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22" documentId="8_{377F2E52-9029-42F2-9251-EAF014B2CBF6}" xr6:coauthVersionLast="34" xr6:coauthVersionMax="34" xr10:uidLastSave="{262B21B2-0722-49E6-8423-8B0619AC5496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Universe'!$A$1:$P$465</definedName>
    <definedName name="_xlnm._FilterDatabase" localSheetId="4" hidden="1">DJIA!$A$1:$R$31</definedName>
    <definedName name="_xlnm._FilterDatabase" localSheetId="2" hidden="1">'Latest Updates'!$A$1:$U$41</definedName>
    <definedName name="_xlnm._FilterDatabase" localSheetId="3" hidden="1">'MG Universe'!$A$1:$U$921</definedName>
    <definedName name="_xlnm._FilterDatabase" localSheetId="5" hidden="1">'S&amp;P 500'!$A$1:$U$506</definedName>
  </definedNames>
  <calcPr calcId="179017"/>
</workbook>
</file>

<file path=xl/calcChain.xml><?xml version="1.0" encoding="utf-8"?>
<calcChain xmlns="http://schemas.openxmlformats.org/spreadsheetml/2006/main">
  <c r="B29" i="3" l="1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B33" i="2" l="1"/>
  <c r="S8" i="4"/>
  <c r="T8" i="4"/>
  <c r="U8" i="4"/>
  <c r="S6" i="4"/>
  <c r="T6" i="4"/>
  <c r="U6" i="4"/>
  <c r="S9" i="4"/>
  <c r="T9" i="4"/>
  <c r="U9" i="4"/>
  <c r="S53" i="4"/>
  <c r="T53" i="4"/>
  <c r="U53" i="4"/>
  <c r="S59" i="4"/>
  <c r="T59" i="4"/>
  <c r="U59" i="4"/>
  <c r="S10" i="4"/>
  <c r="T10" i="4"/>
  <c r="U10" i="4"/>
  <c r="S34" i="4"/>
  <c r="T34" i="4"/>
  <c r="U34" i="4"/>
  <c r="S4" i="4"/>
  <c r="T4" i="4"/>
  <c r="U4" i="4"/>
  <c r="S18" i="4"/>
  <c r="T18" i="4"/>
  <c r="U18" i="4"/>
  <c r="S19" i="4"/>
  <c r="T19" i="4"/>
  <c r="U19" i="4"/>
  <c r="S36" i="4"/>
  <c r="T36" i="4"/>
  <c r="U36" i="4"/>
  <c r="S20" i="4"/>
  <c r="T20" i="4"/>
  <c r="U20" i="4"/>
  <c r="S2" i="4"/>
  <c r="T2" i="4"/>
  <c r="U2" i="4"/>
  <c r="S48" i="4"/>
  <c r="T48" i="4"/>
  <c r="U48" i="4"/>
  <c r="S26" i="4"/>
  <c r="T26" i="4"/>
  <c r="U26" i="4"/>
  <c r="S29" i="4"/>
  <c r="T29" i="4"/>
  <c r="U29" i="4"/>
  <c r="S27" i="4"/>
  <c r="T27" i="4"/>
  <c r="U27" i="4"/>
  <c r="S51" i="4"/>
  <c r="T51" i="4"/>
  <c r="U51" i="4"/>
  <c r="S32" i="4"/>
  <c r="T32" i="4"/>
  <c r="U32" i="4"/>
  <c r="S28" i="4"/>
  <c r="T28" i="4"/>
  <c r="U28" i="4"/>
  <c r="S31" i="4"/>
  <c r="T31" i="4"/>
  <c r="U31" i="4"/>
  <c r="S21" i="4"/>
  <c r="T21" i="4"/>
  <c r="U21" i="4"/>
  <c r="S14" i="4"/>
  <c r="T14" i="4"/>
  <c r="U14" i="4"/>
  <c r="S290" i="4"/>
  <c r="T290" i="4"/>
  <c r="U290" i="4"/>
  <c r="S30" i="4"/>
  <c r="T30" i="4"/>
  <c r="U30" i="4"/>
  <c r="S209" i="4"/>
  <c r="T209" i="4"/>
  <c r="U209" i="4"/>
  <c r="S208" i="4"/>
  <c r="T208" i="4"/>
  <c r="U208" i="4"/>
  <c r="S317" i="4"/>
  <c r="T317" i="4"/>
  <c r="U317" i="4"/>
  <c r="S40" i="4"/>
  <c r="T40" i="4"/>
  <c r="U40" i="4"/>
  <c r="S16" i="4"/>
  <c r="T16" i="4"/>
  <c r="U16" i="4"/>
  <c r="S3" i="4"/>
  <c r="T3" i="4"/>
  <c r="U3" i="4"/>
  <c r="S17" i="4"/>
  <c r="T17" i="4"/>
  <c r="U17" i="4"/>
  <c r="S58" i="4"/>
  <c r="T58" i="4"/>
  <c r="U58" i="4"/>
  <c r="S22" i="4"/>
  <c r="T22" i="4"/>
  <c r="U22" i="4"/>
  <c r="S39" i="4"/>
  <c r="T39" i="4"/>
  <c r="U39" i="4"/>
  <c r="S57" i="4"/>
  <c r="T57" i="4"/>
  <c r="U57" i="4"/>
  <c r="S38" i="4"/>
  <c r="T38" i="4"/>
  <c r="U38" i="4"/>
  <c r="S7" i="4"/>
  <c r="T7" i="4"/>
  <c r="U7" i="4"/>
  <c r="S35" i="4"/>
  <c r="T35" i="4"/>
  <c r="U35" i="4"/>
  <c r="S37" i="4"/>
  <c r="T37" i="4"/>
  <c r="U37" i="4"/>
  <c r="S49" i="4"/>
  <c r="T49" i="4"/>
  <c r="U49" i="4"/>
  <c r="S47" i="4"/>
  <c r="T47" i="4"/>
  <c r="U47" i="4"/>
  <c r="S11" i="4"/>
  <c r="T11" i="4"/>
  <c r="U11" i="4"/>
  <c r="S41" i="4"/>
  <c r="T41" i="4"/>
  <c r="U41" i="4"/>
  <c r="S42" i="4"/>
  <c r="T42" i="4"/>
  <c r="U42" i="4"/>
  <c r="S43" i="4"/>
  <c r="T43" i="4"/>
  <c r="U43" i="4"/>
  <c r="S44" i="4"/>
  <c r="T44" i="4"/>
  <c r="U44" i="4"/>
  <c r="S45" i="4"/>
  <c r="T45" i="4"/>
  <c r="U45" i="4"/>
  <c r="S46" i="4"/>
  <c r="T46" i="4"/>
  <c r="U46" i="4"/>
  <c r="S23" i="4"/>
  <c r="T23" i="4"/>
  <c r="U23" i="4"/>
  <c r="S5" i="4"/>
  <c r="T5" i="4"/>
  <c r="U5" i="4"/>
  <c r="S33" i="4"/>
  <c r="T33" i="4"/>
  <c r="U33" i="4"/>
  <c r="S50" i="4"/>
  <c r="T50" i="4"/>
  <c r="U50" i="4"/>
  <c r="S12" i="4"/>
  <c r="T12" i="4"/>
  <c r="U12" i="4"/>
  <c r="S52" i="4"/>
  <c r="T52" i="4"/>
  <c r="U52" i="4"/>
  <c r="S25" i="4"/>
  <c r="T25" i="4"/>
  <c r="U25" i="4"/>
  <c r="S24" i="4"/>
  <c r="T24" i="4"/>
  <c r="U24" i="4"/>
  <c r="S436" i="4"/>
  <c r="T436" i="4"/>
  <c r="U436" i="4"/>
  <c r="S15" i="4"/>
  <c r="T15" i="4"/>
  <c r="U15" i="4"/>
  <c r="S13" i="4"/>
  <c r="T13" i="4"/>
  <c r="U13" i="4"/>
  <c r="S60" i="4"/>
  <c r="T60" i="4"/>
  <c r="U60" i="4"/>
  <c r="S54" i="4"/>
  <c r="T54" i="4"/>
  <c r="U54" i="4"/>
  <c r="S56" i="4"/>
  <c r="T56" i="4"/>
  <c r="U56" i="4"/>
  <c r="S70" i="4"/>
  <c r="T70" i="4"/>
  <c r="U70" i="4"/>
  <c r="S74" i="4"/>
  <c r="T74" i="4"/>
  <c r="U74" i="4"/>
  <c r="S62" i="4"/>
  <c r="T62" i="4"/>
  <c r="U62" i="4"/>
  <c r="S72" i="4"/>
  <c r="T72" i="4"/>
  <c r="U72" i="4"/>
  <c r="S63" i="4"/>
  <c r="T63" i="4"/>
  <c r="U63" i="4"/>
  <c r="S64" i="4"/>
  <c r="T64" i="4"/>
  <c r="U64" i="4"/>
  <c r="S66" i="4"/>
  <c r="T66" i="4"/>
  <c r="U66" i="4"/>
  <c r="S76" i="4"/>
  <c r="T76" i="4"/>
  <c r="U76" i="4"/>
  <c r="S65" i="4"/>
  <c r="T65" i="4"/>
  <c r="U65" i="4"/>
  <c r="S71" i="4"/>
  <c r="T71" i="4"/>
  <c r="U71" i="4"/>
  <c r="S73" i="4"/>
  <c r="T73" i="4"/>
  <c r="U73" i="4"/>
  <c r="S235" i="4"/>
  <c r="T235" i="4"/>
  <c r="U235" i="4"/>
  <c r="S61" i="4"/>
  <c r="T61" i="4"/>
  <c r="U61" i="4"/>
  <c r="S78" i="4"/>
  <c r="T78" i="4"/>
  <c r="U78" i="4"/>
  <c r="S79" i="4"/>
  <c r="T79" i="4"/>
  <c r="U79" i="4"/>
  <c r="S77" i="4"/>
  <c r="T77" i="4"/>
  <c r="U77" i="4"/>
  <c r="S69" i="4"/>
  <c r="T69" i="4"/>
  <c r="U69" i="4"/>
  <c r="S75" i="4"/>
  <c r="T75" i="4"/>
  <c r="U75" i="4"/>
  <c r="S55" i="4"/>
  <c r="T55" i="4"/>
  <c r="U55" i="4"/>
  <c r="S68" i="4"/>
  <c r="T68" i="4"/>
  <c r="U68" i="4"/>
  <c r="S98" i="4"/>
  <c r="T98" i="4"/>
  <c r="U98" i="4"/>
  <c r="S81" i="4"/>
  <c r="T81" i="4"/>
  <c r="U81" i="4"/>
  <c r="S113" i="4"/>
  <c r="T113" i="4"/>
  <c r="U113" i="4"/>
  <c r="S91" i="4"/>
  <c r="T91" i="4"/>
  <c r="U91" i="4"/>
  <c r="S119" i="4"/>
  <c r="T119" i="4"/>
  <c r="U119" i="4"/>
  <c r="S112" i="4"/>
  <c r="T112" i="4"/>
  <c r="U112" i="4"/>
  <c r="S83" i="4"/>
  <c r="T83" i="4"/>
  <c r="U83" i="4"/>
  <c r="S87" i="4"/>
  <c r="T87" i="4"/>
  <c r="U87" i="4"/>
  <c r="S274" i="4"/>
  <c r="T274" i="4"/>
  <c r="U274" i="4"/>
  <c r="S90" i="4"/>
  <c r="T90" i="4"/>
  <c r="U90" i="4"/>
  <c r="S84" i="4"/>
  <c r="T84" i="4"/>
  <c r="U84" i="4"/>
  <c r="S86" i="4"/>
  <c r="T86" i="4"/>
  <c r="U86" i="4"/>
  <c r="S88" i="4"/>
  <c r="T88" i="4"/>
  <c r="U88" i="4"/>
  <c r="S92" i="4"/>
  <c r="T92" i="4"/>
  <c r="U92" i="4"/>
  <c r="S110" i="4"/>
  <c r="T110" i="4"/>
  <c r="U110" i="4"/>
  <c r="S111" i="4"/>
  <c r="T111" i="4"/>
  <c r="U111" i="4"/>
  <c r="S125" i="4"/>
  <c r="T125" i="4"/>
  <c r="U125" i="4"/>
  <c r="S93" i="4"/>
  <c r="T93" i="4"/>
  <c r="U93" i="4"/>
  <c r="S94" i="4"/>
  <c r="T94" i="4"/>
  <c r="U94" i="4"/>
  <c r="S411" i="4"/>
  <c r="T411" i="4"/>
  <c r="U411" i="4"/>
  <c r="S99" i="4"/>
  <c r="T99" i="4"/>
  <c r="U99" i="4"/>
  <c r="S97" i="4"/>
  <c r="T97" i="4"/>
  <c r="U97" i="4"/>
  <c r="S129" i="4"/>
  <c r="T129" i="4"/>
  <c r="U129" i="4"/>
  <c r="S107" i="4"/>
  <c r="T107" i="4"/>
  <c r="U107" i="4"/>
  <c r="S85" i="4"/>
  <c r="T85" i="4"/>
  <c r="U85" i="4"/>
  <c r="S96" i="4"/>
  <c r="T96" i="4"/>
  <c r="U96" i="4"/>
  <c r="S100" i="4"/>
  <c r="T100" i="4"/>
  <c r="U100" i="4"/>
  <c r="S495" i="4"/>
  <c r="T495" i="4"/>
  <c r="U495" i="4"/>
  <c r="S101" i="4"/>
  <c r="T101" i="4"/>
  <c r="U101" i="4"/>
  <c r="S124" i="4"/>
  <c r="T124" i="4"/>
  <c r="U124" i="4"/>
  <c r="S121" i="4"/>
  <c r="T121" i="4"/>
  <c r="U121" i="4"/>
  <c r="S80" i="4"/>
  <c r="T80" i="4"/>
  <c r="U80" i="4"/>
  <c r="S95" i="4"/>
  <c r="T95" i="4"/>
  <c r="U95" i="4"/>
  <c r="S127" i="4"/>
  <c r="T127" i="4"/>
  <c r="U127" i="4"/>
  <c r="S103" i="4"/>
  <c r="T103" i="4"/>
  <c r="U103" i="4"/>
  <c r="S106" i="4"/>
  <c r="T106" i="4"/>
  <c r="U106" i="4"/>
  <c r="S109" i="4"/>
  <c r="T109" i="4"/>
  <c r="U109" i="4"/>
  <c r="S275" i="4"/>
  <c r="T275" i="4"/>
  <c r="U275" i="4"/>
  <c r="S126" i="4"/>
  <c r="T126" i="4"/>
  <c r="U126" i="4"/>
  <c r="S102" i="4"/>
  <c r="T102" i="4"/>
  <c r="U102" i="4"/>
  <c r="S105" i="4"/>
  <c r="T105" i="4"/>
  <c r="U105" i="4"/>
  <c r="S104" i="4"/>
  <c r="T104" i="4"/>
  <c r="U104" i="4"/>
  <c r="S82" i="4"/>
  <c r="T82" i="4"/>
  <c r="U82" i="4"/>
  <c r="S130" i="4"/>
  <c r="T130" i="4"/>
  <c r="U130" i="4"/>
  <c r="S116" i="4"/>
  <c r="T116" i="4"/>
  <c r="U116" i="4"/>
  <c r="S158" i="4"/>
  <c r="T158" i="4"/>
  <c r="U158" i="4"/>
  <c r="S429" i="4"/>
  <c r="T429" i="4"/>
  <c r="U429" i="4"/>
  <c r="S115" i="4"/>
  <c r="T115" i="4"/>
  <c r="U115" i="4"/>
  <c r="S206" i="4"/>
  <c r="T206" i="4"/>
  <c r="U206" i="4"/>
  <c r="S117" i="4"/>
  <c r="T117" i="4"/>
  <c r="U117" i="4"/>
  <c r="S118" i="4"/>
  <c r="T118" i="4"/>
  <c r="U118" i="4"/>
  <c r="S89" i="4"/>
  <c r="T89" i="4"/>
  <c r="U89" i="4"/>
  <c r="S122" i="4"/>
  <c r="T122" i="4"/>
  <c r="U122" i="4"/>
  <c r="S123" i="4"/>
  <c r="T123" i="4"/>
  <c r="U123" i="4"/>
  <c r="S108" i="4"/>
  <c r="T108" i="4"/>
  <c r="U108" i="4"/>
  <c r="S128" i="4"/>
  <c r="T128" i="4"/>
  <c r="U128" i="4"/>
  <c r="S137" i="4"/>
  <c r="T137" i="4"/>
  <c r="U137" i="4"/>
  <c r="S138" i="4"/>
  <c r="T138" i="4"/>
  <c r="U138" i="4"/>
  <c r="S148" i="4"/>
  <c r="T148" i="4"/>
  <c r="U148" i="4"/>
  <c r="S151" i="4"/>
  <c r="T151" i="4"/>
  <c r="U151" i="4"/>
  <c r="S133" i="4"/>
  <c r="T133" i="4"/>
  <c r="U133" i="4"/>
  <c r="S132" i="4"/>
  <c r="T132" i="4"/>
  <c r="U132" i="4"/>
  <c r="S500" i="4"/>
  <c r="T500" i="4"/>
  <c r="U500" i="4"/>
  <c r="S152" i="4"/>
  <c r="T152" i="4"/>
  <c r="U152" i="4"/>
  <c r="S143" i="4"/>
  <c r="T143" i="4"/>
  <c r="U143" i="4"/>
  <c r="S134" i="4"/>
  <c r="T134" i="4"/>
  <c r="U134" i="4"/>
  <c r="S140" i="4"/>
  <c r="T140" i="4"/>
  <c r="U140" i="4"/>
  <c r="S141" i="4"/>
  <c r="T141" i="4"/>
  <c r="U141" i="4"/>
  <c r="S142" i="4"/>
  <c r="T142" i="4"/>
  <c r="U142" i="4"/>
  <c r="S135" i="4"/>
  <c r="T135" i="4"/>
  <c r="U135" i="4"/>
  <c r="S144" i="4"/>
  <c r="T144" i="4"/>
  <c r="U144" i="4"/>
  <c r="S131" i="4"/>
  <c r="T131" i="4"/>
  <c r="U131" i="4"/>
  <c r="S145" i="4"/>
  <c r="T145" i="4"/>
  <c r="U145" i="4"/>
  <c r="S153" i="4"/>
  <c r="T153" i="4"/>
  <c r="U153" i="4"/>
  <c r="S146" i="4"/>
  <c r="T146" i="4"/>
  <c r="U146" i="4"/>
  <c r="S149" i="4"/>
  <c r="T149" i="4"/>
  <c r="U149" i="4"/>
  <c r="S147" i="4"/>
  <c r="T147" i="4"/>
  <c r="U147" i="4"/>
  <c r="S150" i="4"/>
  <c r="T150" i="4"/>
  <c r="U150" i="4"/>
  <c r="S154" i="4"/>
  <c r="T154" i="4"/>
  <c r="U154" i="4"/>
  <c r="S171" i="4"/>
  <c r="T171" i="4"/>
  <c r="U171" i="4"/>
  <c r="S162" i="4"/>
  <c r="T162" i="4"/>
  <c r="U162" i="4"/>
  <c r="S172" i="4"/>
  <c r="T172" i="4"/>
  <c r="U172" i="4"/>
  <c r="S156" i="4"/>
  <c r="T156" i="4"/>
  <c r="U156" i="4"/>
  <c r="S157" i="4"/>
  <c r="T157" i="4"/>
  <c r="U157" i="4"/>
  <c r="S160" i="4"/>
  <c r="T160" i="4"/>
  <c r="U160" i="4"/>
  <c r="S175" i="4"/>
  <c r="T175" i="4"/>
  <c r="U175" i="4"/>
  <c r="S155" i="4"/>
  <c r="T155" i="4"/>
  <c r="U155" i="4"/>
  <c r="S163" i="4"/>
  <c r="T163" i="4"/>
  <c r="U163" i="4"/>
  <c r="S173" i="4"/>
  <c r="T173" i="4"/>
  <c r="U173" i="4"/>
  <c r="S174" i="4"/>
  <c r="T174" i="4"/>
  <c r="U174" i="4"/>
  <c r="S164" i="4"/>
  <c r="T164" i="4"/>
  <c r="U164" i="4"/>
  <c r="S167" i="4"/>
  <c r="T167" i="4"/>
  <c r="U167" i="4"/>
  <c r="S159" i="4"/>
  <c r="T159" i="4"/>
  <c r="U159" i="4"/>
  <c r="S165" i="4"/>
  <c r="T165" i="4"/>
  <c r="U165" i="4"/>
  <c r="S166" i="4"/>
  <c r="T166" i="4"/>
  <c r="U166" i="4"/>
  <c r="S170" i="4"/>
  <c r="T170" i="4"/>
  <c r="U170" i="4"/>
  <c r="S161" i="4"/>
  <c r="T161" i="4"/>
  <c r="U161" i="4"/>
  <c r="S168" i="4"/>
  <c r="T168" i="4"/>
  <c r="U168" i="4"/>
  <c r="S393" i="4"/>
  <c r="T393" i="4"/>
  <c r="U393" i="4"/>
  <c r="S176" i="4"/>
  <c r="T176" i="4"/>
  <c r="U176" i="4"/>
  <c r="S178" i="4"/>
  <c r="T178" i="4"/>
  <c r="U178" i="4"/>
  <c r="S177" i="4"/>
  <c r="T177" i="4"/>
  <c r="U177" i="4"/>
  <c r="S169" i="4"/>
  <c r="T169" i="4"/>
  <c r="U169" i="4"/>
  <c r="S179" i="4"/>
  <c r="T179" i="4"/>
  <c r="U179" i="4"/>
  <c r="S499" i="4"/>
  <c r="T499" i="4"/>
  <c r="U499" i="4"/>
  <c r="S187" i="4"/>
  <c r="T187" i="4"/>
  <c r="U187" i="4"/>
  <c r="S182" i="4"/>
  <c r="T182" i="4"/>
  <c r="U182" i="4"/>
  <c r="S181" i="4"/>
  <c r="T181" i="4"/>
  <c r="U181" i="4"/>
  <c r="S198" i="4"/>
  <c r="T198" i="4"/>
  <c r="U198" i="4"/>
  <c r="S185" i="4"/>
  <c r="T185" i="4"/>
  <c r="U185" i="4"/>
  <c r="S188" i="4"/>
  <c r="T188" i="4"/>
  <c r="U188" i="4"/>
  <c r="S190" i="4"/>
  <c r="T190" i="4"/>
  <c r="U190" i="4"/>
  <c r="S186" i="4"/>
  <c r="T186" i="4"/>
  <c r="U186" i="4"/>
  <c r="S189" i="4"/>
  <c r="T189" i="4"/>
  <c r="U189" i="4"/>
  <c r="S192" i="4"/>
  <c r="T192" i="4"/>
  <c r="U192" i="4"/>
  <c r="S194" i="4"/>
  <c r="T194" i="4"/>
  <c r="U194" i="4"/>
  <c r="S193" i="4"/>
  <c r="T193" i="4"/>
  <c r="U193" i="4"/>
  <c r="S195" i="4"/>
  <c r="T195" i="4"/>
  <c r="U195" i="4"/>
  <c r="S191" i="4"/>
  <c r="T191" i="4"/>
  <c r="U191" i="4"/>
  <c r="S180" i="4"/>
  <c r="T180" i="4"/>
  <c r="U180" i="4"/>
  <c r="S200" i="4"/>
  <c r="T200" i="4"/>
  <c r="U200" i="4"/>
  <c r="S183" i="4"/>
  <c r="T183" i="4"/>
  <c r="U183" i="4"/>
  <c r="S67" i="4"/>
  <c r="T67" i="4"/>
  <c r="U67" i="4"/>
  <c r="S184" i="4"/>
  <c r="T184" i="4"/>
  <c r="U184" i="4"/>
  <c r="S212" i="4"/>
  <c r="T212" i="4"/>
  <c r="U212" i="4"/>
  <c r="S213" i="4"/>
  <c r="T213" i="4"/>
  <c r="U213" i="4"/>
  <c r="S257" i="4"/>
  <c r="T257" i="4"/>
  <c r="U257" i="4"/>
  <c r="S201" i="4"/>
  <c r="T201" i="4"/>
  <c r="U201" i="4"/>
  <c r="S202" i="4"/>
  <c r="T202" i="4"/>
  <c r="U202" i="4"/>
  <c r="S203" i="4"/>
  <c r="T203" i="4"/>
  <c r="U203" i="4"/>
  <c r="S205" i="4"/>
  <c r="T205" i="4"/>
  <c r="U205" i="4"/>
  <c r="S207" i="4"/>
  <c r="T207" i="4"/>
  <c r="U207" i="4"/>
  <c r="S210" i="4"/>
  <c r="T210" i="4"/>
  <c r="U210" i="4"/>
  <c r="S204" i="4"/>
  <c r="T204" i="4"/>
  <c r="U204" i="4"/>
  <c r="S211" i="4"/>
  <c r="T211" i="4"/>
  <c r="U211" i="4"/>
  <c r="S214" i="4"/>
  <c r="T214" i="4"/>
  <c r="U214" i="4"/>
  <c r="S215" i="4"/>
  <c r="T215" i="4"/>
  <c r="U215" i="4"/>
  <c r="S216" i="4"/>
  <c r="T216" i="4"/>
  <c r="U216" i="4"/>
  <c r="S217" i="4"/>
  <c r="T217" i="4"/>
  <c r="U217" i="4"/>
  <c r="S220" i="4"/>
  <c r="T220" i="4"/>
  <c r="U220" i="4"/>
  <c r="S229" i="4"/>
  <c r="T229" i="4"/>
  <c r="U229" i="4"/>
  <c r="S237" i="4"/>
  <c r="T237" i="4"/>
  <c r="U237" i="4"/>
  <c r="S226" i="4"/>
  <c r="T226" i="4"/>
  <c r="U226" i="4"/>
  <c r="S218" i="4"/>
  <c r="T218" i="4"/>
  <c r="U218" i="4"/>
  <c r="S221" i="4"/>
  <c r="T221" i="4"/>
  <c r="U221" i="4"/>
  <c r="S223" i="4"/>
  <c r="T223" i="4"/>
  <c r="U223" i="4"/>
  <c r="S232" i="4"/>
  <c r="T232" i="4"/>
  <c r="U232" i="4"/>
  <c r="S238" i="4"/>
  <c r="T238" i="4"/>
  <c r="U238" i="4"/>
  <c r="S240" i="4"/>
  <c r="T240" i="4"/>
  <c r="U240" i="4"/>
  <c r="S225" i="4"/>
  <c r="T225" i="4"/>
  <c r="U225" i="4"/>
  <c r="S233" i="4"/>
  <c r="T233" i="4"/>
  <c r="U233" i="4"/>
  <c r="S228" i="4"/>
  <c r="T228" i="4"/>
  <c r="U228" i="4"/>
  <c r="S230" i="4"/>
  <c r="T230" i="4"/>
  <c r="U230" i="4"/>
  <c r="S224" i="4"/>
  <c r="T224" i="4"/>
  <c r="U224" i="4"/>
  <c r="S231" i="4"/>
  <c r="T231" i="4"/>
  <c r="U231" i="4"/>
  <c r="S236" i="4"/>
  <c r="T236" i="4"/>
  <c r="U236" i="4"/>
  <c r="S239" i="4"/>
  <c r="T239" i="4"/>
  <c r="U239" i="4"/>
  <c r="S234" i="4"/>
  <c r="T234" i="4"/>
  <c r="U234" i="4"/>
  <c r="S241" i="4"/>
  <c r="T241" i="4"/>
  <c r="U241" i="4"/>
  <c r="S219" i="4"/>
  <c r="T219" i="4"/>
  <c r="U219" i="4"/>
  <c r="S227" i="4"/>
  <c r="T227" i="4"/>
  <c r="U227" i="4"/>
  <c r="S244" i="4"/>
  <c r="T244" i="4"/>
  <c r="U244" i="4"/>
  <c r="S248" i="4"/>
  <c r="T248" i="4"/>
  <c r="U248" i="4"/>
  <c r="S258" i="4"/>
  <c r="T258" i="4"/>
  <c r="U258" i="4"/>
  <c r="S246" i="4"/>
  <c r="T246" i="4"/>
  <c r="U246" i="4"/>
  <c r="S254" i="4"/>
  <c r="T254" i="4"/>
  <c r="U254" i="4"/>
  <c r="S249" i="4"/>
  <c r="T249" i="4"/>
  <c r="U249" i="4"/>
  <c r="S243" i="4"/>
  <c r="T243" i="4"/>
  <c r="U243" i="4"/>
  <c r="S242" i="4"/>
  <c r="T242" i="4"/>
  <c r="U242" i="4"/>
  <c r="S247" i="4"/>
  <c r="T247" i="4"/>
  <c r="U247" i="4"/>
  <c r="S251" i="4"/>
  <c r="T251" i="4"/>
  <c r="U251" i="4"/>
  <c r="S252" i="4"/>
  <c r="T252" i="4"/>
  <c r="U252" i="4"/>
  <c r="S245" i="4"/>
  <c r="T245" i="4"/>
  <c r="U245" i="4"/>
  <c r="S250" i="4"/>
  <c r="T250" i="4"/>
  <c r="U250" i="4"/>
  <c r="S256" i="4"/>
  <c r="T256" i="4"/>
  <c r="U256" i="4"/>
  <c r="S259" i="4"/>
  <c r="T259" i="4"/>
  <c r="U259" i="4"/>
  <c r="S253" i="4"/>
  <c r="T253" i="4"/>
  <c r="U253" i="4"/>
  <c r="S255" i="4"/>
  <c r="T255" i="4"/>
  <c r="U255" i="4"/>
  <c r="S262" i="4"/>
  <c r="T262" i="4"/>
  <c r="U262" i="4"/>
  <c r="S260" i="4"/>
  <c r="T260" i="4"/>
  <c r="U260" i="4"/>
  <c r="S415" i="4"/>
  <c r="T415" i="4"/>
  <c r="U415" i="4"/>
  <c r="S263" i="4"/>
  <c r="T263" i="4"/>
  <c r="U263" i="4"/>
  <c r="S261" i="4"/>
  <c r="T261" i="4"/>
  <c r="U261" i="4"/>
  <c r="S265" i="4"/>
  <c r="T265" i="4"/>
  <c r="U265" i="4"/>
  <c r="S264" i="4"/>
  <c r="T264" i="4"/>
  <c r="U264" i="4"/>
  <c r="S279" i="4"/>
  <c r="T279" i="4"/>
  <c r="U279" i="4"/>
  <c r="S267" i="4"/>
  <c r="T267" i="4"/>
  <c r="U267" i="4"/>
  <c r="S268" i="4"/>
  <c r="T268" i="4"/>
  <c r="U268" i="4"/>
  <c r="S272" i="4"/>
  <c r="T272" i="4"/>
  <c r="U272" i="4"/>
  <c r="S270" i="4"/>
  <c r="T270" i="4"/>
  <c r="U270" i="4"/>
  <c r="S273" i="4"/>
  <c r="T273" i="4"/>
  <c r="U273" i="4"/>
  <c r="S271" i="4"/>
  <c r="T271" i="4"/>
  <c r="U271" i="4"/>
  <c r="S278" i="4"/>
  <c r="T278" i="4"/>
  <c r="U278" i="4"/>
  <c r="S269" i="4"/>
  <c r="T269" i="4"/>
  <c r="U269" i="4"/>
  <c r="S277" i="4"/>
  <c r="T277" i="4"/>
  <c r="U277" i="4"/>
  <c r="S281" i="4"/>
  <c r="T281" i="4"/>
  <c r="U281" i="4"/>
  <c r="S286" i="4"/>
  <c r="T286" i="4"/>
  <c r="U286" i="4"/>
  <c r="S284" i="4"/>
  <c r="T284" i="4"/>
  <c r="U284" i="4"/>
  <c r="S292" i="4"/>
  <c r="T292" i="4"/>
  <c r="U292" i="4"/>
  <c r="S282" i="4"/>
  <c r="T282" i="4"/>
  <c r="U282" i="4"/>
  <c r="S283" i="4"/>
  <c r="T283" i="4"/>
  <c r="U283" i="4"/>
  <c r="S293" i="4"/>
  <c r="T293" i="4"/>
  <c r="U293" i="4"/>
  <c r="S287" i="4"/>
  <c r="T287" i="4"/>
  <c r="U287" i="4"/>
  <c r="S289" i="4"/>
  <c r="T289" i="4"/>
  <c r="U289" i="4"/>
  <c r="S285" i="4"/>
  <c r="T285" i="4"/>
  <c r="U285" i="4"/>
  <c r="S288" i="4"/>
  <c r="T288" i="4"/>
  <c r="U288" i="4"/>
  <c r="S280" i="4"/>
  <c r="T280" i="4"/>
  <c r="U280" i="4"/>
  <c r="S291" i="4"/>
  <c r="T291" i="4"/>
  <c r="U291" i="4"/>
  <c r="S295" i="4"/>
  <c r="T295" i="4"/>
  <c r="U295" i="4"/>
  <c r="S326" i="4"/>
  <c r="T326" i="4"/>
  <c r="U326" i="4"/>
  <c r="S299" i="4"/>
  <c r="T299" i="4"/>
  <c r="U299" i="4"/>
  <c r="S296" i="4"/>
  <c r="T296" i="4"/>
  <c r="U296" i="4"/>
  <c r="S322" i="4"/>
  <c r="T322" i="4"/>
  <c r="U322" i="4"/>
  <c r="S320" i="4"/>
  <c r="T320" i="4"/>
  <c r="U320" i="4"/>
  <c r="S300" i="4"/>
  <c r="T300" i="4"/>
  <c r="U300" i="4"/>
  <c r="S314" i="4"/>
  <c r="T314" i="4"/>
  <c r="U314" i="4"/>
  <c r="S313" i="4"/>
  <c r="T313" i="4"/>
  <c r="U313" i="4"/>
  <c r="S301" i="4"/>
  <c r="T301" i="4"/>
  <c r="U301" i="4"/>
  <c r="S297" i="4"/>
  <c r="T297" i="4"/>
  <c r="U297" i="4"/>
  <c r="S302" i="4"/>
  <c r="T302" i="4"/>
  <c r="U302" i="4"/>
  <c r="S312" i="4"/>
  <c r="T312" i="4"/>
  <c r="U312" i="4"/>
  <c r="S303" i="4"/>
  <c r="T303" i="4"/>
  <c r="U303" i="4"/>
  <c r="S305" i="4"/>
  <c r="T305" i="4"/>
  <c r="U305" i="4"/>
  <c r="S308" i="4"/>
  <c r="T308" i="4"/>
  <c r="U308" i="4"/>
  <c r="S321" i="4"/>
  <c r="T321" i="4"/>
  <c r="U321" i="4"/>
  <c r="S309" i="4"/>
  <c r="T309" i="4"/>
  <c r="U309" i="4"/>
  <c r="S327" i="4"/>
  <c r="T327" i="4"/>
  <c r="U327" i="4"/>
  <c r="S310" i="4"/>
  <c r="T310" i="4"/>
  <c r="U310" i="4"/>
  <c r="S276" i="4"/>
  <c r="T276" i="4"/>
  <c r="U276" i="4"/>
  <c r="S304" i="4"/>
  <c r="T304" i="4"/>
  <c r="U304" i="4"/>
  <c r="S328" i="4"/>
  <c r="T328" i="4"/>
  <c r="U328" i="4"/>
  <c r="S324" i="4"/>
  <c r="T324" i="4"/>
  <c r="U324" i="4"/>
  <c r="S298" i="4"/>
  <c r="T298" i="4"/>
  <c r="U298" i="4"/>
  <c r="S311" i="4"/>
  <c r="T311" i="4"/>
  <c r="U311" i="4"/>
  <c r="S437" i="4"/>
  <c r="T437" i="4"/>
  <c r="U437" i="4"/>
  <c r="S307" i="4"/>
  <c r="T307" i="4"/>
  <c r="U307" i="4"/>
  <c r="S318" i="4"/>
  <c r="T318" i="4"/>
  <c r="U318" i="4"/>
  <c r="S316" i="4"/>
  <c r="T316" i="4"/>
  <c r="U316" i="4"/>
  <c r="S306" i="4"/>
  <c r="T306" i="4"/>
  <c r="U306" i="4"/>
  <c r="S323" i="4"/>
  <c r="T323" i="4"/>
  <c r="U323" i="4"/>
  <c r="S319" i="4"/>
  <c r="T319" i="4"/>
  <c r="U319" i="4"/>
  <c r="S325" i="4"/>
  <c r="T325" i="4"/>
  <c r="U325" i="4"/>
  <c r="S329" i="4"/>
  <c r="T329" i="4"/>
  <c r="U329" i="4"/>
  <c r="S333" i="4"/>
  <c r="T333" i="4"/>
  <c r="U333" i="4"/>
  <c r="S342" i="4"/>
  <c r="T342" i="4"/>
  <c r="U342" i="4"/>
  <c r="S330" i="4"/>
  <c r="T330" i="4"/>
  <c r="U330" i="4"/>
  <c r="S345" i="4"/>
  <c r="T345" i="4"/>
  <c r="U345" i="4"/>
  <c r="S336" i="4"/>
  <c r="T336" i="4"/>
  <c r="U336" i="4"/>
  <c r="S349" i="4"/>
  <c r="T349" i="4"/>
  <c r="U349" i="4"/>
  <c r="S337" i="4"/>
  <c r="T337" i="4"/>
  <c r="U337" i="4"/>
  <c r="S335" i="4"/>
  <c r="T335" i="4"/>
  <c r="U335" i="4"/>
  <c r="S351" i="4"/>
  <c r="T351" i="4"/>
  <c r="U351" i="4"/>
  <c r="S350" i="4"/>
  <c r="T350" i="4"/>
  <c r="U350" i="4"/>
  <c r="S334" i="4"/>
  <c r="T334" i="4"/>
  <c r="U334" i="4"/>
  <c r="S340" i="4"/>
  <c r="T340" i="4"/>
  <c r="U340" i="4"/>
  <c r="S339" i="4"/>
  <c r="T339" i="4"/>
  <c r="U339" i="4"/>
  <c r="S338" i="4"/>
  <c r="T338" i="4"/>
  <c r="U338" i="4"/>
  <c r="S331" i="4"/>
  <c r="T331" i="4"/>
  <c r="U331" i="4"/>
  <c r="S266" i="4"/>
  <c r="T266" i="4"/>
  <c r="U266" i="4"/>
  <c r="S344" i="4"/>
  <c r="T344" i="4"/>
  <c r="U344" i="4"/>
  <c r="S346" i="4"/>
  <c r="T346" i="4"/>
  <c r="U346" i="4"/>
  <c r="S341" i="4"/>
  <c r="T341" i="4"/>
  <c r="U341" i="4"/>
  <c r="S332" i="4"/>
  <c r="T332" i="4"/>
  <c r="U332" i="4"/>
  <c r="S343" i="4"/>
  <c r="T343" i="4"/>
  <c r="U343" i="4"/>
  <c r="S347" i="4"/>
  <c r="T347" i="4"/>
  <c r="U347" i="4"/>
  <c r="S348" i="4"/>
  <c r="T348" i="4"/>
  <c r="U348" i="4"/>
  <c r="S356" i="4"/>
  <c r="T356" i="4"/>
  <c r="U356" i="4"/>
  <c r="S357" i="4"/>
  <c r="T357" i="4"/>
  <c r="U357" i="4"/>
  <c r="S354" i="4"/>
  <c r="T354" i="4"/>
  <c r="U354" i="4"/>
  <c r="S353" i="4"/>
  <c r="T353" i="4"/>
  <c r="U353" i="4"/>
  <c r="S355" i="4"/>
  <c r="T355" i="4"/>
  <c r="U355" i="4"/>
  <c r="S360" i="4"/>
  <c r="T360" i="4"/>
  <c r="U360" i="4"/>
  <c r="S372" i="4"/>
  <c r="T372" i="4"/>
  <c r="U372" i="4"/>
  <c r="S370" i="4"/>
  <c r="T370" i="4"/>
  <c r="U370" i="4"/>
  <c r="S363" i="4"/>
  <c r="T363" i="4"/>
  <c r="U363" i="4"/>
  <c r="S358" i="4"/>
  <c r="T358" i="4"/>
  <c r="U358" i="4"/>
  <c r="S389" i="4"/>
  <c r="T389" i="4"/>
  <c r="U389" i="4"/>
  <c r="S377" i="4"/>
  <c r="T377" i="4"/>
  <c r="U377" i="4"/>
  <c r="S359" i="4"/>
  <c r="T359" i="4"/>
  <c r="U359" i="4"/>
  <c r="S365" i="4"/>
  <c r="T365" i="4"/>
  <c r="U365" i="4"/>
  <c r="S373" i="4"/>
  <c r="T373" i="4"/>
  <c r="U373" i="4"/>
  <c r="S381" i="4"/>
  <c r="T381" i="4"/>
  <c r="U381" i="4"/>
  <c r="S366" i="4"/>
  <c r="T366" i="4"/>
  <c r="U366" i="4"/>
  <c r="S361" i="4"/>
  <c r="T361" i="4"/>
  <c r="U361" i="4"/>
  <c r="S375" i="4"/>
  <c r="T375" i="4"/>
  <c r="U375" i="4"/>
  <c r="S384" i="4"/>
  <c r="T384" i="4"/>
  <c r="U384" i="4"/>
  <c r="S378" i="4"/>
  <c r="T378" i="4"/>
  <c r="U378" i="4"/>
  <c r="S388" i="4"/>
  <c r="T388" i="4"/>
  <c r="U388" i="4"/>
  <c r="S376" i="4"/>
  <c r="T376" i="4"/>
  <c r="U376" i="4"/>
  <c r="S400" i="4"/>
  <c r="T400" i="4"/>
  <c r="U400" i="4"/>
  <c r="S379" i="4"/>
  <c r="T379" i="4"/>
  <c r="U379" i="4"/>
  <c r="S380" i="4"/>
  <c r="T380" i="4"/>
  <c r="U380" i="4"/>
  <c r="S387" i="4"/>
  <c r="T387" i="4"/>
  <c r="U387" i="4"/>
  <c r="S362" i="4"/>
  <c r="T362" i="4"/>
  <c r="U362" i="4"/>
  <c r="S367" i="4"/>
  <c r="T367" i="4"/>
  <c r="U367" i="4"/>
  <c r="S368" i="4"/>
  <c r="T368" i="4"/>
  <c r="U368" i="4"/>
  <c r="S369" i="4"/>
  <c r="T369" i="4"/>
  <c r="U369" i="4"/>
  <c r="S374" i="4"/>
  <c r="T374" i="4"/>
  <c r="U374" i="4"/>
  <c r="S382" i="4"/>
  <c r="T382" i="4"/>
  <c r="U382" i="4"/>
  <c r="S364" i="4"/>
  <c r="T364" i="4"/>
  <c r="U364" i="4"/>
  <c r="S383" i="4"/>
  <c r="T383" i="4"/>
  <c r="U383" i="4"/>
  <c r="S371" i="4"/>
  <c r="T371" i="4"/>
  <c r="U371" i="4"/>
  <c r="S385" i="4"/>
  <c r="T385" i="4"/>
  <c r="U385" i="4"/>
  <c r="S391" i="4"/>
  <c r="T391" i="4"/>
  <c r="U391" i="4"/>
  <c r="S386" i="4"/>
  <c r="T386" i="4"/>
  <c r="U386" i="4"/>
  <c r="S390" i="4"/>
  <c r="T390" i="4"/>
  <c r="U390" i="4"/>
  <c r="S136" i="4"/>
  <c r="T136" i="4"/>
  <c r="U136" i="4"/>
  <c r="S405" i="4"/>
  <c r="T405" i="4"/>
  <c r="U405" i="4"/>
  <c r="S399" i="4"/>
  <c r="T399" i="4"/>
  <c r="U399" i="4"/>
  <c r="S407" i="4"/>
  <c r="T407" i="4"/>
  <c r="U407" i="4"/>
  <c r="S352" i="4"/>
  <c r="T352" i="4"/>
  <c r="U352" i="4"/>
  <c r="S398" i="4"/>
  <c r="T398" i="4"/>
  <c r="U398" i="4"/>
  <c r="S394" i="4"/>
  <c r="T394" i="4"/>
  <c r="U394" i="4"/>
  <c r="S395" i="4"/>
  <c r="T395" i="4"/>
  <c r="U395" i="4"/>
  <c r="S396" i="4"/>
  <c r="T396" i="4"/>
  <c r="U396" i="4"/>
  <c r="S406" i="4"/>
  <c r="T406" i="4"/>
  <c r="U406" i="4"/>
  <c r="S401" i="4"/>
  <c r="T401" i="4"/>
  <c r="U401" i="4"/>
  <c r="S397" i="4"/>
  <c r="T397" i="4"/>
  <c r="U397" i="4"/>
  <c r="S402" i="4"/>
  <c r="T402" i="4"/>
  <c r="U402" i="4"/>
  <c r="S114" i="4"/>
  <c r="T114" i="4"/>
  <c r="U114" i="4"/>
  <c r="S403" i="4"/>
  <c r="T403" i="4"/>
  <c r="U403" i="4"/>
  <c r="S404" i="4"/>
  <c r="T404" i="4"/>
  <c r="U404" i="4"/>
  <c r="S392" i="4"/>
  <c r="T392" i="4"/>
  <c r="U392" i="4"/>
  <c r="S120" i="4"/>
  <c r="T120" i="4"/>
  <c r="U120" i="4"/>
  <c r="S408" i="4"/>
  <c r="T408" i="4"/>
  <c r="U408" i="4"/>
  <c r="S410" i="4"/>
  <c r="T410" i="4"/>
  <c r="U410" i="4"/>
  <c r="S416" i="4"/>
  <c r="T416" i="4"/>
  <c r="U416" i="4"/>
  <c r="S419" i="4"/>
  <c r="T419" i="4"/>
  <c r="U419" i="4"/>
  <c r="S428" i="4"/>
  <c r="T428" i="4"/>
  <c r="U428" i="4"/>
  <c r="S412" i="4"/>
  <c r="T412" i="4"/>
  <c r="U412" i="4"/>
  <c r="S425" i="4"/>
  <c r="T425" i="4"/>
  <c r="U425" i="4"/>
  <c r="S413" i="4"/>
  <c r="T413" i="4"/>
  <c r="U413" i="4"/>
  <c r="S414" i="4"/>
  <c r="T414" i="4"/>
  <c r="U414" i="4"/>
  <c r="S422" i="4"/>
  <c r="T422" i="4"/>
  <c r="U422" i="4"/>
  <c r="S431" i="4"/>
  <c r="T431" i="4"/>
  <c r="U431" i="4"/>
  <c r="S417" i="4"/>
  <c r="T417" i="4"/>
  <c r="U417" i="4"/>
  <c r="S418" i="4"/>
  <c r="T418" i="4"/>
  <c r="U418" i="4"/>
  <c r="S421" i="4"/>
  <c r="T421" i="4"/>
  <c r="U421" i="4"/>
  <c r="S294" i="4"/>
  <c r="T294" i="4"/>
  <c r="U294" i="4"/>
  <c r="S423" i="4"/>
  <c r="T423" i="4"/>
  <c r="U423" i="4"/>
  <c r="S430" i="4"/>
  <c r="T430" i="4"/>
  <c r="U430" i="4"/>
  <c r="S409" i="4"/>
  <c r="T409" i="4"/>
  <c r="U409" i="4"/>
  <c r="S427" i="4"/>
  <c r="T427" i="4"/>
  <c r="U427" i="4"/>
  <c r="S424" i="4"/>
  <c r="T424" i="4"/>
  <c r="U424" i="4"/>
  <c r="S433" i="4"/>
  <c r="T433" i="4"/>
  <c r="U433" i="4"/>
  <c r="S426" i="4"/>
  <c r="T426" i="4"/>
  <c r="U426" i="4"/>
  <c r="S434" i="4"/>
  <c r="T434" i="4"/>
  <c r="U434" i="4"/>
  <c r="S432" i="4"/>
  <c r="T432" i="4"/>
  <c r="U432" i="4"/>
  <c r="S420" i="4"/>
  <c r="T420" i="4"/>
  <c r="U420" i="4"/>
  <c r="S435" i="4"/>
  <c r="T435" i="4"/>
  <c r="U435" i="4"/>
  <c r="S447" i="4"/>
  <c r="T447" i="4"/>
  <c r="U447" i="4"/>
  <c r="S445" i="4"/>
  <c r="T445" i="4"/>
  <c r="U445" i="4"/>
  <c r="S440" i="4"/>
  <c r="T440" i="4"/>
  <c r="U440" i="4"/>
  <c r="S439" i="4"/>
  <c r="T439" i="4"/>
  <c r="U439" i="4"/>
  <c r="S199" i="4"/>
  <c r="T199" i="4"/>
  <c r="U199" i="4"/>
  <c r="S453" i="4"/>
  <c r="T453" i="4"/>
  <c r="U453" i="4"/>
  <c r="S454" i="4"/>
  <c r="T454" i="4"/>
  <c r="U454" i="4"/>
  <c r="S444" i="4"/>
  <c r="T444" i="4"/>
  <c r="U444" i="4"/>
  <c r="S441" i="4"/>
  <c r="T441" i="4"/>
  <c r="U441" i="4"/>
  <c r="S452" i="4"/>
  <c r="T452" i="4"/>
  <c r="U452" i="4"/>
  <c r="S442" i="4"/>
  <c r="T442" i="4"/>
  <c r="U442" i="4"/>
  <c r="S443" i="4"/>
  <c r="T443" i="4"/>
  <c r="U443" i="4"/>
  <c r="S451" i="4"/>
  <c r="T451" i="4"/>
  <c r="U451" i="4"/>
  <c r="S449" i="4"/>
  <c r="T449" i="4"/>
  <c r="U449" i="4"/>
  <c r="S438" i="4"/>
  <c r="T438" i="4"/>
  <c r="U438" i="4"/>
  <c r="S448" i="4"/>
  <c r="T448" i="4"/>
  <c r="U448" i="4"/>
  <c r="S446" i="4"/>
  <c r="T446" i="4"/>
  <c r="U446" i="4"/>
  <c r="S197" i="4"/>
  <c r="T197" i="4"/>
  <c r="U197" i="4"/>
  <c r="S196" i="4"/>
  <c r="T196" i="4"/>
  <c r="U196" i="4"/>
  <c r="S450" i="4"/>
  <c r="T450" i="4"/>
  <c r="U450" i="4"/>
  <c r="S458" i="4"/>
  <c r="T458" i="4"/>
  <c r="U458" i="4"/>
  <c r="S460" i="4"/>
  <c r="T460" i="4"/>
  <c r="U460" i="4"/>
  <c r="S466" i="4"/>
  <c r="T466" i="4"/>
  <c r="U466" i="4"/>
  <c r="S456" i="4"/>
  <c r="T456" i="4"/>
  <c r="U456" i="4"/>
  <c r="S455" i="4"/>
  <c r="T455" i="4"/>
  <c r="U455" i="4"/>
  <c r="S463" i="4"/>
  <c r="T463" i="4"/>
  <c r="U463" i="4"/>
  <c r="S457" i="4"/>
  <c r="T457" i="4"/>
  <c r="U457" i="4"/>
  <c r="S461" i="4"/>
  <c r="T461" i="4"/>
  <c r="U461" i="4"/>
  <c r="S464" i="4"/>
  <c r="T464" i="4"/>
  <c r="U464" i="4"/>
  <c r="S465" i="4"/>
  <c r="T465" i="4"/>
  <c r="U465" i="4"/>
  <c r="S467" i="4"/>
  <c r="T467" i="4"/>
  <c r="U467" i="4"/>
  <c r="S459" i="4"/>
  <c r="T459" i="4"/>
  <c r="U459" i="4"/>
  <c r="S462" i="4"/>
  <c r="T462" i="4"/>
  <c r="U462" i="4"/>
  <c r="S470" i="4"/>
  <c r="T470" i="4"/>
  <c r="U470" i="4"/>
  <c r="S472" i="4"/>
  <c r="T472" i="4"/>
  <c r="U472" i="4"/>
  <c r="S469" i="4"/>
  <c r="T469" i="4"/>
  <c r="U469" i="4"/>
  <c r="S478" i="4"/>
  <c r="T478" i="4"/>
  <c r="U478" i="4"/>
  <c r="S476" i="4"/>
  <c r="T476" i="4"/>
  <c r="U476" i="4"/>
  <c r="S475" i="4"/>
  <c r="T475" i="4"/>
  <c r="U475" i="4"/>
  <c r="S479" i="4"/>
  <c r="T479" i="4"/>
  <c r="U479" i="4"/>
  <c r="S477" i="4"/>
  <c r="T477" i="4"/>
  <c r="U477" i="4"/>
  <c r="S471" i="4"/>
  <c r="T471" i="4"/>
  <c r="U471" i="4"/>
  <c r="S468" i="4"/>
  <c r="T468" i="4"/>
  <c r="U468" i="4"/>
  <c r="S474" i="4"/>
  <c r="T474" i="4"/>
  <c r="U474" i="4"/>
  <c r="S473" i="4"/>
  <c r="T473" i="4"/>
  <c r="U473" i="4"/>
  <c r="S489" i="4"/>
  <c r="T489" i="4"/>
  <c r="U489" i="4"/>
  <c r="S481" i="4"/>
  <c r="T481" i="4"/>
  <c r="U481" i="4"/>
  <c r="S139" i="4"/>
  <c r="T139" i="4"/>
  <c r="U139" i="4"/>
  <c r="S487" i="4"/>
  <c r="T487" i="4"/>
  <c r="U487" i="4"/>
  <c r="S480" i="4"/>
  <c r="T480" i="4"/>
  <c r="U480" i="4"/>
  <c r="S483" i="4"/>
  <c r="T483" i="4"/>
  <c r="U483" i="4"/>
  <c r="S484" i="4"/>
  <c r="T484" i="4"/>
  <c r="U484" i="4"/>
  <c r="S222" i="4"/>
  <c r="T222" i="4"/>
  <c r="U222" i="4"/>
  <c r="S482" i="4"/>
  <c r="T482" i="4"/>
  <c r="U482" i="4"/>
  <c r="S491" i="4"/>
  <c r="T491" i="4"/>
  <c r="U491" i="4"/>
  <c r="S490" i="4"/>
  <c r="T490" i="4"/>
  <c r="U490" i="4"/>
  <c r="S492" i="4"/>
  <c r="T492" i="4"/>
  <c r="U492" i="4"/>
  <c r="S485" i="4"/>
  <c r="T485" i="4"/>
  <c r="U485" i="4"/>
  <c r="S488" i="4"/>
  <c r="T488" i="4"/>
  <c r="U488" i="4"/>
  <c r="S486" i="4"/>
  <c r="T486" i="4"/>
  <c r="U486" i="4"/>
  <c r="S493" i="4"/>
  <c r="T493" i="4"/>
  <c r="U493" i="4"/>
  <c r="S494" i="4"/>
  <c r="T494" i="4"/>
  <c r="U494" i="4"/>
  <c r="S496" i="4"/>
  <c r="T496" i="4"/>
  <c r="U496" i="4"/>
  <c r="S501" i="4"/>
  <c r="T501" i="4"/>
  <c r="U501" i="4"/>
  <c r="S498" i="4"/>
  <c r="T498" i="4"/>
  <c r="U498" i="4"/>
  <c r="S497" i="4"/>
  <c r="T497" i="4"/>
  <c r="U497" i="4"/>
  <c r="S502" i="4"/>
  <c r="T502" i="4"/>
  <c r="U502" i="4"/>
  <c r="S503" i="4"/>
  <c r="T503" i="4"/>
  <c r="U503" i="4"/>
  <c r="S504" i="4"/>
  <c r="T504" i="4"/>
  <c r="U504" i="4"/>
  <c r="S505" i="4"/>
  <c r="T505" i="4"/>
  <c r="U505" i="4"/>
  <c r="S506" i="4"/>
  <c r="T506" i="4"/>
  <c r="U506" i="4"/>
  <c r="U315" i="4"/>
  <c r="T315" i="4"/>
  <c r="S315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F28" i="8" s="1"/>
  <c r="E3" i="9" s="1"/>
  <c r="C67" i="8"/>
  <c r="C76" i="8"/>
  <c r="E54" i="8"/>
  <c r="F54" i="8"/>
  <c r="A50" i="8"/>
  <c r="A39" i="8"/>
  <c r="A52" i="8"/>
  <c r="A51" i="8"/>
  <c r="A41" i="8"/>
  <c r="D44" i="8"/>
  <c r="E44" i="8" s="1"/>
  <c r="F44" i="8" s="1"/>
  <c r="C35" i="8"/>
  <c r="D35" i="8"/>
  <c r="E35" i="8"/>
  <c r="F35" i="8"/>
  <c r="G35" i="8"/>
  <c r="H35" i="8"/>
  <c r="I35" i="8"/>
  <c r="J35" i="8"/>
  <c r="K35" i="8"/>
  <c r="L35" i="8"/>
  <c r="B35" i="8"/>
  <c r="B36" i="8" s="1"/>
  <c r="E43" i="8" s="1"/>
  <c r="F43" i="8" s="1"/>
  <c r="C29" i="8"/>
  <c r="B30" i="8" s="1"/>
  <c r="E42" i="8" s="1"/>
  <c r="F42" i="8" s="1"/>
  <c r="D29" i="8"/>
  <c r="B31" i="8" s="1"/>
  <c r="E53" i="8" s="1"/>
  <c r="F53" i="8" s="1"/>
  <c r="E29" i="8"/>
  <c r="F29" i="8"/>
  <c r="G29" i="8"/>
  <c r="H29" i="8"/>
  <c r="I29" i="8"/>
  <c r="J29" i="8"/>
  <c r="K29" i="8"/>
  <c r="L29" i="8"/>
  <c r="B29" i="8"/>
  <c r="D40" i="8"/>
  <c r="E40" i="8"/>
  <c r="F40" i="8" s="1"/>
  <c r="C19" i="8"/>
  <c r="D41" i="8" s="1"/>
  <c r="E41" i="8" s="1"/>
  <c r="F41" i="8" s="1"/>
  <c r="C20" i="8"/>
  <c r="C18" i="8"/>
  <c r="C21" i="8"/>
  <c r="C75" i="8" s="1"/>
  <c r="C22" i="8"/>
  <c r="C23" i="8"/>
  <c r="C24" i="8"/>
  <c r="B14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47" i="8" l="1"/>
  <c r="D48" i="8" s="1"/>
  <c r="C72" i="8"/>
  <c r="C74" i="8"/>
  <c r="D51" i="8"/>
  <c r="E51" i="8" s="1"/>
  <c r="F51" i="8" s="1"/>
  <c r="D56" i="8" s="1"/>
  <c r="D57" i="8" s="1"/>
  <c r="D46" i="8"/>
  <c r="D52" i="8"/>
  <c r="E52" i="8" s="1"/>
  <c r="F52" i="8" s="1"/>
  <c r="B19" i="2"/>
  <c r="B20" i="2" s="1"/>
  <c r="B21" i="2" s="1"/>
  <c r="B33" i="3"/>
  <c r="D15" i="2"/>
  <c r="C15" i="2"/>
  <c r="D40" i="2"/>
  <c r="B35" i="2"/>
  <c r="B22" i="2"/>
  <c r="D26" i="2"/>
  <c r="D39" i="2"/>
  <c r="B34" i="2"/>
  <c r="E40" i="2"/>
  <c r="E15" i="2"/>
  <c r="D41" i="2"/>
  <c r="B36" i="2"/>
  <c r="B12" i="2"/>
  <c r="E26" i="2"/>
  <c r="E27" i="2"/>
  <c r="C40" i="2"/>
  <c r="D27" i="2"/>
  <c r="C41" i="2"/>
  <c r="C39" i="2"/>
  <c r="E39" i="2"/>
  <c r="E41" i="2"/>
  <c r="B14" i="2"/>
  <c r="B13" i="2"/>
  <c r="E25" i="2"/>
  <c r="D25" i="2"/>
  <c r="C25" i="2"/>
  <c r="C26" i="2"/>
  <c r="C27" i="2"/>
  <c r="H28" i="8"/>
  <c r="B28" i="8"/>
  <c r="C28" i="8"/>
  <c r="G28" i="8"/>
  <c r="A5" i="8"/>
  <c r="D28" i="8"/>
  <c r="E28" i="8"/>
  <c r="B27" i="2" l="1"/>
  <c r="B26" i="2"/>
  <c r="E42" i="2"/>
  <c r="D28" i="2"/>
  <c r="D42" i="2"/>
  <c r="C42" i="2"/>
  <c r="B40" i="2"/>
  <c r="B41" i="2"/>
  <c r="B39" i="2"/>
  <c r="E28" i="2"/>
  <c r="B15" i="2"/>
  <c r="B25" i="2"/>
  <c r="C28" i="2"/>
  <c r="C60" i="8"/>
  <c r="D45" i="8"/>
  <c r="E2" i="9"/>
  <c r="E4" i="9" s="1"/>
  <c r="E5" i="9" s="1"/>
  <c r="E6" i="9" s="1"/>
  <c r="E7" i="9" s="1"/>
  <c r="C61" i="8" s="1"/>
  <c r="E55" i="8"/>
  <c r="F55" i="8" s="1"/>
  <c r="B28" i="2" l="1"/>
  <c r="B42" i="2"/>
  <c r="E46" i="8"/>
  <c r="F46" i="8" s="1"/>
  <c r="E45" i="8"/>
  <c r="F45" i="8" s="1"/>
  <c r="C65" i="8"/>
  <c r="C73" i="8"/>
  <c r="C62" i="8"/>
  <c r="C66" i="8"/>
  <c r="C64" i="8"/>
  <c r="C68" i="8" l="1"/>
  <c r="C63" i="8"/>
</calcChain>
</file>

<file path=xl/sharedStrings.xml><?xml version="1.0" encoding="utf-8"?>
<sst xmlns="http://schemas.openxmlformats.org/spreadsheetml/2006/main" count="8598" uniqueCount="2048">
  <si>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</si>
  <si>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</si>
  <si>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</si>
  <si>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</si>
  <si>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</si>
  <si>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</si>
  <si>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</si>
  <si>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</si>
  <si>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</si>
  <si>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</si>
  <si>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</si>
  <si>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</si>
  <si>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</si>
  <si>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</si>
  <si>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</si>
  <si>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</si>
  <si>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</si>
  <si>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</si>
  <si>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</si>
  <si>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</si>
  <si>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</si>
  <si>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</si>
  <si>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S&amp;P 500 % of MG Value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</si>
  <si>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</si>
  <si>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</si>
  <si>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</si>
  <si>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</si>
  <si>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</si>
  <si>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</si>
  <si>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</si>
  <si>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</si>
  <si>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</si>
  <si>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</si>
  <si>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</si>
  <si>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</si>
  <si>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</si>
  <si>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</si>
  <si>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</si>
  <si>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</si>
  <si>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Market Cap</t>
  </si>
  <si>
    <t>Cap Size</t>
  </si>
  <si>
    <t>Industry</t>
  </si>
  <si>
    <t>ABBV</t>
  </si>
  <si>
    <t>AbbVie Inc</t>
  </si>
  <si>
    <t>B</t>
  </si>
  <si>
    <t>E</t>
  </si>
  <si>
    <t>U</t>
  </si>
  <si>
    <t>EU</t>
  </si>
  <si>
    <t>Large</t>
  </si>
  <si>
    <t>Pharmaceuticals</t>
  </si>
  <si>
    <t>FDX</t>
  </si>
  <si>
    <t>FedEx Corporation</t>
  </si>
  <si>
    <t>D+</t>
  </si>
  <si>
    <t>S</t>
  </si>
  <si>
    <t>F</t>
  </si>
  <si>
    <t>SF</t>
  </si>
  <si>
    <t>Freight</t>
  </si>
  <si>
    <t>M</t>
  </si>
  <si>
    <t>Macy's Inc</t>
  </si>
  <si>
    <t>A-</t>
  </si>
  <si>
    <t>D</t>
  </si>
  <si>
    <t>DF</t>
  </si>
  <si>
    <t>Mid</t>
  </si>
  <si>
    <t>Retail</t>
  </si>
  <si>
    <t>T</t>
  </si>
  <si>
    <t>AT&amp;T Inc.</t>
  </si>
  <si>
    <t>A</t>
  </si>
  <si>
    <t>DU</t>
  </si>
  <si>
    <t>Telecom</t>
  </si>
  <si>
    <t>VNO</t>
  </si>
  <si>
    <t>Vornado Realty Trust</t>
  </si>
  <si>
    <t>O</t>
  </si>
  <si>
    <t>SO</t>
  </si>
  <si>
    <t>N/A</t>
  </si>
  <si>
    <t>REIT</t>
  </si>
  <si>
    <t>CPB</t>
  </si>
  <si>
    <t>Campbell Soup Company</t>
  </si>
  <si>
    <t>Food Processing</t>
  </si>
  <si>
    <t>DVN</t>
  </si>
  <si>
    <t>Devon Energy Corp</t>
  </si>
  <si>
    <t>Oil &amp; Gas</t>
  </si>
  <si>
    <t>ETFC</t>
  </si>
  <si>
    <t>E*TRADE Financial Corp</t>
  </si>
  <si>
    <t>SU</t>
  </si>
  <si>
    <t>Financial Services</t>
  </si>
  <si>
    <t>ETN</t>
  </si>
  <si>
    <t>Machinery</t>
  </si>
  <si>
    <t>EXC</t>
  </si>
  <si>
    <t>Exelon Corporation</t>
  </si>
  <si>
    <t>C+</t>
  </si>
  <si>
    <t>Utilities</t>
  </si>
  <si>
    <t>LUK</t>
  </si>
  <si>
    <t>MAR</t>
  </si>
  <si>
    <t>Marriott International Inc</t>
  </si>
  <si>
    <t>Hospitality</t>
  </si>
  <si>
    <t>ORCL</t>
  </si>
  <si>
    <t>Oracle Corporation</t>
  </si>
  <si>
    <t>C</t>
  </si>
  <si>
    <t>EO</t>
  </si>
  <si>
    <t>Software</t>
  </si>
  <si>
    <t>PHM</t>
  </si>
  <si>
    <t>PulteGroup, Inc.</t>
  </si>
  <si>
    <t>B-</t>
  </si>
  <si>
    <t>Construction</t>
  </si>
  <si>
    <t>PKG</t>
  </si>
  <si>
    <t>Packaging Corp Of America</t>
  </si>
  <si>
    <t>B+</t>
  </si>
  <si>
    <t>Packaging</t>
  </si>
  <si>
    <t>K</t>
  </si>
  <si>
    <t>Kellogg Company</t>
  </si>
  <si>
    <t>MAC</t>
  </si>
  <si>
    <t>Macerich Co</t>
  </si>
  <si>
    <t>NBL</t>
  </si>
  <si>
    <t>Noble Energy, Inc.</t>
  </si>
  <si>
    <t>NRG</t>
  </si>
  <si>
    <t>NRG Energy Inc</t>
  </si>
  <si>
    <t>PSA</t>
  </si>
  <si>
    <t>Public Storage</t>
  </si>
  <si>
    <t>BAC</t>
  </si>
  <si>
    <t>Bank of America Corp</t>
  </si>
  <si>
    <t>Banks</t>
  </si>
  <si>
    <t>CBOE</t>
  </si>
  <si>
    <t>Cboe Global Markets Inc</t>
  </si>
  <si>
    <t>HSY</t>
  </si>
  <si>
    <t>Hershey Co</t>
  </si>
  <si>
    <t>KLAC</t>
  </si>
  <si>
    <t>KLA-Tencor Corp</t>
  </si>
  <si>
    <t>IT Hardware</t>
  </si>
  <si>
    <t>PEP</t>
  </si>
  <si>
    <t>PepsiCo, Inc.</t>
  </si>
  <si>
    <t>NCLH</t>
  </si>
  <si>
    <t>Norwegian Cruise Line Holdings Ltd</t>
  </si>
  <si>
    <t>C-</t>
  </si>
  <si>
    <t>OKE</t>
  </si>
  <si>
    <t>ONEOK, Inc.</t>
  </si>
  <si>
    <t>RJF</t>
  </si>
  <si>
    <t>Raymond James Financial, Inc.</t>
  </si>
  <si>
    <t>SHW</t>
  </si>
  <si>
    <t>Sherwin-Williams Co</t>
  </si>
  <si>
    <t>LH</t>
  </si>
  <si>
    <t>Laboratory Corp. of America Holdings</t>
  </si>
  <si>
    <t>Medical</t>
  </si>
  <si>
    <t>LLL</t>
  </si>
  <si>
    <t>L3 Technologies Inc</t>
  </si>
  <si>
    <t>Defense</t>
  </si>
  <si>
    <t>MA</t>
  </si>
  <si>
    <t>Mastercard Inc</t>
  </si>
  <si>
    <t>Credit Cards</t>
  </si>
  <si>
    <t>MMC</t>
  </si>
  <si>
    <t>Marsh &amp; McLennan Companies, Inc.</t>
  </si>
  <si>
    <t>Insurance</t>
  </si>
  <si>
    <t>MRO</t>
  </si>
  <si>
    <t>Marathon Oil Corporation</t>
  </si>
  <si>
    <t>DTE</t>
  </si>
  <si>
    <t>DTE Energy Co</t>
  </si>
  <si>
    <t>DO</t>
  </si>
  <si>
    <t>HES</t>
  </si>
  <si>
    <t>Hess Corp.</t>
  </si>
  <si>
    <t>ISRG</t>
  </si>
  <si>
    <t>Intuitive Surgical, Inc.</t>
  </si>
  <si>
    <t>IT</t>
  </si>
  <si>
    <t>Gartner Inc</t>
  </si>
  <si>
    <t>Information Technology</t>
  </si>
  <si>
    <t>KORS</t>
  </si>
  <si>
    <t>Michael Kors Holdings Ltd</t>
  </si>
  <si>
    <t>Apparel</t>
  </si>
  <si>
    <t>Ticker</t>
  </si>
  <si>
    <t>Name with Link</t>
  </si>
  <si>
    <t>Agilent Technologies Inc</t>
  </si>
  <si>
    <t>AA</t>
  </si>
  <si>
    <t>Alcoa Corp</t>
  </si>
  <si>
    <t>Mining</t>
  </si>
  <si>
    <t>AAL</t>
  </si>
  <si>
    <t>American Airlines Group Inc</t>
  </si>
  <si>
    <t>Airlines</t>
  </si>
  <si>
    <t>AAN</t>
  </si>
  <si>
    <t>Aaron's, Inc.</t>
  </si>
  <si>
    <t>AAP</t>
  </si>
  <si>
    <t>Advance Auto Parts, Inc.</t>
  </si>
  <si>
    <t>Auto</t>
  </si>
  <si>
    <t>AAPL</t>
  </si>
  <si>
    <t>Apple Inc.</t>
  </si>
  <si>
    <t>AAXN</t>
  </si>
  <si>
    <t>Axon Enterprise Inc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</si>
  <si>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</si>
  <si>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</si>
  <si>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</si>
  <si>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</si>
  <si>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</si>
  <si>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</si>
  <si>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</si>
  <si>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</si>
  <si>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ACM</t>
  </si>
  <si>
    <t>Aecom</t>
  </si>
  <si>
    <t>ACN</t>
  </si>
  <si>
    <t>Accenture Plc</t>
  </si>
  <si>
    <t>Business Support</t>
  </si>
  <si>
    <t>ACXM</t>
  </si>
  <si>
    <t>Acxiom Corporation</t>
  </si>
  <si>
    <t>Small</t>
  </si>
  <si>
    <t>ADBE</t>
  </si>
  <si>
    <t>Adobe Systems Incorporated</t>
  </si>
  <si>
    <t>ADI</t>
  </si>
  <si>
    <t>Analog Devices, Inc.</t>
  </si>
  <si>
    <t>ADM</t>
  </si>
  <si>
    <t>Archer Daniels Midland Co</t>
  </si>
  <si>
    <t>ADP</t>
  </si>
  <si>
    <t>Automatic Data Processing</t>
  </si>
  <si>
    <t>ADS</t>
  </si>
  <si>
    <t>Alliance Data Systems Corporation</t>
  </si>
  <si>
    <t>ADSK</t>
  </si>
  <si>
    <t>Autodesk, Inc.</t>
  </si>
  <si>
    <t>AEE</t>
  </si>
  <si>
    <t>Ameren Corp</t>
  </si>
  <si>
    <t>AEO</t>
  </si>
  <si>
    <t>American Eagle Outfitters</t>
  </si>
  <si>
    <t>AEP</t>
  </si>
  <si>
    <t>American Electric Power Company Inc</t>
  </si>
  <si>
    <t>AES</t>
  </si>
  <si>
    <t>AES Corp</t>
  </si>
  <si>
    <t>AET</t>
  </si>
  <si>
    <t>Aetna Inc</t>
  </si>
  <si>
    <t>AFG</t>
  </si>
  <si>
    <t>American Financial Group Inc</t>
  </si>
  <si>
    <t>AFL</t>
  </si>
  <si>
    <t>AFLAC Incorporated</t>
  </si>
  <si>
    <t>A+</t>
  </si>
  <si>
    <t>AGCO</t>
  </si>
  <si>
    <t>AGCO Corporation</t>
  </si>
  <si>
    <t>AGN</t>
  </si>
  <si>
    <t>AHL</t>
  </si>
  <si>
    <t>Aspen Insurance Holdings Limited</t>
  </si>
  <si>
    <t>AIG</t>
  </si>
  <si>
    <t>American International Group Inc</t>
  </si>
  <si>
    <t>AIN</t>
  </si>
  <si>
    <t>Albany International Corp.</t>
  </si>
  <si>
    <t>AIR</t>
  </si>
  <si>
    <t>AAR Corp.</t>
  </si>
  <si>
    <t>Aircraft Manufacturing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</si>
  <si>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</si>
  <si>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</si>
  <si>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</si>
  <si>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</si>
  <si>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</si>
  <si>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</si>
  <si>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</si>
  <si>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</si>
  <si>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</si>
  <si>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</si>
  <si>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</si>
  <si>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</si>
  <si>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</si>
  <si>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</si>
  <si>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</si>
  <si>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</si>
  <si>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</si>
  <si>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</si>
  <si>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</si>
  <si>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</si>
  <si>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</si>
  <si>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</si>
  <si>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</si>
  <si>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</si>
  <si>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</si>
  <si>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</si>
  <si>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</si>
  <si>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</si>
  <si>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AMCX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</si>
  <si>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</si>
  <si>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</si>
  <si>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</si>
  <si>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</si>
  <si>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</si>
  <si>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</si>
  <si>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</si>
  <si>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</si>
  <si>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</si>
  <si>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</si>
  <si>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</si>
  <si>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</si>
  <si>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</si>
  <si>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</si>
  <si>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</si>
  <si>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</si>
  <si>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</si>
  <si>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</si>
  <si>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Andeavor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</si>
  <si>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</si>
  <si>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</si>
  <si>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</si>
  <si>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</si>
  <si>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</si>
  <si>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</si>
  <si>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</si>
  <si>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</si>
  <si>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</si>
  <si>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</si>
  <si>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</si>
  <si>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</si>
  <si>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</si>
  <si>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</si>
  <si>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</si>
  <si>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EF</t>
  </si>
  <si>
    <t>APH</t>
  </si>
  <si>
    <t>Amphenol Corporation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</si>
  <si>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</si>
  <si>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</si>
  <si>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</si>
  <si>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</si>
  <si>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</si>
  <si>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</si>
  <si>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ARW</t>
  </si>
  <si>
    <t>Arrow Electronics, Inc.</t>
  </si>
  <si>
    <t>ASH</t>
  </si>
  <si>
    <t>ATI</t>
  </si>
  <si>
    <t>Allegheny Technologies Incorporated</t>
  </si>
  <si>
    <t>Steel</t>
  </si>
  <si>
    <t>ATNI</t>
  </si>
  <si>
    <t>ATN International Inc</t>
  </si>
  <si>
    <t>ATO</t>
  </si>
  <si>
    <t>Atmos Energy Corporation</t>
  </si>
  <si>
    <t>AVB</t>
  </si>
  <si>
    <t>AvalonBay Communities Inc</t>
  </si>
  <si>
    <t>AVGO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</si>
  <si>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</si>
  <si>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</si>
  <si>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</si>
  <si>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</si>
  <si>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</si>
  <si>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</si>
  <si>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</si>
  <si>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</si>
  <si>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</si>
  <si>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</si>
  <si>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</si>
  <si>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</si>
  <si>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</si>
  <si>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</si>
  <si>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</si>
  <si>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</si>
  <si>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</si>
  <si>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</si>
  <si>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</si>
  <si>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</si>
  <si>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</si>
  <si>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</si>
  <si>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</si>
  <si>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</si>
  <si>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</si>
  <si>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</si>
  <si>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</si>
  <si>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</si>
  <si>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Alcohol &amp; Tobacco</t>
  </si>
  <si>
    <t>BFS</t>
  </si>
  <si>
    <t>Saul Centers Inc</t>
  </si>
  <si>
    <t>BGFV</t>
  </si>
  <si>
    <t>Big 5 Sporting Goods Corporation</t>
  </si>
  <si>
    <t>BGG</t>
  </si>
  <si>
    <t>Briggs &amp; Stratton Corporation</t>
  </si>
  <si>
    <t>BGS</t>
  </si>
  <si>
    <t>B&amp;G Foods, Inc.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</si>
  <si>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</si>
  <si>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</si>
  <si>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</si>
  <si>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</si>
  <si>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</si>
  <si>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</si>
  <si>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</si>
  <si>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</si>
  <si>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</si>
  <si>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</si>
  <si>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</si>
  <si>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</si>
  <si>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</si>
  <si>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</si>
  <si>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</si>
  <si>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</si>
  <si>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</si>
  <si>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</si>
  <si>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</si>
  <si>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</si>
  <si>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</si>
  <si>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</si>
  <si>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</si>
  <si>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</si>
  <si>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</si>
  <si>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</si>
  <si>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</si>
  <si>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</si>
  <si>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</si>
  <si>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</si>
  <si>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CBRE</t>
  </si>
  <si>
    <t>CBRE Group Inc</t>
  </si>
  <si>
    <t>CBS</t>
  </si>
  <si>
    <t>CCE</t>
  </si>
  <si>
    <t>CCI</t>
  </si>
  <si>
    <t>CCL</t>
  </si>
  <si>
    <t>Carnival Corp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</si>
  <si>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</si>
  <si>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</si>
  <si>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</si>
  <si>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</si>
  <si>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</si>
  <si>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</si>
  <si>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</si>
  <si>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</si>
  <si>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</si>
  <si>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</si>
  <si>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</si>
  <si>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</si>
  <si>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</si>
  <si>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</si>
  <si>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</si>
  <si>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CGI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</si>
  <si>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</si>
  <si>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</si>
  <si>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</si>
  <si>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</si>
  <si>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</si>
  <si>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</si>
  <si>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</si>
  <si>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</si>
  <si>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</si>
  <si>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</si>
  <si>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</si>
  <si>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</si>
  <si>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</si>
  <si>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</si>
  <si>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</si>
  <si>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</si>
  <si>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</si>
  <si>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CHUY</t>
  </si>
  <si>
    <t>Chuy's Holdings Inc</t>
  </si>
  <si>
    <t>Restaurants</t>
  </si>
  <si>
    <t>CI</t>
  </si>
  <si>
    <t>CIGNA Corporation</t>
  </si>
  <si>
    <t>CIEN</t>
  </si>
  <si>
    <t>Ciena Corporation</t>
  </si>
  <si>
    <t>CIG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</si>
  <si>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</si>
  <si>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</si>
  <si>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</si>
  <si>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</si>
  <si>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</si>
  <si>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</si>
  <si>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</si>
  <si>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</si>
  <si>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</si>
  <si>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</si>
  <si>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</si>
  <si>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</si>
  <si>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</si>
  <si>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</si>
  <si>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</si>
  <si>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</si>
  <si>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</si>
  <si>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</si>
  <si>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</si>
  <si>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</si>
  <si>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</si>
  <si>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</si>
  <si>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</si>
  <si>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</si>
  <si>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</si>
  <si>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</si>
  <si>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</si>
  <si>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</si>
  <si>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</si>
  <si>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</si>
  <si>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</si>
  <si>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</si>
  <si>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</si>
  <si>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</si>
  <si>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</si>
  <si>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</si>
  <si>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</si>
  <si>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</si>
  <si>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</si>
  <si>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</si>
  <si>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</si>
  <si>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</si>
  <si>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</si>
  <si>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</si>
  <si>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</si>
  <si>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</si>
  <si>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</si>
  <si>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</si>
  <si>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</si>
  <si>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</si>
  <si>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</si>
  <si>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</si>
  <si>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</si>
  <si>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</si>
  <si>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</si>
  <si>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</si>
  <si>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</si>
  <si>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</si>
  <si>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</si>
  <si>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</si>
  <si>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</si>
  <si>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</si>
  <si>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</si>
  <si>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</si>
  <si>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</si>
  <si>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</si>
  <si>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</si>
  <si>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</si>
  <si>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</si>
  <si>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</si>
  <si>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</si>
  <si>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</si>
  <si>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</si>
  <si>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</si>
  <si>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</si>
  <si>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</si>
  <si>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</si>
  <si>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</si>
  <si>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</si>
  <si>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</si>
  <si>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</si>
  <si>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</si>
  <si>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CPF</t>
  </si>
  <si>
    <t>Central Pacific Financial Corp.</t>
  </si>
  <si>
    <t>CPLA</t>
  </si>
  <si>
    <t>Capella Education Company</t>
  </si>
  <si>
    <t>CPRT</t>
  </si>
  <si>
    <t>Copart, Inc.</t>
  </si>
  <si>
    <t>CPS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</si>
  <si>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</si>
  <si>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</si>
  <si>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</si>
  <si>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</si>
  <si>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</si>
  <si>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</si>
  <si>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</si>
  <si>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</si>
  <si>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</si>
  <si>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</si>
  <si>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</si>
  <si>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</si>
  <si>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</si>
  <si>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</si>
  <si>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</si>
  <si>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</si>
  <si>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</si>
  <si>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</si>
  <si>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</si>
  <si>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</si>
  <si>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</si>
  <si>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</si>
  <si>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</si>
  <si>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</si>
  <si>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</si>
  <si>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</si>
  <si>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</si>
  <si>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</si>
  <si>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</si>
  <si>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</si>
  <si>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</si>
  <si>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</si>
  <si>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</si>
  <si>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</si>
  <si>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</si>
  <si>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Conglomerates</t>
  </si>
  <si>
    <t>CST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</si>
  <si>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</si>
  <si>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</si>
  <si>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</si>
  <si>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</si>
  <si>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</si>
  <si>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</si>
  <si>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</si>
  <si>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</si>
  <si>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</si>
  <si>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</si>
  <si>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</si>
  <si>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</si>
  <si>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</si>
  <si>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</si>
  <si>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</si>
  <si>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</si>
  <si>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</si>
  <si>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</si>
  <si>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</si>
  <si>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</si>
  <si>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</si>
  <si>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</si>
  <si>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</si>
  <si>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</si>
  <si>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</si>
  <si>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</si>
  <si>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</si>
  <si>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</si>
  <si>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</si>
  <si>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</si>
  <si>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</si>
  <si>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</si>
  <si>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</si>
  <si>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</si>
  <si>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</si>
  <si>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</si>
  <si>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</si>
  <si>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</si>
  <si>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</si>
  <si>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CXW</t>
  </si>
  <si>
    <t>Corecivic Inc</t>
  </si>
  <si>
    <t>CY</t>
  </si>
  <si>
    <t>Cypress Semiconductor Corporation</t>
  </si>
  <si>
    <t>CYH</t>
  </si>
  <si>
    <t>Community Health Systems</t>
  </si>
  <si>
    <t>Dominion Energy Inc</t>
  </si>
  <si>
    <t>DAKT</t>
  </si>
  <si>
    <t>Daktronics, Inc.</t>
  </si>
  <si>
    <t>DAL</t>
  </si>
  <si>
    <t>Delta Air Lines, Inc.</t>
  </si>
  <si>
    <t>DAN</t>
  </si>
  <si>
    <t>Dana Inc</t>
  </si>
  <si>
    <t>DAR</t>
  </si>
  <si>
    <t>Darling Ingredients Inc</t>
  </si>
  <si>
    <t>DBD</t>
  </si>
  <si>
    <t>Diebold Nixdorf Inc</t>
  </si>
  <si>
    <t>DCI</t>
  </si>
  <si>
    <t>Donaldson Company, Inc.</t>
  </si>
  <si>
    <t>DCOM</t>
  </si>
  <si>
    <t>Dime Community Bancshares, Inc.</t>
  </si>
  <si>
    <t>DDD</t>
  </si>
  <si>
    <t>3D Systems Corporation</t>
  </si>
  <si>
    <t>DE</t>
  </si>
  <si>
    <t>Deere &amp; Company</t>
  </si>
  <si>
    <t>DECK</t>
  </si>
  <si>
    <t>Deckers Outdoor Corp</t>
  </si>
  <si>
    <t>DEI</t>
  </si>
  <si>
    <t>Douglas Emmett, Inc.</t>
  </si>
  <si>
    <t>DEL</t>
  </si>
  <si>
    <t>Renewable Energy</t>
  </si>
  <si>
    <t>DEPO</t>
  </si>
  <si>
    <t>Depomed Inc</t>
  </si>
  <si>
    <t>Dean Foods Co</t>
  </si>
  <si>
    <t>DFS</t>
  </si>
  <si>
    <t>Discover Financial Services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</si>
  <si>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</si>
  <si>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</si>
  <si>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</si>
  <si>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</si>
  <si>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</si>
  <si>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</si>
  <si>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</si>
  <si>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</si>
  <si>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</si>
  <si>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</si>
  <si>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</si>
  <si>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DISCK</t>
  </si>
  <si>
    <t>DLPH</t>
  </si>
  <si>
    <t>Delphi Technologies PLC</t>
  </si>
  <si>
    <t>DLR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</si>
  <si>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</si>
  <si>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</si>
  <si>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</si>
  <si>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</si>
  <si>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</si>
  <si>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</si>
  <si>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</si>
  <si>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</si>
  <si>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</si>
  <si>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DPS</t>
  </si>
  <si>
    <t>DRI</t>
  </si>
  <si>
    <t>Darden Restaurants, Inc.</t>
  </si>
  <si>
    <t>DUK</t>
  </si>
  <si>
    <t>Duke Energy Corp</t>
  </si>
  <si>
    <t>DVA</t>
  </si>
  <si>
    <t>Davita Inc</t>
  </si>
  <si>
    <t>DWDP</t>
  </si>
  <si>
    <t>DowDuPont Inc</t>
  </si>
  <si>
    <t>EA</t>
  </si>
  <si>
    <t>Electronic Arts Inc.</t>
  </si>
  <si>
    <t>Children's Products</t>
  </si>
  <si>
    <t>EBAY</t>
  </si>
  <si>
    <t>eBay Inc</t>
  </si>
  <si>
    <t>ECL</t>
  </si>
  <si>
    <t>Ecolab Inc.</t>
  </si>
  <si>
    <t>ECOL</t>
  </si>
  <si>
    <t>US Ecology Inc</t>
  </si>
  <si>
    <t>ECPG</t>
  </si>
  <si>
    <t>Encore Capital Group, Inc.</t>
  </si>
  <si>
    <t>ED</t>
  </si>
  <si>
    <t>Consolidated Edison, Inc.</t>
  </si>
  <si>
    <t>EDR</t>
  </si>
  <si>
    <t>Education Realty Trust,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</si>
  <si>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</si>
  <si>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</si>
  <si>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</si>
  <si>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</si>
  <si>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</si>
  <si>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</si>
  <si>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</si>
  <si>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</si>
  <si>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</si>
  <si>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</si>
  <si>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</si>
  <si>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EOG</t>
  </si>
  <si>
    <t>EOG Resources Inc</t>
  </si>
  <si>
    <t>EPD</t>
  </si>
  <si>
    <t>Enterprise Products Partners L.P.</t>
  </si>
  <si>
    <t>EQIX</t>
  </si>
  <si>
    <t>EQR</t>
  </si>
  <si>
    <t>Equity Residential</t>
  </si>
  <si>
    <t>EQT</t>
  </si>
  <si>
    <t>EQT Corporation</t>
  </si>
  <si>
    <t>ES</t>
  </si>
  <si>
    <t>Eversource Energy</t>
  </si>
  <si>
    <t>ESRX</t>
  </si>
  <si>
    <t>ESS</t>
  </si>
  <si>
    <t>Essex Property Trust Inc</t>
  </si>
  <si>
    <t>ESV</t>
  </si>
  <si>
    <t>ENSCO PLC</t>
  </si>
  <si>
    <t>ETR</t>
  </si>
  <si>
    <t>Entergy Corporation</t>
  </si>
  <si>
    <t>EVHC</t>
  </si>
  <si>
    <t>EW</t>
  </si>
  <si>
    <t>Edwards Lifesciences Corp</t>
  </si>
  <si>
    <t>EXLS</t>
  </si>
  <si>
    <t>ExlService Holdings, Inc.</t>
  </si>
  <si>
    <t>EXP</t>
  </si>
  <si>
    <t>Eagle Materials, Inc.</t>
  </si>
  <si>
    <t>EXPD</t>
  </si>
  <si>
    <t>Expeditors International of Washington</t>
  </si>
  <si>
    <t>EXPE</t>
  </si>
  <si>
    <t>Expedia Group Inc</t>
  </si>
  <si>
    <t>Travel</t>
  </si>
  <si>
    <t>EXPO</t>
  </si>
  <si>
    <t>Exponent, Inc.</t>
  </si>
  <si>
    <t>EXR</t>
  </si>
  <si>
    <t>Extra Space Storage, Inc.</t>
  </si>
  <si>
    <t>Ford Motor Company</t>
  </si>
  <si>
    <t>FAST</t>
  </si>
  <si>
    <t>Fastenal Company</t>
  </si>
  <si>
    <t>FB</t>
  </si>
  <si>
    <t>FBHS</t>
  </si>
  <si>
    <t>Fortune Brands Home &amp; Security Inc</t>
  </si>
  <si>
    <t>FCX</t>
  </si>
  <si>
    <t>Freeport-McMoRan Inc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</si>
  <si>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</si>
  <si>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</si>
  <si>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</si>
  <si>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</si>
  <si>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</si>
  <si>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</si>
  <si>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</si>
  <si>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</si>
  <si>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</si>
  <si>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</si>
  <si>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</si>
  <si>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</si>
  <si>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</si>
  <si>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</si>
  <si>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</si>
  <si>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</si>
  <si>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</si>
  <si>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</si>
  <si>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</si>
  <si>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</si>
  <si>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</si>
  <si>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</si>
  <si>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</t>
  </si>
  <si>
    <t>FOXA</t>
  </si>
  <si>
    <t>FOXF</t>
  </si>
  <si>
    <t>Fox Factory Holding Corp</t>
  </si>
  <si>
    <t>FR</t>
  </si>
  <si>
    <t>First Industrial Realty Trust, Inc.</t>
  </si>
  <si>
    <t>FRT</t>
  </si>
  <si>
    <t>Federal Realty Investment Trust</t>
  </si>
  <si>
    <t>FSLR</t>
  </si>
  <si>
    <t>First Solar, Inc.</t>
  </si>
  <si>
    <t>FTI</t>
  </si>
  <si>
    <t>FTR</t>
  </si>
  <si>
    <t>Frontier Communications Corp</t>
  </si>
  <si>
    <t>FTV</t>
  </si>
  <si>
    <t>Fortive Corp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</si>
  <si>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</si>
  <si>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</si>
  <si>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</si>
  <si>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</si>
  <si>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</si>
  <si>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</si>
  <si>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</si>
  <si>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GGP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</si>
  <si>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</si>
  <si>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</si>
  <si>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</si>
  <si>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</si>
  <si>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</si>
  <si>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</si>
  <si>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</si>
  <si>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</si>
  <si>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</si>
  <si>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</si>
  <si>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</si>
  <si>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</si>
  <si>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</si>
  <si>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</si>
  <si>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</si>
  <si>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</si>
  <si>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</si>
  <si>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</si>
  <si>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</si>
  <si>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GPI</t>
  </si>
  <si>
    <t>Group 1 Automotive, Inc.</t>
  </si>
  <si>
    <t>GPN</t>
  </si>
  <si>
    <t>Global Payments Inc</t>
  </si>
  <si>
    <t>GPOR</t>
  </si>
  <si>
    <t>Gulfport Energy Corporation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</si>
  <si>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</si>
  <si>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</si>
  <si>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</si>
  <si>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</si>
  <si>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</si>
  <si>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</si>
  <si>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</si>
  <si>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</si>
  <si>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</si>
  <si>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</si>
  <si>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</si>
  <si>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</si>
  <si>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</si>
  <si>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</si>
  <si>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</si>
  <si>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</si>
  <si>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</si>
  <si>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</si>
  <si>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</si>
  <si>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</si>
  <si>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</si>
  <si>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</si>
  <si>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</si>
  <si>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</si>
  <si>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</si>
  <si>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</si>
  <si>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</si>
  <si>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</si>
  <si>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</si>
  <si>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</si>
  <si>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</si>
  <si>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</si>
  <si>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</si>
  <si>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</si>
  <si>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</si>
  <si>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</si>
  <si>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</si>
  <si>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</si>
  <si>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</si>
  <si>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</si>
  <si>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</si>
  <si>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</si>
  <si>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</si>
  <si>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</si>
  <si>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</si>
  <si>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</si>
  <si>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</si>
  <si>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</si>
  <si>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</si>
  <si>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</si>
  <si>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HUM</t>
  </si>
  <si>
    <t>Humana Inc</t>
  </si>
  <si>
    <t>IBM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</si>
  <si>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</si>
  <si>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</si>
  <si>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</si>
  <si>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</si>
  <si>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</si>
  <si>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</si>
  <si>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</si>
  <si>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</si>
  <si>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ILG</t>
  </si>
  <si>
    <t>ILG Inc</t>
  </si>
  <si>
    <t>ILMN</t>
  </si>
  <si>
    <t>Illumina, Inc.</t>
  </si>
  <si>
    <t>IMO</t>
  </si>
  <si>
    <t>Imperial Oil Ltd (USA)</t>
  </si>
  <si>
    <t>INDB</t>
  </si>
  <si>
    <t>Independent Bank Corp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</si>
  <si>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</si>
  <si>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</si>
  <si>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</si>
  <si>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</si>
  <si>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</si>
  <si>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</si>
  <si>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</si>
  <si>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</si>
  <si>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</si>
  <si>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</si>
  <si>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</si>
  <si>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</si>
  <si>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</si>
  <si>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</si>
  <si>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</si>
  <si>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</si>
  <si>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</si>
  <si>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</si>
  <si>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</si>
  <si>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</si>
  <si>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</si>
  <si>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</si>
  <si>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</si>
  <si>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</si>
  <si>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</si>
  <si>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</si>
  <si>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</si>
  <si>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</si>
  <si>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</si>
  <si>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</si>
  <si>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</si>
  <si>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</si>
  <si>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</si>
  <si>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</si>
  <si>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</si>
  <si>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</si>
  <si>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</si>
  <si>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</si>
  <si>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ISCA</t>
  </si>
  <si>
    <t>ITG</t>
  </si>
  <si>
    <t>Investment Technology Group</t>
  </si>
  <si>
    <t>ITRI</t>
  </si>
  <si>
    <t>Itron, Inc.</t>
  </si>
  <si>
    <t>ITT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</si>
  <si>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</si>
  <si>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</si>
  <si>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</si>
  <si>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</si>
  <si>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</si>
  <si>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</si>
  <si>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</si>
  <si>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</si>
  <si>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</si>
  <si>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</si>
  <si>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</si>
  <si>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</si>
  <si>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</si>
  <si>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</si>
  <si>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</si>
  <si>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</si>
  <si>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</si>
  <si>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</si>
  <si>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</si>
  <si>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</si>
  <si>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</si>
  <si>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</si>
  <si>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</si>
  <si>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</si>
  <si>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</si>
  <si>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</si>
  <si>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</si>
  <si>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</si>
  <si>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</si>
  <si>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</si>
  <si>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</si>
  <si>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</si>
  <si>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</si>
  <si>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</si>
  <si>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JWN</t>
  </si>
  <si>
    <t>Nordstrom, Inc.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</si>
  <si>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</si>
  <si>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</si>
  <si>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</si>
  <si>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</si>
  <si>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</si>
  <si>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</si>
  <si>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</si>
  <si>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</si>
  <si>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</si>
  <si>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</si>
  <si>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</si>
  <si>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</si>
  <si>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</si>
  <si>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</si>
  <si>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</si>
  <si>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</si>
  <si>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</si>
  <si>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</si>
  <si>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</si>
  <si>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</si>
  <si>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</si>
  <si>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</si>
  <si>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</si>
  <si>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</si>
  <si>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</si>
  <si>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</si>
  <si>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</si>
  <si>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</si>
  <si>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</si>
  <si>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</si>
  <si>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</si>
  <si>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</si>
  <si>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</si>
  <si>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</si>
  <si>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</si>
  <si>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</si>
  <si>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</si>
  <si>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</si>
  <si>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</si>
  <si>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</si>
  <si>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</si>
  <si>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</si>
  <si>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</si>
  <si>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</si>
  <si>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</si>
  <si>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</si>
  <si>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</si>
  <si>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</si>
  <si>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</si>
  <si>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</si>
  <si>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</si>
  <si>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</si>
  <si>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</si>
  <si>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</si>
  <si>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</si>
  <si>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</si>
  <si>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</si>
  <si>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</si>
  <si>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</si>
  <si>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</si>
  <si>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</si>
  <si>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</si>
  <si>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</si>
  <si>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</si>
  <si>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</si>
  <si>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</si>
  <si>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</si>
  <si>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</si>
  <si>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</si>
  <si>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</si>
  <si>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</si>
  <si>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</si>
  <si>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</si>
  <si>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</si>
  <si>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</si>
  <si>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</si>
  <si>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</si>
  <si>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</si>
  <si>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</si>
  <si>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</si>
  <si>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</si>
  <si>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</si>
  <si>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</si>
  <si>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</si>
  <si>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</si>
  <si>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</si>
  <si>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</si>
  <si>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</si>
  <si>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</si>
  <si>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</si>
  <si>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</si>
  <si>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</si>
  <si>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LHCG</t>
  </si>
  <si>
    <t>LHC Group, Inc.</t>
  </si>
  <si>
    <t>LHO</t>
  </si>
  <si>
    <t>LaSalle Hotel Properties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</si>
  <si>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</si>
  <si>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</si>
  <si>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</si>
  <si>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</si>
  <si>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</si>
  <si>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</si>
  <si>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</si>
  <si>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</si>
  <si>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</si>
  <si>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</si>
  <si>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</si>
  <si>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</si>
  <si>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</si>
  <si>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</si>
  <si>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</si>
  <si>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</si>
  <si>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</si>
  <si>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</si>
  <si>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</si>
  <si>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</si>
  <si>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</si>
  <si>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</si>
  <si>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LOCO</t>
  </si>
  <si>
    <t>El Pollo LoCo Holdings Inc</t>
  </si>
  <si>
    <t>LOGM</t>
  </si>
  <si>
    <t>LogMeIn Inc</t>
  </si>
  <si>
    <t>LOW</t>
  </si>
  <si>
    <t>Lowe's Companies, Inc.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</si>
  <si>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</si>
  <si>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</si>
  <si>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</si>
  <si>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</si>
  <si>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</si>
  <si>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</si>
  <si>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</si>
  <si>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</si>
  <si>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LQDT</t>
  </si>
  <si>
    <t>Liquidity Services, Inc.</t>
  </si>
  <si>
    <t>LRCX</t>
  </si>
  <si>
    <t>Lam Research Corporation</t>
  </si>
  <si>
    <t>LSTR</t>
  </si>
  <si>
    <t>Landstar System, Inc.</t>
  </si>
  <si>
    <t>LTC</t>
  </si>
  <si>
    <t>LTC Properties Inc</t>
  </si>
  <si>
    <t>LTXB</t>
  </si>
  <si>
    <t>LegacyTexas Financial Group Inc</t>
  </si>
  <si>
    <t>LUV</t>
  </si>
  <si>
    <t>Southwest Airlines Co</t>
  </si>
  <si>
    <t>LXP</t>
  </si>
  <si>
    <t>Lexington Realty Trust</t>
  </si>
  <si>
    <t>LXU</t>
  </si>
  <si>
    <t>LSB Industries, Inc.</t>
  </si>
  <si>
    <t>LYB</t>
  </si>
  <si>
    <t>LyondellBasell Industries NV</t>
  </si>
  <si>
    <t>LYV</t>
  </si>
  <si>
    <t>Live Nation Entertainment, Inc.</t>
  </si>
  <si>
    <t>LZB</t>
  </si>
  <si>
    <t>La-Z-Boy Incorporated</t>
  </si>
  <si>
    <t>MAA</t>
  </si>
  <si>
    <t>Mid-America Apartment Communities Inc</t>
  </si>
  <si>
    <t>MAIN</t>
  </si>
  <si>
    <t>Main Street Capital Corporation</t>
  </si>
  <si>
    <t>MAS</t>
  </si>
  <si>
    <t>Masco Corp</t>
  </si>
  <si>
    <t>MAT</t>
  </si>
  <si>
    <t>Mattel, Inc.</t>
  </si>
  <si>
    <t>MCD</t>
  </si>
  <si>
    <t>McDonald's Corporation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</si>
  <si>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</si>
  <si>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</si>
  <si>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</si>
  <si>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</si>
  <si>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</si>
  <si>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</si>
  <si>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</si>
  <si>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MDT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</si>
  <si>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</si>
  <si>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</si>
  <si>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</si>
  <si>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</si>
  <si>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</si>
  <si>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</si>
  <si>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</si>
  <si>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</si>
  <si>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MLM</t>
  </si>
  <si>
    <t>Martin Marietta Materials, Inc.</t>
  </si>
  <si>
    <t>MMM</t>
  </si>
  <si>
    <t>3M Co</t>
  </si>
  <si>
    <t>MMP</t>
  </si>
  <si>
    <t>Magellan Midstream Partners, L.P.</t>
  </si>
  <si>
    <t>MNK</t>
  </si>
  <si>
    <t>Mallinckrodt PLC</t>
  </si>
  <si>
    <t>MNRO</t>
  </si>
  <si>
    <t>Monro Inc</t>
  </si>
  <si>
    <t>MNST</t>
  </si>
  <si>
    <t>MNTA</t>
  </si>
  <si>
    <t>Momenta Pharmaceuticals, Inc.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</si>
  <si>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</si>
  <si>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</si>
  <si>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</si>
  <si>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</si>
  <si>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</si>
  <si>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</si>
  <si>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</si>
  <si>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</si>
  <si>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</si>
  <si>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</si>
  <si>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</si>
  <si>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</si>
  <si>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</si>
  <si>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</si>
  <si>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</si>
  <si>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</si>
  <si>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</si>
  <si>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</si>
  <si>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</si>
  <si>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</si>
  <si>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</si>
  <si>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</si>
  <si>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</si>
  <si>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</si>
  <si>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</si>
  <si>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NAVI</t>
  </si>
  <si>
    <t>Navient Corp</t>
  </si>
  <si>
    <t>NBR</t>
  </si>
  <si>
    <t>Nabors Industries Ltd.</t>
  </si>
  <si>
    <t>NDAQ</t>
  </si>
  <si>
    <t>Nasdaq Inc</t>
  </si>
  <si>
    <t>NE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</si>
  <si>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</si>
  <si>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</si>
  <si>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</si>
  <si>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</si>
  <si>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</si>
  <si>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</si>
  <si>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</si>
  <si>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</si>
  <si>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NGD</t>
  </si>
  <si>
    <t>NGVT</t>
  </si>
  <si>
    <t>Ingevity Corp</t>
  </si>
  <si>
    <t>NI</t>
  </si>
  <si>
    <t>NiSource Inc.</t>
  </si>
  <si>
    <t>NKE</t>
  </si>
  <si>
    <t>Nike Inc</t>
  </si>
  <si>
    <t>NLSN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</si>
  <si>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</si>
  <si>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</si>
  <si>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</si>
  <si>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</si>
  <si>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</si>
  <si>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</si>
  <si>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</si>
  <si>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</si>
  <si>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</si>
  <si>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</si>
  <si>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</si>
  <si>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</si>
  <si>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</si>
  <si>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</si>
  <si>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</si>
  <si>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</si>
  <si>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</si>
  <si>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</si>
  <si>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</si>
  <si>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</si>
  <si>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</si>
  <si>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</si>
  <si>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</si>
  <si>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Publishing</t>
  </si>
  <si>
    <t>NWSA</t>
  </si>
  <si>
    <t>Realty Income Corp</t>
  </si>
  <si>
    <t>OI</t>
  </si>
  <si>
    <t>Owens-Illinois Inc</t>
  </si>
  <si>
    <t>OLN</t>
  </si>
  <si>
    <t>Olin Corporation</t>
  </si>
  <si>
    <t>OMC</t>
  </si>
  <si>
    <t>Omnicom Group Inc.</t>
  </si>
  <si>
    <t>ONB</t>
  </si>
  <si>
    <t>Old National Bancorp</t>
  </si>
  <si>
    <t>OPB</t>
  </si>
  <si>
    <t>Opus Bank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</si>
  <si>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</si>
  <si>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</si>
  <si>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</si>
  <si>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</si>
  <si>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</si>
  <si>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</si>
  <si>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</si>
  <si>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</si>
  <si>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</si>
  <si>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</si>
  <si>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</si>
  <si>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</si>
  <si>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</si>
  <si>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</si>
  <si>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PDCO</t>
  </si>
  <si>
    <t>Patterson Companies, Inc.</t>
  </si>
  <si>
    <t>PEG</t>
  </si>
  <si>
    <t>Public Service Enterprise Group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</si>
  <si>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</si>
  <si>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</si>
  <si>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</si>
  <si>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</si>
  <si>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</si>
  <si>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</si>
  <si>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</si>
  <si>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</si>
  <si>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</si>
  <si>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</si>
  <si>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</si>
  <si>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</si>
  <si>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</si>
  <si>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</si>
  <si>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</si>
  <si>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</si>
  <si>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</si>
  <si>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</si>
  <si>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</si>
  <si>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</si>
  <si>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PNM</t>
  </si>
  <si>
    <t>PNM Resources Inc</t>
  </si>
  <si>
    <t>PNR</t>
  </si>
  <si>
    <t>PNW</t>
  </si>
  <si>
    <t>Pinnacle West Capital Corporation</t>
  </si>
  <si>
    <t>POL</t>
  </si>
  <si>
    <t>PolyOne Corporation</t>
  </si>
  <si>
    <t>POST</t>
  </si>
  <si>
    <t>Post Holdings Inc</t>
  </si>
  <si>
    <t>PPG</t>
  </si>
  <si>
    <t>PPG Industries, Inc.</t>
  </si>
  <si>
    <t>PPL</t>
  </si>
  <si>
    <t>PPL Corp</t>
  </si>
  <si>
    <t>PRGO</t>
  </si>
  <si>
    <t>PRU</t>
  </si>
  <si>
    <t>Prudential Financial Inc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</si>
  <si>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</si>
  <si>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</si>
  <si>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</si>
  <si>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</si>
  <si>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</si>
  <si>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</si>
  <si>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</si>
  <si>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</si>
  <si>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</si>
  <si>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</si>
  <si>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</si>
  <si>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</si>
  <si>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</si>
  <si>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</si>
  <si>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</si>
  <si>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</si>
  <si>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</si>
  <si>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</si>
  <si>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</si>
  <si>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</si>
  <si>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</si>
  <si>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</si>
  <si>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</si>
  <si>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</si>
  <si>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</si>
  <si>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</si>
  <si>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</si>
  <si>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</si>
  <si>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</si>
  <si>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</si>
  <si>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</si>
  <si>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</si>
  <si>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</si>
  <si>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</si>
  <si>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</si>
  <si>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</si>
  <si>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</si>
  <si>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</si>
  <si>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</si>
  <si>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</si>
  <si>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</si>
  <si>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</si>
  <si>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</si>
  <si>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</si>
  <si>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</si>
  <si>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</si>
  <si>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</si>
  <si>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</si>
  <si>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</si>
  <si>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</si>
  <si>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</si>
  <si>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</si>
  <si>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</si>
  <si>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</si>
  <si>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</si>
  <si>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</si>
  <si>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</si>
  <si>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</si>
  <si>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</si>
  <si>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</si>
  <si>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</si>
  <si>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</si>
  <si>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</si>
  <si>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</si>
  <si>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</si>
  <si>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</si>
  <si>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</si>
  <si>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</si>
  <si>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</si>
  <si>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SCANA Corporation</t>
  </si>
  <si>
    <t>SCHL</t>
  </si>
  <si>
    <t>Scholastic Corp</t>
  </si>
  <si>
    <t>SCHW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</si>
  <si>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</si>
  <si>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</si>
  <si>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</si>
  <si>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</si>
  <si>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</si>
  <si>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</si>
  <si>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</si>
  <si>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</si>
  <si>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</si>
  <si>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</si>
  <si>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</si>
  <si>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</si>
  <si>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</si>
  <si>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</si>
  <si>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</si>
  <si>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</si>
  <si>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</si>
  <si>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</si>
  <si>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</si>
  <si>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</si>
  <si>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SHLM</t>
  </si>
  <si>
    <t>A Schulman Inc</t>
  </si>
  <si>
    <t>SHOO</t>
  </si>
  <si>
    <t>Steven Madden, Ltd.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</si>
  <si>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</si>
  <si>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</si>
  <si>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</si>
  <si>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</si>
  <si>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</si>
  <si>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</si>
  <si>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</si>
  <si>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</si>
  <si>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</si>
  <si>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</si>
  <si>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</si>
  <si>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</si>
  <si>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</si>
  <si>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</si>
  <si>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</si>
  <si>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</si>
  <si>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</si>
  <si>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</si>
  <si>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</si>
  <si>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</si>
  <si>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</si>
  <si>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</si>
  <si>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</si>
  <si>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</si>
  <si>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</si>
  <si>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</si>
  <si>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</si>
  <si>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</si>
  <si>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</si>
  <si>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</si>
  <si>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</si>
  <si>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</si>
  <si>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</si>
  <si>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</si>
  <si>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</si>
  <si>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</si>
  <si>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</si>
  <si>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</si>
  <si>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</si>
  <si>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</si>
  <si>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</si>
  <si>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</si>
  <si>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</si>
  <si>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</si>
  <si>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</si>
  <si>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</si>
  <si>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</si>
  <si>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</si>
  <si>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</si>
  <si>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</si>
  <si>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</si>
  <si>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</si>
  <si>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</si>
  <si>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</si>
  <si>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</si>
  <si>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</si>
  <si>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</si>
  <si>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</si>
  <si>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</si>
  <si>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</si>
  <si>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</si>
  <si>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</si>
  <si>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</si>
  <si>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</si>
  <si>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</si>
  <si>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</si>
  <si>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</si>
  <si>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</si>
  <si>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</si>
  <si>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</si>
  <si>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</si>
  <si>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</si>
  <si>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</si>
  <si>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</si>
  <si>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</si>
  <si>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</si>
  <si>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</si>
  <si>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</si>
  <si>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</si>
  <si>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</si>
  <si>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</si>
  <si>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</si>
  <si>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</si>
  <si>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</si>
  <si>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</si>
  <si>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</si>
  <si>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</si>
  <si>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</si>
  <si>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</si>
  <si>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</si>
  <si>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</si>
  <si>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</si>
  <si>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</si>
  <si>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</si>
  <si>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</si>
  <si>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</si>
  <si>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</si>
  <si>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</si>
  <si>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</si>
  <si>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</si>
  <si>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</si>
  <si>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</si>
  <si>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</si>
  <si>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Strayer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</si>
  <si>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</si>
  <si>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</si>
  <si>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</si>
  <si>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</si>
  <si>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</si>
  <si>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</si>
  <si>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</si>
  <si>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</si>
  <si>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</si>
  <si>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</si>
  <si>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</si>
  <si>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</si>
  <si>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</si>
  <si>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</si>
  <si>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</si>
  <si>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</si>
  <si>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</si>
  <si>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</si>
  <si>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</si>
  <si>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SWN</t>
  </si>
  <si>
    <t>Southwestern Energy Company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</si>
  <si>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</si>
  <si>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</si>
  <si>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</si>
  <si>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</si>
  <si>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</si>
  <si>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</si>
  <si>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</si>
  <si>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</si>
  <si>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</si>
  <si>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</si>
  <si>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</si>
  <si>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</si>
  <si>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</si>
  <si>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</si>
  <si>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</si>
  <si>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</si>
  <si>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TAP</t>
  </si>
  <si>
    <t>TBI</t>
  </si>
  <si>
    <t>Trueblue Inc</t>
  </si>
  <si>
    <t>TCBI</t>
  </si>
  <si>
    <t>Texas Capital Bancshares Inc</t>
  </si>
  <si>
    <t>TCF</t>
  </si>
  <si>
    <t>TCF Financial Corporation</t>
  </si>
  <si>
    <t>TCO</t>
  </si>
  <si>
    <t>Taubman Centers, Inc.</t>
  </si>
  <si>
    <t>TDC</t>
  </si>
  <si>
    <t>Teradata Corporation</t>
  </si>
  <si>
    <t>TDG</t>
  </si>
  <si>
    <t>TransDigm Group Incorporated</t>
  </si>
  <si>
    <t>TDS</t>
  </si>
  <si>
    <t>Telephone &amp; Data Systems, Inc.</t>
  </si>
  <si>
    <t>TDW</t>
  </si>
  <si>
    <t>Tidewater Inc.</t>
  </si>
  <si>
    <t>TDY</t>
  </si>
  <si>
    <t>Teledyne Technologies Incorporated</t>
  </si>
  <si>
    <t>TECD</t>
  </si>
  <si>
    <t>Tech Data Corp</t>
  </si>
  <si>
    <t>TECH</t>
  </si>
  <si>
    <t>BIO-TECHNE Corp</t>
  </si>
  <si>
    <t>TEL</t>
  </si>
  <si>
    <t>TE Connectivity Ltd</t>
  </si>
  <si>
    <t>TER</t>
  </si>
  <si>
    <t>Teradyne, Inc.</t>
  </si>
  <si>
    <t>TEX</t>
  </si>
  <si>
    <t>Terex Corporation</t>
  </si>
  <si>
    <t>TFX</t>
  </si>
  <si>
    <t>Teleflex Incorporated</t>
  </si>
  <si>
    <t>TG</t>
  </si>
  <si>
    <t>Tredegar Corporation</t>
  </si>
  <si>
    <t>TGI</t>
  </si>
  <si>
    <t>Triumph Group Inc</t>
  </si>
  <si>
    <t>TGNA</t>
  </si>
  <si>
    <t>TGT</t>
  </si>
  <si>
    <t>Target Corporation</t>
  </si>
  <si>
    <t>THC</t>
  </si>
  <si>
    <t>Tenet Healthcare Corp</t>
  </si>
  <si>
    <t>THG</t>
  </si>
  <si>
    <t>Hanover Insurance Group Inc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</si>
  <si>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</si>
  <si>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</si>
  <si>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</si>
  <si>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</si>
  <si>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</si>
  <si>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</si>
  <si>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</si>
  <si>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</si>
  <si>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</si>
  <si>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</si>
  <si>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</si>
  <si>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</si>
  <si>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</si>
  <si>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</si>
  <si>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</si>
  <si>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</si>
  <si>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</si>
  <si>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</si>
  <si>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</si>
  <si>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</si>
  <si>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</si>
  <si>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</si>
  <si>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</si>
  <si>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</si>
  <si>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</si>
  <si>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</si>
  <si>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</si>
  <si>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</si>
  <si>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</si>
  <si>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</si>
  <si>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</si>
  <si>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</si>
  <si>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TSE:CLS</t>
  </si>
  <si>
    <t>Celestica Inc</t>
  </si>
  <si>
    <t>TSE:CM</t>
  </si>
  <si>
    <t>TSE:CNQ</t>
  </si>
  <si>
    <t>TSE:CNR</t>
  </si>
  <si>
    <t>TSE:CP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</si>
  <si>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</si>
  <si>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</si>
  <si>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</si>
  <si>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</si>
  <si>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</si>
  <si>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</si>
  <si>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</si>
  <si>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</si>
  <si>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</si>
  <si>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</si>
  <si>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</si>
  <si>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</si>
  <si>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</si>
  <si>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TSE:CU</t>
  </si>
  <si>
    <t>TSE:CUF.UN</t>
  </si>
  <si>
    <t>Cominar REIT</t>
  </si>
  <si>
    <t>TSE:CVE</t>
  </si>
  <si>
    <t>Cenovus Energy Inc</t>
  </si>
  <si>
    <t>TSE:CWB</t>
  </si>
  <si>
    <t>Canadian Western Bank</t>
  </si>
  <si>
    <t>TSE:D.UN</t>
  </si>
  <si>
    <t>Dream Office Real Estate Investment Trst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</si>
  <si>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</si>
  <si>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</si>
  <si>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</si>
  <si>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</si>
  <si>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</si>
  <si>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</si>
  <si>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</si>
  <si>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</si>
  <si>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</si>
  <si>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</si>
  <si>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</si>
  <si>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</si>
  <si>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</si>
  <si>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</si>
  <si>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TSE:KDX</t>
  </si>
  <si>
    <t>Klondex Mines Ltd</t>
  </si>
  <si>
    <t>TSE:KEL</t>
  </si>
  <si>
    <t>Kelt Exploration Ltd</t>
  </si>
  <si>
    <t>TSE:KL</t>
  </si>
  <si>
    <t>TSE:KXS</t>
  </si>
  <si>
    <t>Kinaxis Inc</t>
  </si>
  <si>
    <t>TSE:LIF</t>
  </si>
  <si>
    <t>TSE:LNR</t>
  </si>
  <si>
    <t>Linamar Corporation</t>
  </si>
  <si>
    <t>TSE:LUC</t>
  </si>
  <si>
    <t>Lucara Diamond Corp</t>
  </si>
  <si>
    <t>TSE:LUN</t>
  </si>
  <si>
    <t>Lundin Mining Corporation</t>
  </si>
  <si>
    <t>TSE:MAG</t>
  </si>
  <si>
    <t>MAG Silver Corp</t>
  </si>
  <si>
    <t>TSE:OR</t>
  </si>
  <si>
    <t>Osisko gold royalties Ltd</t>
  </si>
  <si>
    <t>TSE:SAP</t>
  </si>
  <si>
    <t>Saputo Inc.</t>
  </si>
  <si>
    <t>TSE:SCL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</si>
  <si>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</si>
  <si>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</si>
  <si>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</si>
  <si>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</si>
  <si>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</si>
  <si>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</si>
  <si>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</si>
  <si>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</si>
  <si>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</si>
  <si>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</si>
  <si>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</si>
  <si>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</si>
  <si>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</si>
  <si>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</si>
  <si>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</si>
  <si>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</si>
  <si>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</si>
  <si>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</si>
  <si>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</si>
  <si>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</si>
  <si>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</si>
  <si>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</si>
  <si>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</si>
  <si>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</si>
  <si>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TSE:SW</t>
  </si>
  <si>
    <t>TSE:TA</t>
  </si>
  <si>
    <t>TSE:TCL.A</t>
  </si>
  <si>
    <t>TSE:TCN</t>
  </si>
  <si>
    <t>Tricon Capital Group Inc</t>
  </si>
  <si>
    <t>TSE:TD</t>
  </si>
  <si>
    <t>Toronto-Dominion Bank</t>
  </si>
  <si>
    <t>TSE:TECK.B</t>
  </si>
  <si>
    <t>TSE:TFII</t>
  </si>
  <si>
    <t>TFI International Inc</t>
  </si>
  <si>
    <t>TSE:VII</t>
  </si>
  <si>
    <t>Seven Generations Energy Ltd</t>
  </si>
  <si>
    <t>TSE:WN</t>
  </si>
  <si>
    <t>George Weston Limited</t>
  </si>
  <si>
    <t>TSE:WPM</t>
  </si>
  <si>
    <t>Wheaton Precious Metals Corp</t>
  </si>
  <si>
    <t>TSN</t>
  </si>
  <si>
    <t>Tyson Foods, Inc.</t>
  </si>
  <si>
    <t>TSS</t>
  </si>
  <si>
    <t>Total System Services, Inc.</t>
  </si>
  <si>
    <t>TUP</t>
  </si>
  <si>
    <t>Tupperware Brands Corporation</t>
  </si>
  <si>
    <t>TWI</t>
  </si>
  <si>
    <t>Titan International Inc</t>
  </si>
  <si>
    <t>TXN</t>
  </si>
  <si>
    <t>Texas Instruments Incorporated</t>
  </si>
  <si>
    <t>TXT</t>
  </si>
  <si>
    <t>Textron Inc.</t>
  </si>
  <si>
    <t>UA</t>
  </si>
  <si>
    <t>UAA</t>
  </si>
  <si>
    <t>UAL</t>
  </si>
  <si>
    <t>United Continental Holdings Inc</t>
  </si>
  <si>
    <t>UDR</t>
  </si>
  <si>
    <t>UDR, Inc.</t>
  </si>
  <si>
    <t>UHS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</si>
  <si>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</si>
  <si>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</si>
  <si>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</si>
  <si>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</si>
  <si>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</si>
  <si>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</si>
  <si>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</si>
  <si>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</si>
  <si>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</si>
  <si>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</si>
  <si>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</si>
  <si>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</si>
  <si>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</si>
  <si>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</si>
  <si>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</si>
  <si>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</si>
  <si>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</si>
  <si>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</si>
  <si>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</si>
  <si>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</si>
  <si>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</si>
  <si>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</si>
  <si>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</si>
  <si>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</si>
  <si>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</si>
  <si>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</si>
  <si>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</si>
  <si>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VIAV</t>
  </si>
  <si>
    <t>Viavi Solutions Inc</t>
  </si>
  <si>
    <t>VICR</t>
  </si>
  <si>
    <t>Vicor Corp</t>
  </si>
  <si>
    <t>VLO</t>
  </si>
  <si>
    <t>Valero Energy Corporation</t>
  </si>
  <si>
    <t>VMC</t>
  </si>
  <si>
    <t>Vulcan Materials Company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</si>
  <si>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</si>
  <si>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</si>
  <si>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</si>
  <si>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</si>
  <si>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</si>
  <si>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</si>
  <si>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</si>
  <si>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</si>
  <si>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</si>
  <si>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</si>
  <si>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</si>
  <si>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</si>
  <si>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</si>
  <si>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</si>
  <si>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</si>
  <si>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</si>
  <si>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</si>
  <si>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</si>
  <si>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</si>
  <si>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</si>
  <si>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</si>
  <si>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</si>
  <si>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</si>
  <si>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</si>
  <si>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</si>
  <si>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WIN</t>
  </si>
  <si>
    <t>WM</t>
  </si>
  <si>
    <t>Waste Management, Inc.</t>
  </si>
  <si>
    <t>WMB</t>
  </si>
  <si>
    <t>Williams Companies Inc</t>
  </si>
  <si>
    <t>WMT</t>
  </si>
  <si>
    <t>Walmart Inc</t>
  </si>
  <si>
    <t>WNC</t>
  </si>
  <si>
    <t>Wabash National Corporation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</si>
  <si>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</si>
  <si>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</si>
  <si>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</si>
  <si>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</si>
  <si>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</si>
  <si>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</si>
  <si>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</si>
  <si>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</si>
  <si>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</si>
  <si>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</si>
  <si>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</si>
  <si>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</si>
  <si>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</si>
  <si>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</si>
  <si>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</si>
  <si>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</si>
  <si>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</si>
  <si>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</si>
  <si>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</si>
  <si>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</si>
  <si>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</si>
  <si>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</si>
  <si>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</si>
  <si>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</si>
  <si>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</si>
  <si>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</si>
  <si>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</si>
  <si>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</si>
  <si>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</si>
  <si>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</si>
  <si>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</si>
  <si>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</si>
  <si>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</si>
  <si>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</si>
  <si>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</si>
  <si>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</si>
  <si>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</si>
  <si>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</si>
  <si>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</si>
  <si>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APTV</t>
  </si>
  <si>
    <t>ARNC</t>
  </si>
  <si>
    <t>ATVI</t>
  </si>
  <si>
    <t>BHF</t>
  </si>
  <si>
    <t>BHGE</t>
  </si>
  <si>
    <t>CDNS</t>
  </si>
  <si>
    <t>DISH</t>
  </si>
  <si>
    <t>DRE</t>
  </si>
  <si>
    <t>DXC</t>
  </si>
  <si>
    <t>HII</t>
  </si>
  <si>
    <t>HLT</t>
  </si>
  <si>
    <t>INCY</t>
  </si>
  <si>
    <t>INFO</t>
  </si>
  <si>
    <t>IQV</t>
  </si>
  <si>
    <t>RCL</t>
  </si>
  <si>
    <t>RE</t>
  </si>
  <si>
    <t>REG</t>
  </si>
  <si>
    <t>RMD</t>
  </si>
  <si>
    <t>WLTW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</si>
  <si>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</si>
  <si>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</si>
  <si>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</si>
  <si>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</si>
  <si>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</si>
  <si>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</si>
  <si>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</si>
  <si>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</si>
  <si>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</si>
  <si>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</si>
  <si>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</si>
  <si>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</si>
  <si>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</si>
  <si>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</si>
  <si>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</si>
  <si>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</si>
  <si>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</si>
  <si>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</si>
  <si>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</si>
  <si>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</si>
  <si>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</si>
  <si>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</si>
  <si>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</si>
  <si>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</si>
  <si>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</si>
  <si>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</si>
  <si>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</si>
  <si>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</si>
  <si>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</si>
  <si>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</si>
  <si>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</si>
  <si>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</si>
  <si>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</si>
  <si>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</si>
  <si>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</si>
  <si>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</si>
  <si>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</si>
  <si>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</si>
  <si>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</si>
  <si>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</si>
  <si>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</si>
  <si>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</si>
  <si>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</si>
  <si>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</si>
  <si>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</si>
  <si>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</si>
  <si>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</si>
  <si>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</si>
  <si>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</si>
  <si>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</si>
  <si>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</si>
  <si>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</si>
  <si>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</si>
  <si>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</si>
  <si>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</si>
  <si>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</si>
  <si>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</si>
  <si>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</si>
  <si>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</si>
  <si>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</si>
  <si>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</si>
  <si>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</si>
  <si>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</si>
  <si>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</si>
  <si>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</si>
  <si>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</si>
  <si>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</si>
  <si>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</si>
  <si>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</si>
  <si>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</si>
  <si>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</si>
  <si>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</si>
  <si>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</si>
  <si>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</si>
  <si>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</si>
  <si>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</si>
  <si>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</si>
  <si>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</si>
  <si>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</si>
  <si>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</si>
  <si>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</si>
  <si>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</si>
  <si>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</si>
  <si>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</si>
  <si>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</si>
  <si>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BKNG</t>
  </si>
  <si>
    <t>Cadence Design Systems Inc</t>
  </si>
  <si>
    <t>Everest Re Group Ltd</t>
  </si>
  <si>
    <t>Regency Centers Corp</t>
  </si>
  <si>
    <t>MSCI</t>
  </si>
  <si>
    <t>NKTR</t>
  </si>
  <si>
    <t>TTWO</t>
  </si>
  <si>
    <t>Brighthouse Financial Inc</t>
  </si>
  <si>
    <t>DISH Network Corp</t>
  </si>
  <si>
    <t>Arconic Inc</t>
  </si>
  <si>
    <t>Incyte Corporation</t>
  </si>
  <si>
    <t>IHS Markit Ltd</t>
  </si>
  <si>
    <t>Iqvia Holdings Inc</t>
  </si>
  <si>
    <t>Duke Realty Corp</t>
  </si>
  <si>
    <t>Aptiv PLC</t>
  </si>
  <si>
    <t>Royal Caribbean Cruises Ltd</t>
  </si>
  <si>
    <t>Wynnstay Group plc</t>
  </si>
  <si>
    <t>Allergan plc</t>
  </si>
  <si>
    <t>AMC NETWORKS INC Common Stock</t>
  </si>
  <si>
    <t>Aon PLC</t>
  </si>
  <si>
    <t>Ashland Global Holdings Inc</t>
  </si>
  <si>
    <t>Broadcom Inc</t>
  </si>
  <si>
    <t>Brown-Forman Corporation Class B</t>
  </si>
  <si>
    <t>Baker Hughes A GE Co</t>
  </si>
  <si>
    <t>Booking Holdings Inc</t>
  </si>
  <si>
    <t>Berkshire Hathaway Inc. Class B</t>
  </si>
  <si>
    <t>CBS Corporation Common Stock</t>
  </si>
  <si>
    <t>Coca-Cola European Partners PLC</t>
  </si>
  <si>
    <t>CROWN CASTLE In/SH SH</t>
  </si>
  <si>
    <t>Canadian General Investments Ltd</t>
  </si>
  <si>
    <t>Charter Communications Inc</t>
  </si>
  <si>
    <t>COMPANHIA ENERG/$.01 RED PFD sh</t>
  </si>
  <si>
    <t>CAPSTEAD Mtg Co/SH</t>
  </si>
  <si>
    <t>ChoicePoint Inc. Common Stock</t>
  </si>
  <si>
    <t>CO2 Solutions Inc</t>
  </si>
  <si>
    <t>Delko SA</t>
  </si>
  <si>
    <t>DISCOVERY COMMUNICATIONS INC. Common Stock</t>
  </si>
  <si>
    <t>Discovery Inc Series C</t>
  </si>
  <si>
    <t>Endo International PLC</t>
  </si>
  <si>
    <t>Equinix Inc</t>
  </si>
  <si>
    <t>Express Scripts Holding Co</t>
  </si>
  <si>
    <t>Eaton Corporation PLC</t>
  </si>
  <si>
    <t>Envision Healthcare Corp</t>
  </si>
  <si>
    <t>Facebook, Inc. Common Stock</t>
  </si>
  <si>
    <t>Twenty-First Century Fox Inc Class B</t>
  </si>
  <si>
    <t>Twenty-First Century Fox Inc Class A</t>
  </si>
  <si>
    <t>TechnipFMC PLC</t>
  </si>
  <si>
    <t>Alphabet Inc Class A</t>
  </si>
  <si>
    <t>IBM Common Stock</t>
  </si>
  <si>
    <t>Iron Mountain Inc</t>
  </si>
  <si>
    <t>International Speedway Corp Class A</t>
  </si>
  <si>
    <t>ITT Inc</t>
  </si>
  <si>
    <t>Johnson Controls International PLC</t>
  </si>
  <si>
    <t>JOHN WILEY &amp; SONS -CL A Common Stock</t>
  </si>
  <si>
    <t>Kelly Services, Inc. Class A</t>
  </si>
  <si>
    <t>Lamar Advertising Co</t>
  </si>
  <si>
    <t>Leidos Holdings Inc</t>
  </si>
  <si>
    <t>NK Lukoil PAO (ADR)</t>
  </si>
  <si>
    <t>MONDELEZ INTERNATIONAL INC Common Stock</t>
  </si>
  <si>
    <t>Medtronic PLC</t>
  </si>
  <si>
    <t>MCCORMICK &amp; Co/SH SH NV</t>
  </si>
  <si>
    <t>Monster Beverage Corp</t>
  </si>
  <si>
    <t>Mylan NV</t>
  </si>
  <si>
    <t>Noble Corporation PLC</t>
  </si>
  <si>
    <t>New Gold Inc.</t>
  </si>
  <si>
    <t>Nielsen Holdings PLC</t>
  </si>
  <si>
    <t>News Corp Class B</t>
  </si>
  <si>
    <t>News Corp Class A</t>
  </si>
  <si>
    <t>Pentair PLC</t>
  </si>
  <si>
    <t>Perrigo Company PLC</t>
  </si>
  <si>
    <t>Charles Schwab Corporation Common Stock</t>
  </si>
  <si>
    <t>Seneca Foods Corp Class A</t>
  </si>
  <si>
    <t>Spok Holdings Inc</t>
  </si>
  <si>
    <t>Constellation Brands, Inc. Class A</t>
  </si>
  <si>
    <t>Molson Coors Brewing Co Class B</t>
  </si>
  <si>
    <t>GANNETT CO INC. Common Stock</t>
  </si>
  <si>
    <t>Tripadvisor Inc Common Stock</t>
  </si>
  <si>
    <t>Corus Entertainment Inc. (USA)</t>
  </si>
  <si>
    <t>Canadian Imperial Bank of Commerce (USA)</t>
  </si>
  <si>
    <t>Canadian Natural Resource Ltd (USA)</t>
  </si>
  <si>
    <t>Canadian National Railway (USA)</t>
  </si>
  <si>
    <t>Canadian Pacific Railway Limited (USA)</t>
  </si>
  <si>
    <t>Canadian Tire Corporation Limited Class A</t>
  </si>
  <si>
    <t>Canadian Utilities Limited Class A</t>
  </si>
  <si>
    <t>Kirkland Lake Gold Ltd</t>
  </si>
  <si>
    <t>Labrador Iron Ore Royalty Corporation</t>
  </si>
  <si>
    <t>Shawcor Ltd (USA)</t>
  </si>
  <si>
    <t>Shaw Communications Inc (USA) Class B</t>
  </si>
  <si>
    <t>Suncor Energy Inc. (USA)</t>
  </si>
  <si>
    <t>Sierra Wireless, Inc. (USA)</t>
  </si>
  <si>
    <t>TransAlta Corporation (USA)</t>
  </si>
  <si>
    <t>Transcontinental Inc. Class A</t>
  </si>
  <si>
    <t>Teck Resources Ltd (USA)</t>
  </si>
  <si>
    <t>Under Armour Inc Class C</t>
  </si>
  <si>
    <t>Under Armour Inc Class A</t>
  </si>
  <si>
    <t>Universal Health Services, Inc. Class B</t>
  </si>
  <si>
    <t>Viacom, Inc. Class B</t>
  </si>
  <si>
    <t>Windstream Holdings Inc</t>
  </si>
  <si>
    <t>Willis Towers Watson PLC</t>
  </si>
  <si>
    <t>XL Group Ltd</t>
  </si>
  <si>
    <t>Activision Blizzard, Inc.</t>
  </si>
  <si>
    <t>TWTR</t>
  </si>
  <si>
    <t>Twitter Inc</t>
  </si>
  <si>
    <t>ABMD</t>
  </si>
  <si>
    <t>BR</t>
  </si>
  <si>
    <t>EVRG</t>
  </si>
  <si>
    <t>FLT</t>
  </si>
  <si>
    <t>HFC</t>
  </si>
  <si>
    <t>JEF</t>
  </si>
  <si>
    <t>KKR &amp; Co Inc Class A</t>
  </si>
  <si>
    <t>DIGITAL RLTY TR/SH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</si>
</sst>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 applyBorder="1"/>
    <xf numFmtId="0" fontId="13" fillId="0" borderId="9" xfId="0" applyFont="1" applyBorder="1"/>
    <xf numFmtId="0" fontId="13" fillId="0" borderId="0" xfId="0" applyFont="1"/>
    <xf numFmtId="0" fontId="13" fillId="0" borderId="23" xfId="0" applyFont="1" applyBorder="1"/>
    <xf numFmtId="0" fontId="2" fillId="0" borderId="24" xfId="0" applyFont="1" applyBorder="1" applyAlignment="1">
      <alignment wrapText="1"/>
    </xf>
    <xf numFmtId="0" fontId="0" fillId="0" borderId="24" xfId="0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15" fillId="0" borderId="9" xfId="0" applyFont="1" applyBorder="1" applyAlignment="1">
      <alignment wrapText="1"/>
    </xf>
    <xf numFmtId="14" fontId="15" fillId="0" borderId="9" xfId="0" applyNumberFormat="1" applyFont="1" applyBorder="1" applyAlignment="1">
      <alignment horizontal="right" wrapText="1"/>
    </xf>
    <xf numFmtId="8" fontId="15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14" fontId="0" fillId="0" borderId="0" xfId="0" applyNumberFormat="1" applyBorder="1"/>
    <xf numFmtId="1" fontId="0" fillId="0" borderId="0" xfId="0" applyNumberFormat="1" applyBorder="1"/>
    <xf numFmtId="0" fontId="7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8" fillId="0" borderId="25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derngraham.com/2018/07/09/boston-beer-company-inc-valuation-july-2018-sam/" TargetMode="External"/><Relationship Id="rId2" Type="http://schemas.openxmlformats.org/officeDocument/2006/relationships/hyperlink" Target="https://www.moderngraham.com/2018/07/09/national-retail-properties-inc-valuation-july-2018-nnn/" TargetMode="External"/><Relationship Id="rId1" Type="http://schemas.openxmlformats.org/officeDocument/2006/relationships/hyperlink" Target="https://www.moderngraham.com/2018/07/09/aecom-valuation-july-2018-acm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oderngraham.com/2018/07/09/sanmina-corp-valuation-july-2018-sanm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6/03/chubb-ltd-valuation-june-2018-cb/" TargetMode="External"/><Relationship Id="rId671" Type="http://schemas.openxmlformats.org/officeDocument/2006/relationships/hyperlink" Target="http://www.moderngraham.com/2016/12/22/seneca-foods-corp-valuation-initial-coverage-senea/" TargetMode="External"/><Relationship Id="rId769" Type="http://schemas.openxmlformats.org/officeDocument/2006/relationships/hyperlink" Target="http://www.moderngraham.com/2017/08/21/triumph-group-inc-valuation-initial-coverage-tgi/" TargetMode="External"/><Relationship Id="rId21" Type="http://schemas.openxmlformats.org/officeDocument/2006/relationships/hyperlink" Target="https://www.moderngraham.com/2018/04/07/autodesk-inc-valuation-april-2018-adsk/" TargetMode="External"/><Relationship Id="rId324" Type="http://schemas.openxmlformats.org/officeDocument/2006/relationships/hyperlink" Target="https://www.moderngraham.com/2018/06/07/federal-realty-investment-trust-valuation-june-2018-frt/" TargetMode="External"/><Relationship Id="rId531" Type="http://schemas.openxmlformats.org/officeDocument/2006/relationships/hyperlink" Target="https://www.moderngraham.com/2018/05/15/mohawk-industries-inc-valuation-may-2018-mhk/" TargetMode="External"/><Relationship Id="rId629" Type="http://schemas.openxmlformats.org/officeDocument/2006/relationships/hyperlink" Target="https://www.moderngraham.com/2018/06/11/paypal-holdings-inc-valuation-june-2018-pypl/" TargetMode="External"/><Relationship Id="rId170" Type="http://schemas.openxmlformats.org/officeDocument/2006/relationships/hyperlink" Target="http://www.moderngraham.com/2017/01/28/cno-financial-group-inc-valuation-january-2017-cno/" TargetMode="External"/><Relationship Id="rId836" Type="http://schemas.openxmlformats.org/officeDocument/2006/relationships/hyperlink" Target="http://www.moderngraham.com/2017/02/20/sandstorm-gold-ltd-valuation-initial-coverage-tsessl/" TargetMode="External"/><Relationship Id="rId268" Type="http://schemas.openxmlformats.org/officeDocument/2006/relationships/hyperlink" Target="https://www.moderngraham.com/2018/02/23/dowdupont-inc-valuation-february-2018-dwdp/" TargetMode="External"/><Relationship Id="rId475" Type="http://schemas.openxmlformats.org/officeDocument/2006/relationships/hyperlink" Target="http://www.moderngraham.com/2017/03/08/lincoln-electric-holdings-inc-valuation-initial-coverage-leco/" TargetMode="External"/><Relationship Id="rId682" Type="http://schemas.openxmlformats.org/officeDocument/2006/relationships/hyperlink" Target="http://www.moderngraham.com/2017/01/12/south-jersey-industries-inc-valuation-initial-coverage-sji/" TargetMode="External"/><Relationship Id="rId903" Type="http://schemas.openxmlformats.org/officeDocument/2006/relationships/hyperlink" Target="https://www.moderngraham.com/2018/02/28/weyerhauser-co-valuation-february-2018-wy/" TargetMode="External"/><Relationship Id="rId32" Type="http://schemas.openxmlformats.org/officeDocument/2006/relationships/hyperlink" Target="https://www.moderngraham.com/2018/06/11/american-international-group-inc-june-2018-aig/" TargetMode="External"/><Relationship Id="rId128" Type="http://schemas.openxmlformats.org/officeDocument/2006/relationships/hyperlink" Target="https://www.moderngraham.com/2018/07/03/ceva-inc-valuation-july-2018-ceva/" TargetMode="External"/><Relationship Id="rId335" Type="http://schemas.openxmlformats.org/officeDocument/2006/relationships/hyperlink" Target="https://www.moderngraham.com/2018/05/07/general-mills-inc-valuation-may-2018-gis/" TargetMode="External"/><Relationship Id="rId542" Type="http://schemas.openxmlformats.org/officeDocument/2006/relationships/hyperlink" Target="https://www.moderngraham.com/2018/05/16/mosaic-company-valuation-may-2018-mos/" TargetMode="External"/><Relationship Id="rId181" Type="http://schemas.openxmlformats.org/officeDocument/2006/relationships/hyperlink" Target="https://www.moderngraham.com/2018/04/03/conocophillips-valuation-april-2018-cop/" TargetMode="External"/><Relationship Id="rId402" Type="http://schemas.openxmlformats.org/officeDocument/2006/relationships/hyperlink" Target="http://www.moderngraham.com/2017/01/08/irobot-corp-valuation-initial-coverage-irbt/" TargetMode="External"/><Relationship Id="rId847" Type="http://schemas.openxmlformats.org/officeDocument/2006/relationships/hyperlink" Target="http://www.moderngraham.com/2017/09/07/seven-generations-energy-ltd-valuation-initial-coverage-tsevii/" TargetMode="External"/><Relationship Id="rId279" Type="http://schemas.openxmlformats.org/officeDocument/2006/relationships/hyperlink" Target="https://www.moderngraham.com/2018/03/02/eastman-chemical-co-valuation-march-2018-emn/" TargetMode="External"/><Relationship Id="rId486" Type="http://schemas.openxmlformats.org/officeDocument/2006/relationships/hyperlink" Target="https://www.moderngraham.com/2018/06/04/lkq-corporation-june-2018-lkq/" TargetMode="External"/><Relationship Id="rId693" Type="http://schemas.openxmlformats.org/officeDocument/2006/relationships/hyperlink" Target="http://www.moderngraham.com/2017/01/28/super-micro-computer-inc-valuation-initial-coverage-smci/" TargetMode="External"/><Relationship Id="rId707" Type="http://schemas.openxmlformats.org/officeDocument/2006/relationships/hyperlink" Target="https://www.moderngraham.com/2018/03/11/simon-property-group-inc-valuation-march-2018-spg/" TargetMode="External"/><Relationship Id="rId914" Type="http://schemas.openxmlformats.org/officeDocument/2006/relationships/hyperlink" Target="https://www.moderngraham.com/2018/05/05/xylem-inc-valuation-may-2018-xyl/" TargetMode="External"/><Relationship Id="rId43" Type="http://schemas.openxmlformats.org/officeDocument/2006/relationships/hyperlink" Target="https://www.moderngraham.com/2018/05/02/alaska-air-group-inc-valuation-may-2018-alk/" TargetMode="External"/><Relationship Id="rId139" Type="http://schemas.openxmlformats.org/officeDocument/2006/relationships/hyperlink" Target="https://www.moderngraham.com/2018/05/17/chicos-fas-inc-valuation-may-2018-chs/" TargetMode="External"/><Relationship Id="rId346" Type="http://schemas.openxmlformats.org/officeDocument/2006/relationships/hyperlink" Target="https://www.moderngraham.com/2018/03/07/green-plains-inc-valuation-march-2018-gpre/" TargetMode="External"/><Relationship Id="rId553" Type="http://schemas.openxmlformats.org/officeDocument/2006/relationships/hyperlink" Target="http://www.moderngraham.com/2017/03/02/murphy-oil-corporation-valuation-march-2017-mur/" TargetMode="External"/><Relationship Id="rId760" Type="http://schemas.openxmlformats.org/officeDocument/2006/relationships/hyperlink" Target="http://www.moderngraham.com/2017/02/28/tidewater-inc-valuation-february-2017-tdw/" TargetMode="External"/><Relationship Id="rId192" Type="http://schemas.openxmlformats.org/officeDocument/2006/relationships/hyperlink" Target="http://www.moderngraham.com/2017/02/10/camden-property-trust-valuation-initial-coverage-cpt/" TargetMode="External"/><Relationship Id="rId206" Type="http://schemas.openxmlformats.org/officeDocument/2006/relationships/hyperlink" Target="http://www.moderngraham.com/2017/02/26/csg-systems-international-inc-valuation-initial-coverage-csgs/" TargetMode="External"/><Relationship Id="rId413" Type="http://schemas.openxmlformats.org/officeDocument/2006/relationships/hyperlink" Target="https://www.moderngraham.com/2018/03/04/invesco-ltd-valuation-march-2018-ivz/" TargetMode="External"/><Relationship Id="rId858" Type="http://schemas.openxmlformats.org/officeDocument/2006/relationships/hyperlink" Target="https://www.moderngraham.com/2018/03/10/under-armour-inc-valuation-march-2018-ua/" TargetMode="External"/><Relationship Id="rId497" Type="http://schemas.openxmlformats.org/officeDocument/2006/relationships/hyperlink" Target="http://www.moderngraham.com/2017/04/08/logmein-inc-valuation-initial-coverage-logm/" TargetMode="External"/><Relationship Id="rId620" Type="http://schemas.openxmlformats.org/officeDocument/2006/relationships/hyperlink" Target="https://www.moderngraham.com/2018/06/26/ppl-corp-valuation-june-2018-ppl/" TargetMode="External"/><Relationship Id="rId718" Type="http://schemas.openxmlformats.org/officeDocument/2006/relationships/hyperlink" Target="http://www.moderngraham.com/2017/02/13/surmodics-inc-valuation-initial-coverage-srdx/" TargetMode="External"/><Relationship Id="rId357" Type="http://schemas.openxmlformats.org/officeDocument/2006/relationships/hyperlink" Target="https://www.moderngraham.com/2018/03/25/hcp-inc-valuation-march-2018-hcp/" TargetMode="External"/><Relationship Id="rId54" Type="http://schemas.openxmlformats.org/officeDocument/2006/relationships/hyperlink" Target="https://www.moderngraham.com/2018/06/03/american-tower-corp-valuation-june-2018-amt/" TargetMode="External"/><Relationship Id="rId217" Type="http://schemas.openxmlformats.org/officeDocument/2006/relationships/hyperlink" Target="http://www.moderngraham.com/2017/03/13/customers-bancorp-inc-valuation-initial-coverage-cubi/" TargetMode="External"/><Relationship Id="rId564" Type="http://schemas.openxmlformats.org/officeDocument/2006/relationships/hyperlink" Target="https://www.moderngraham.com/2018/05/02/newfield-exploration-co-valuation-may-2018-nfx/" TargetMode="External"/><Relationship Id="rId771" Type="http://schemas.openxmlformats.org/officeDocument/2006/relationships/hyperlink" Target="https://www.moderngraham.com/2018/06/09/target-corp-valuation-june-2018-tgt/" TargetMode="External"/><Relationship Id="rId869" Type="http://schemas.openxmlformats.org/officeDocument/2006/relationships/hyperlink" Target="https://www.moderngraham.com/2018/06/30/united-rentals-inc-valuation-june-2018-uri/" TargetMode="External"/><Relationship Id="rId424" Type="http://schemas.openxmlformats.org/officeDocument/2006/relationships/hyperlink" Target="http://www.moderngraham.com/2017/01/31/jones-lang-lasalle-inc-valuation-initial-coverage-jll/" TargetMode="External"/><Relationship Id="rId631" Type="http://schemas.openxmlformats.org/officeDocument/2006/relationships/hyperlink" Target="https://www.moderngraham.com/2018/06/30/qep-resources-inc-valuation-june-2018-qep/" TargetMode="External"/><Relationship Id="rId729" Type="http://schemas.openxmlformats.org/officeDocument/2006/relationships/hyperlink" Target="http://www.moderngraham.com/2017/02/27/steel-dynamics-inc-valuation-initial-coverage-stld/" TargetMode="External"/><Relationship Id="rId270" Type="http://schemas.openxmlformats.org/officeDocument/2006/relationships/hyperlink" Target="https://www.moderngraham.com/2018/05/03/ebay-inc-valuation-may-2018-ebay/" TargetMode="External"/><Relationship Id="rId65" Type="http://schemas.openxmlformats.org/officeDocument/2006/relationships/hyperlink" Target="https://www.moderngraham.com/2018/03/09/air-products-chemicals-inc-valuation-march-2018-apd/" TargetMode="External"/><Relationship Id="rId130" Type="http://schemas.openxmlformats.org/officeDocument/2006/relationships/hyperlink" Target="https://www.moderngraham.com/2018/04/20/citizens-financial-group-inc-valuation-april-2018-cfg/" TargetMode="External"/><Relationship Id="rId368" Type="http://schemas.openxmlformats.org/officeDocument/2006/relationships/hyperlink" Target="https://www.moderngraham.com/2018/06/12/hormel-foods-corp-valuation-june-2018-hrl/" TargetMode="External"/><Relationship Id="rId575" Type="http://schemas.openxmlformats.org/officeDocument/2006/relationships/hyperlink" Target="http://www.moderngraham.com/2017/02/04/natural-resource-partners-lp-valuation-february-2017-nrp/" TargetMode="External"/><Relationship Id="rId782" Type="http://schemas.openxmlformats.org/officeDocument/2006/relationships/hyperlink" Target="https://www.moderngraham.com/2018/04/13/tractor-supply-co-valuation-april-2018-tsco/" TargetMode="External"/><Relationship Id="rId228" Type="http://schemas.openxmlformats.org/officeDocument/2006/relationships/hyperlink" Target="http://www.moderngraham.com/2017/03/27/corecivic-inc-valuation-initial-coverage-cxw/" TargetMode="External"/><Relationship Id="rId435" Type="http://schemas.openxmlformats.org/officeDocument/2006/relationships/hyperlink" Target="http://www.moderngraham.com/2017/02/07/kelly-services-inc-valuation-initial-coverage-kelya/" TargetMode="External"/><Relationship Id="rId642" Type="http://schemas.openxmlformats.org/officeDocument/2006/relationships/hyperlink" Target="https://www.moderngraham.com/2018/06/02/robert-half-international-inc-valuation-june-2018-rhi/" TargetMode="External"/><Relationship Id="rId281" Type="http://schemas.openxmlformats.org/officeDocument/2006/relationships/hyperlink" Target="http://www.moderngraham.com/2017/07/16/endo-international-plc-valuation-july-2017-endp/" TargetMode="External"/><Relationship Id="rId502" Type="http://schemas.openxmlformats.org/officeDocument/2006/relationships/hyperlink" Target="http://www.moderngraham.com/2017/04/11/louisiana-pacific-corp-valuation-initial-coverage-lpx/" TargetMode="External"/><Relationship Id="rId76" Type="http://schemas.openxmlformats.org/officeDocument/2006/relationships/hyperlink" Target="https://www.moderngraham.com/2017/09/04/atmos-energy-corp-valuation-initial-coverage-ato/" TargetMode="External"/><Relationship Id="rId141" Type="http://schemas.openxmlformats.org/officeDocument/2006/relationships/hyperlink" Target="https://www.moderngraham.com/2018/05/01/charter-communications-inc-valuation-may-2018-chtr/" TargetMode="External"/><Relationship Id="rId379" Type="http://schemas.openxmlformats.org/officeDocument/2006/relationships/hyperlink" Target="https://www.moderngraham.com/2018/07/02/ilg-inc-valuation-july-2018-ilg/" TargetMode="External"/><Relationship Id="rId586" Type="http://schemas.openxmlformats.org/officeDocument/2006/relationships/hyperlink" Target="https://www.moderngraham.com/2018/03/28/oneok-inc-valuation-march-2018-oke/" TargetMode="External"/><Relationship Id="rId793" Type="http://schemas.openxmlformats.org/officeDocument/2006/relationships/hyperlink" Target="http://www.moderngraham.com/2017/01/29/canadian-national-resources-ltd-valuation-initial-coverage-tsecnq/" TargetMode="External"/><Relationship Id="rId807" Type="http://schemas.openxmlformats.org/officeDocument/2006/relationships/hyperlink" Target="http://www.moderngraham.com/2017/04/11/dream-office-reit-initial-coverage-tsed-un/" TargetMode="External"/><Relationship Id="rId7" Type="http://schemas.openxmlformats.org/officeDocument/2006/relationships/hyperlink" Target="https://www.moderngraham.com/2017/03/25/taser-international-inc-valuation-initial-coverage-tasr/" TargetMode="External"/><Relationship Id="rId239" Type="http://schemas.openxmlformats.org/officeDocument/2006/relationships/hyperlink" Target="http://www.moderngraham.com/2017/07/18/3d-systems-corp-valuation-initial-coverage-ddd/" TargetMode="External"/><Relationship Id="rId446" Type="http://schemas.openxmlformats.org/officeDocument/2006/relationships/hyperlink" Target="http://www.moderngraham.com/2017/02/12/klx-inc-valuation-initial-coverage-klxi/" TargetMode="External"/><Relationship Id="rId653" Type="http://schemas.openxmlformats.org/officeDocument/2006/relationships/hyperlink" Target="https://www.moderngraham.com/2018/07/02/saia-inc-valuation-july-2018-saia/" TargetMode="External"/><Relationship Id="rId292" Type="http://schemas.openxmlformats.org/officeDocument/2006/relationships/hyperlink" Target="https://www.moderngraham.com/2018/03/31/eaton-corp-plc-valuation-march-2018-etn/" TargetMode="External"/><Relationship Id="rId306" Type="http://schemas.openxmlformats.org/officeDocument/2006/relationships/hyperlink" Target="https://www.moderngraham.com/2018/06/06/fortune-brands-home-security-inc-valuation-june-2018-fbhs/" TargetMode="External"/><Relationship Id="rId860" Type="http://schemas.openxmlformats.org/officeDocument/2006/relationships/hyperlink" Target="https://www.moderngraham.com/2018/06/06/udr-inc-valuation-june-2018-udr/" TargetMode="External"/><Relationship Id="rId87" Type="http://schemas.openxmlformats.org/officeDocument/2006/relationships/hyperlink" Target="https://www.moderngraham.com/2018/03/29/bank-of-america-corp-valuation-march-2018-bac/" TargetMode="External"/><Relationship Id="rId513" Type="http://schemas.openxmlformats.org/officeDocument/2006/relationships/hyperlink" Target="http://www.moderngraham.com/2017/07/19/live-nation-entertainment-inc-valuation-initial-coverage-lyv/" TargetMode="External"/><Relationship Id="rId597" Type="http://schemas.openxmlformats.org/officeDocument/2006/relationships/hyperlink" Target="https://www.moderngraham.com/2018/05/15/paccar-inc-valuation-may-2018-pcar/" TargetMode="External"/><Relationship Id="rId720" Type="http://schemas.openxmlformats.org/officeDocument/2006/relationships/hyperlink" Target="http://www.moderngraham.com/2017/02/14/simpson-manufacturing-co-valuation-february-2017-ssd/" TargetMode="External"/><Relationship Id="rId818" Type="http://schemas.openxmlformats.org/officeDocument/2006/relationships/hyperlink" Target="http://www.moderngraham.com/2017/02/26/kinaxis-inc-valuation-initial-coverage-tsekxs/" TargetMode="External"/><Relationship Id="rId152" Type="http://schemas.openxmlformats.org/officeDocument/2006/relationships/hyperlink" Target="http://www.moderngraham.com/2017/01/08/corelogic-inc-valuation-initial-coverage-clgx/" TargetMode="External"/><Relationship Id="rId457" Type="http://schemas.openxmlformats.org/officeDocument/2006/relationships/hyperlink" Target="https://www.moderngraham.com/2018/03/26/michael-kors-holdings-ltd-valuation-march-2018-kors/" TargetMode="External"/><Relationship Id="rId664" Type="http://schemas.openxmlformats.org/officeDocument/2006/relationships/hyperlink" Target="https://www.moderngraham.com/2018/06/12/charles-schwab-corp-valuation-june-2018-schw/" TargetMode="External"/><Relationship Id="rId871" Type="http://schemas.openxmlformats.org/officeDocument/2006/relationships/hyperlink" Target="https://www.moderngraham.com/2018/02/27/united-technologies-corp-valuation-february-2018-utx/" TargetMode="External"/><Relationship Id="rId14" Type="http://schemas.openxmlformats.org/officeDocument/2006/relationships/hyperlink" Target="https://www.moderngraham.com/2018/04/17/accenture-plc-valuation-april-2018-acn/" TargetMode="External"/><Relationship Id="rId317" Type="http://schemas.openxmlformats.org/officeDocument/2006/relationships/hyperlink" Target="https://www.moderngraham.com/2018/03/01/flowserve-corp-valuation-february-2018-fls/" TargetMode="External"/><Relationship Id="rId524" Type="http://schemas.openxmlformats.org/officeDocument/2006/relationships/hyperlink" Target="https://www.moderngraham.com/2018/04/05/microchip-technology-inc-valuation-april-2018-mchp/" TargetMode="External"/><Relationship Id="rId731" Type="http://schemas.openxmlformats.org/officeDocument/2006/relationships/hyperlink" Target="http://www.moderngraham.com/2017/02/28/strayer-education-inc-valuation-initial-coverage-stra/" TargetMode="External"/><Relationship Id="rId98" Type="http://schemas.openxmlformats.org/officeDocument/2006/relationships/hyperlink" Target="https://www.moderngraham.com/2018/07/01/bg-foods-inc-valuation-july-2018-bgs/" TargetMode="External"/><Relationship Id="rId163" Type="http://schemas.openxmlformats.org/officeDocument/2006/relationships/hyperlink" Target="http://www.moderngraham.com/2017/01/16/capstead-mortgage-corporation-valuation-initial-coverage-cmo/" TargetMode="External"/><Relationship Id="rId370" Type="http://schemas.openxmlformats.org/officeDocument/2006/relationships/hyperlink" Target="https://www.moderngraham.com/2018/03/05/henry-schein-inc-valuation-march-2018-hsic/" TargetMode="External"/><Relationship Id="rId829" Type="http://schemas.openxmlformats.org/officeDocument/2006/relationships/hyperlink" Target="http://www.moderngraham.com/2017/01/11/stella-jones-inc-valuation-initial-coverage-tsesj/" TargetMode="External"/><Relationship Id="rId230" Type="http://schemas.openxmlformats.org/officeDocument/2006/relationships/hyperlink" Target="http://www.moderngraham.com/2017/04/08/community-health-systems-valuation-initial-coverage-cyh/" TargetMode="External"/><Relationship Id="rId468" Type="http://schemas.openxmlformats.org/officeDocument/2006/relationships/hyperlink" Target="http://www.moderngraham.com/2017/02/27/lithia-motors-inc-valuation-initial-coverage-lad/" TargetMode="External"/><Relationship Id="rId675" Type="http://schemas.openxmlformats.org/officeDocument/2006/relationships/hyperlink" Target="http://www.moderngraham.com/2017/01/07/scientific-games-corp-valuation-initial-coverage-sgms/" TargetMode="External"/><Relationship Id="rId882" Type="http://schemas.openxmlformats.org/officeDocument/2006/relationships/hyperlink" Target="https://www.moderngraham.com/2018/05/16/verisign-inc-valuation-may-2018-vrsn/" TargetMode="External"/><Relationship Id="rId25" Type="http://schemas.openxmlformats.org/officeDocument/2006/relationships/hyperlink" Target="https://www.moderngraham.com/2018/03/25/the-aes-corp-valuation-march-2018-aes/" TargetMode="External"/><Relationship Id="rId67" Type="http://schemas.openxmlformats.org/officeDocument/2006/relationships/hyperlink" Target="https://www.moderngraham.com/2018/05/23/aptiv-plc-valuation-initial-coverage-may-2018-aptv/" TargetMode="External"/><Relationship Id="rId272" Type="http://schemas.openxmlformats.org/officeDocument/2006/relationships/hyperlink" Target="http://www.moderngraham.com/2017/08/13/us-ecology-inc-valuation-initial-coverage-ecol/" TargetMode="External"/><Relationship Id="rId328" Type="http://schemas.openxmlformats.org/officeDocument/2006/relationships/hyperlink" Target="https://www.moderngraham.com/2018/06/07/fortive-corp-valuation-june-2018-ftv/" TargetMode="External"/><Relationship Id="rId535" Type="http://schemas.openxmlformats.org/officeDocument/2006/relationships/hyperlink" Target="https://www.moderngraham.com/2018/02/22/3m-company-valuation-february-2018-mmm/" TargetMode="External"/><Relationship Id="rId577" Type="http://schemas.openxmlformats.org/officeDocument/2006/relationships/hyperlink" Target="https://www.moderngraham.com/2018/04/16/netapp-inc-valuation-april-2018-ntap/" TargetMode="External"/><Relationship Id="rId700" Type="http://schemas.openxmlformats.org/officeDocument/2006/relationships/hyperlink" Target="http://www.moderngraham.com/2017/02/03/synchronoss-technologies-inc-valuation-initial-coverage-sncr/" TargetMode="External"/><Relationship Id="rId742" Type="http://schemas.openxmlformats.org/officeDocument/2006/relationships/hyperlink" Target="http://www.moderngraham.com/2017/07/17/southwestern-energy-company-valuation-july-2017-swn/" TargetMode="External"/><Relationship Id="rId132" Type="http://schemas.openxmlformats.org/officeDocument/2006/relationships/hyperlink" Target="http://www.moderngraham.com/2016/12/10/celadon-group-inc-valuation-initial-coverage-cgi/" TargetMode="External"/><Relationship Id="rId174" Type="http://schemas.openxmlformats.org/officeDocument/2006/relationships/hyperlink" Target="https://www.moderngraham.com/2018/03/03/capital-one-financial-corp-valuation-march-2018-cof/" TargetMode="External"/><Relationship Id="rId381" Type="http://schemas.openxmlformats.org/officeDocument/2006/relationships/hyperlink" Target="http://www.moderngraham.com/2016/12/08/imperial-oil-limited-valuation-initial-coverage-imo/" TargetMode="External"/><Relationship Id="rId602" Type="http://schemas.openxmlformats.org/officeDocument/2006/relationships/hyperlink" Target="https://www.moderngraham.com/2018/02/26/pfizer-inc-valuation-february-2018-pfe/" TargetMode="External"/><Relationship Id="rId784" Type="http://schemas.openxmlformats.org/officeDocument/2006/relationships/hyperlink" Target="https://www.moderngraham.com/2018/07/03/ces-energy-solutions-corp-july-2018-tse-ceu/" TargetMode="External"/><Relationship Id="rId241" Type="http://schemas.openxmlformats.org/officeDocument/2006/relationships/hyperlink" Target="https://www.moderngraham.com/2018/05/18/deckers-outdoor-corp-valuation-may-2018-deck/" TargetMode="External"/><Relationship Id="rId437" Type="http://schemas.openxmlformats.org/officeDocument/2006/relationships/hyperlink" Target="https://www.moderngraham.com/2018/03/16/keycorp-valuation-march-2018-key/" TargetMode="External"/><Relationship Id="rId479" Type="http://schemas.openxmlformats.org/officeDocument/2006/relationships/hyperlink" Target="http://www.moderngraham.com/2017/03/11/lgi-homes-inc-valuation-initial-coverage-lgih/" TargetMode="External"/><Relationship Id="rId644" Type="http://schemas.openxmlformats.org/officeDocument/2006/relationships/hyperlink" Target="https://www.moderngraham.com/2018/06/30/transocean-ltd-valuation-june-2018-rig/" TargetMode="External"/><Relationship Id="rId686" Type="http://schemas.openxmlformats.org/officeDocument/2006/relationships/hyperlink" Target="http://www.moderngraham.com/2017/01/16/silicon-laboratories-valuation-initial-coverage-slab/" TargetMode="External"/><Relationship Id="rId851" Type="http://schemas.openxmlformats.org/officeDocument/2006/relationships/hyperlink" Target="https://www.moderngraham.com/2018/02/28/total-system-services-inc-valuation-february-2018-tss/" TargetMode="External"/><Relationship Id="rId893" Type="http://schemas.openxmlformats.org/officeDocument/2006/relationships/hyperlink" Target="http://www.moderngraham.com/2017/03/15/windstream-holdings-inc-valuation-march-2017-win/" TargetMode="External"/><Relationship Id="rId907" Type="http://schemas.openxmlformats.org/officeDocument/2006/relationships/hyperlink" Target="https://www.moderngraham.com/2018/03/25/cimarex-energy-co-valuation-initial-coverage-xec/" TargetMode="External"/><Relationship Id="rId36" Type="http://schemas.openxmlformats.org/officeDocument/2006/relationships/hyperlink" Target="https://www.moderngraham.com/2018/06/23/assurant-inc-valuation-june-2018-aiz/" TargetMode="External"/><Relationship Id="rId283" Type="http://schemas.openxmlformats.org/officeDocument/2006/relationships/hyperlink" Target="https://www.moderngraham.com/2018/07/01/enterprise-products-partners-lp-valuation-july-2018-epd/" TargetMode="External"/><Relationship Id="rId339" Type="http://schemas.openxmlformats.org/officeDocument/2006/relationships/hyperlink" Target="https://www.moderngraham.com/2018/06/30/genworth-financial-inc-valuation-june-2018-gnw/" TargetMode="External"/><Relationship Id="rId490" Type="http://schemas.openxmlformats.org/officeDocument/2006/relationships/hyperlink" Target="https://www.moderngraham.com/2018/06/30/legg-mason-inc-valuation-june-2018-lm/" TargetMode="External"/><Relationship Id="rId504" Type="http://schemas.openxmlformats.org/officeDocument/2006/relationships/hyperlink" Target="https://www.moderngraham.com/2018/06/30/lam-research-corp-valuation-june-2018-lrcx/" TargetMode="External"/><Relationship Id="rId546" Type="http://schemas.openxmlformats.org/officeDocument/2006/relationships/hyperlink" Target="https://www.moderngraham.com/2018/03/17/morgan-stanley-valuation-march-2018-ms/" TargetMode="External"/><Relationship Id="rId711" Type="http://schemas.openxmlformats.org/officeDocument/2006/relationships/hyperlink" Target="https://www.moderngraham.com/2018/03/13/spok-holdings-inc-valuation-march-2018-spok/" TargetMode="External"/><Relationship Id="rId753" Type="http://schemas.openxmlformats.org/officeDocument/2006/relationships/hyperlink" Target="http://www.moderngraham.com/2017/03/26/trueblue-inc-valuation-initial-coverage-tbi/" TargetMode="External"/><Relationship Id="rId78" Type="http://schemas.openxmlformats.org/officeDocument/2006/relationships/hyperlink" Target="https://www.moderngraham.com/2018/03/01/avalonbay-communities-inc-valuation-february-2018-avb/" TargetMode="External"/><Relationship Id="rId101" Type="http://schemas.openxmlformats.org/officeDocument/2006/relationships/hyperlink" Target="https://www.moderngraham.com/2018/06/26/biogen-inc-valuation-june-2018-biib/" TargetMode="External"/><Relationship Id="rId143" Type="http://schemas.openxmlformats.org/officeDocument/2006/relationships/hyperlink" Target="https://www.moderngraham.com/2018/03/24/cigna-corp-valuation-march-2018-ci/" TargetMode="External"/><Relationship Id="rId185" Type="http://schemas.openxmlformats.org/officeDocument/2006/relationships/hyperlink" Target="https://www.moderngraham.com/2018/05/15/coty-inc-valuation-may-2018-coty/" TargetMode="External"/><Relationship Id="rId350" Type="http://schemas.openxmlformats.org/officeDocument/2006/relationships/hyperlink" Target="https://www.moderngraham.com/2018/03/23/goodyear-tire-rubber-co-valuation-march-2018-gt/" TargetMode="External"/><Relationship Id="rId406" Type="http://schemas.openxmlformats.org/officeDocument/2006/relationships/hyperlink" Target="https://www.moderngraham.com/2018/03/26/intuitive-surgical-inc-valuation-march-2018-isrg/" TargetMode="External"/><Relationship Id="rId588" Type="http://schemas.openxmlformats.org/officeDocument/2006/relationships/hyperlink" Target="https://www.moderngraham.com/2018/04/04/omnicom-group-inc-valuation-april-2018-omc/" TargetMode="External"/><Relationship Id="rId795" Type="http://schemas.openxmlformats.org/officeDocument/2006/relationships/hyperlink" Target="http://www.moderngraham.com/2017/02/06/canadian-pacific-railway-ltd-valuation-initial-coverage-tsecp/" TargetMode="External"/><Relationship Id="rId809" Type="http://schemas.openxmlformats.org/officeDocument/2006/relationships/hyperlink" Target="http://www.moderngraham.com/2016/12/07/iamgold-corp-valuation-initial-coverage-img/" TargetMode="External"/><Relationship Id="rId9" Type="http://schemas.openxmlformats.org/officeDocument/2006/relationships/hyperlink" Target="https://www.moderngraham.com/2018/04/06/amerisourcebergen-corp-valuation-april-2018-abc/" TargetMode="External"/><Relationship Id="rId210" Type="http://schemas.openxmlformats.org/officeDocument/2006/relationships/hyperlink" Target="https://www.moderngraham.com/2018/04/02/cintas-corp-valuation-april-2018-ctas/" TargetMode="External"/><Relationship Id="rId392" Type="http://schemas.openxmlformats.org/officeDocument/2006/relationships/hyperlink" Target="https://www.moderngraham.com/2018/04/08/intuit-inc-valuation-april-2018-intu/" TargetMode="External"/><Relationship Id="rId448" Type="http://schemas.openxmlformats.org/officeDocument/2006/relationships/hyperlink" Target="https://www.moderngraham.com/2018/05/07/kinder-morgan-inc-valuation-may-2018-kmi/" TargetMode="External"/><Relationship Id="rId613" Type="http://schemas.openxmlformats.org/officeDocument/2006/relationships/hyperlink" Target="https://www.moderngraham.com/2018/03/17/pnc-financial-services-group-inc-valuation-march-2018-pnc/" TargetMode="External"/><Relationship Id="rId655" Type="http://schemas.openxmlformats.org/officeDocument/2006/relationships/hyperlink" Target="https://www.moderngraham.com/2018/07/09/boston-beer-company-inc-valuation-july-2018-sam/" TargetMode="External"/><Relationship Id="rId697" Type="http://schemas.openxmlformats.org/officeDocument/2006/relationships/hyperlink" Target="http://www.moderngraham.com/2017/02/02/semtech-corporation-valuation-initial-coverage-smtc/" TargetMode="External"/><Relationship Id="rId820" Type="http://schemas.openxmlformats.org/officeDocument/2006/relationships/hyperlink" Target="http://www.moderngraham.com/2017/03/26/linamar-corp-valuation-initial-coverage-tselnr/" TargetMode="External"/><Relationship Id="rId862" Type="http://schemas.openxmlformats.org/officeDocument/2006/relationships/hyperlink" Target="https://www.moderngraham.com/2018/06/06/ulta-beauty-inc-valuation-june-2018-ulta/" TargetMode="External"/><Relationship Id="rId918" Type="http://schemas.openxmlformats.org/officeDocument/2006/relationships/hyperlink" Target="https://www.moderngraham.com/2018/03/11/zoetis-inc-valuation-march-2018-zts/" TargetMode="External"/><Relationship Id="rId252" Type="http://schemas.openxmlformats.org/officeDocument/2006/relationships/hyperlink" Target="https://www.moderngraham.com/2018/04/08/discovery-inc-valuation-april-2018-disca/" TargetMode="External"/><Relationship Id="rId294" Type="http://schemas.openxmlformats.org/officeDocument/2006/relationships/hyperlink" Target="https://www.moderngraham.com/2018/06/05/envision-healthcare-corp-valuation-june-2018-evhc/" TargetMode="External"/><Relationship Id="rId308" Type="http://schemas.openxmlformats.org/officeDocument/2006/relationships/hyperlink" Target="https://www.moderngraham.com/2018/04/01/fedex-corp-valuation-april-2018-fdx/" TargetMode="External"/><Relationship Id="rId515" Type="http://schemas.openxmlformats.org/officeDocument/2006/relationships/hyperlink" Target="https://www.moderngraham.com/2018/04/01/macys-inc-valuation-april-2018-m/" TargetMode="External"/><Relationship Id="rId722" Type="http://schemas.openxmlformats.org/officeDocument/2006/relationships/hyperlink" Target="http://www.moderngraham.com/2017/02/22/e-w-scripps-co-valuation-initial-coverage-ssp/" TargetMode="External"/><Relationship Id="rId47" Type="http://schemas.openxmlformats.org/officeDocument/2006/relationships/hyperlink" Target="https://www.moderngraham.com/2018/04/11/applied-materials-inc-valuation-april-2018-amat/" TargetMode="External"/><Relationship Id="rId89" Type="http://schemas.openxmlformats.org/officeDocument/2006/relationships/hyperlink" Target="https://www.moderngraham.com/2018/03/12/bed-bath-beyond-inc-valuation-march-2018-bbby/" TargetMode="External"/><Relationship Id="rId112" Type="http://schemas.openxmlformats.org/officeDocument/2006/relationships/hyperlink" Target="https://www.moderngraham.com/2018/03/04/citigroup-inc-valuation-march-2018-c/" TargetMode="External"/><Relationship Id="rId154" Type="http://schemas.openxmlformats.org/officeDocument/2006/relationships/hyperlink" Target="http://www.moderngraham.com/2017/01/09/mack-cali-realty-corp-valuation-initial-coverage-cli/" TargetMode="External"/><Relationship Id="rId361" Type="http://schemas.openxmlformats.org/officeDocument/2006/relationships/hyperlink" Target="https://www.moderngraham.com/2018/06/29/harley-davidson-inc-valuation-june-2018-hog/" TargetMode="External"/><Relationship Id="rId557" Type="http://schemas.openxmlformats.org/officeDocument/2006/relationships/hyperlink" Target="https://www.moderngraham.com/2018/06/30/nabors-industries-ltd-valuation-june-2018-nbr/" TargetMode="External"/><Relationship Id="rId599" Type="http://schemas.openxmlformats.org/officeDocument/2006/relationships/hyperlink" Target="http://www.moderngraham.com/2017/04/08/patterson-companies-inc-valuation-april-2017-pdco/" TargetMode="External"/><Relationship Id="rId764" Type="http://schemas.openxmlformats.org/officeDocument/2006/relationships/hyperlink" Target="https://www.moderngraham.com/2018/03/16/te-connectivity-ltd-valuation-march-2018-tel/" TargetMode="External"/><Relationship Id="rId196" Type="http://schemas.openxmlformats.org/officeDocument/2006/relationships/hyperlink" Target="https://www.moderngraham.com/2018/05/17/carters-inc-valuation-may-2018-cri/" TargetMode="External"/><Relationship Id="rId417" Type="http://schemas.openxmlformats.org/officeDocument/2006/relationships/hyperlink" Target="http://www.moderngraham.com/2017/01/25/jetblue-airways-corporation-valuation-initial-coverage-jblu/" TargetMode="External"/><Relationship Id="rId459" Type="http://schemas.openxmlformats.org/officeDocument/2006/relationships/hyperlink" Target="https://www.moderngraham.com/2018/03/08/kraton-corp-valuation-march-2018-kra/" TargetMode="External"/><Relationship Id="rId624" Type="http://schemas.openxmlformats.org/officeDocument/2006/relationships/hyperlink" Target="https://www.moderngraham.com/2018/04/13/phillips-66-valuation-april-2018-psx/" TargetMode="External"/><Relationship Id="rId666" Type="http://schemas.openxmlformats.org/officeDocument/2006/relationships/hyperlink" Target="http://www.moderngraham.com/2016/12/15/scansource-inc-valuation-initial-coverage-scsc/" TargetMode="External"/><Relationship Id="rId831" Type="http://schemas.openxmlformats.org/officeDocument/2006/relationships/hyperlink" Target="http://www.moderngraham.com/2017/01/25/sun-life-financial-inc-valuation-initial-coverage-tseslf/" TargetMode="External"/><Relationship Id="rId873" Type="http://schemas.openxmlformats.org/officeDocument/2006/relationships/hyperlink" Target="https://www.moderngraham.com/2018/03/20/varian-medical-systems-inc-valuation-march-2018-var/" TargetMode="External"/><Relationship Id="rId16" Type="http://schemas.openxmlformats.org/officeDocument/2006/relationships/hyperlink" Target="https://www.moderngraham.com/2018/04/08/adobe-systems-inc-valuation-april-2018-adbe/" TargetMode="External"/><Relationship Id="rId221" Type="http://schemas.openxmlformats.org/officeDocument/2006/relationships/hyperlink" Target="http://www.moderngraham.com/2017/03/18/convergys-corp-valuation-initial-coverage-cvg/" TargetMode="External"/><Relationship Id="rId263" Type="http://schemas.openxmlformats.org/officeDocument/2006/relationships/hyperlink" Target="https://www.moderngraham.com/2018/05/14/darden-restaurants-inc-valuation-may-2018-dri/" TargetMode="External"/><Relationship Id="rId319" Type="http://schemas.openxmlformats.org/officeDocument/2006/relationships/hyperlink" Target="https://www.moderngraham.com/2018/06/10/fossil-group-inc-valuation-june-2018-fosl/" TargetMode="External"/><Relationship Id="rId470" Type="http://schemas.openxmlformats.org/officeDocument/2006/relationships/hyperlink" Target="http://www.moderngraham.com/2017/02/28/lancaster-colony-corp-valuation-initial-coverage-lanc/" TargetMode="External"/><Relationship Id="rId526" Type="http://schemas.openxmlformats.org/officeDocument/2006/relationships/hyperlink" Target="https://www.moderngraham.com/2018/06/24/moodys-corporation-june-2018-mco/" TargetMode="External"/><Relationship Id="rId58" Type="http://schemas.openxmlformats.org/officeDocument/2006/relationships/hyperlink" Target="https://www.moderngraham.com/2018/05/17/abercrombie-fitch-co-valuation-may-2018-anf/" TargetMode="External"/><Relationship Id="rId123" Type="http://schemas.openxmlformats.org/officeDocument/2006/relationships/hyperlink" Target="https://www.moderngraham.com/2018/04/02/carnival-corp-valuation-april-2018-ccl/" TargetMode="External"/><Relationship Id="rId330" Type="http://schemas.openxmlformats.org/officeDocument/2006/relationships/hyperlink" Target="https://www.moderngraham.com/2018/02/24/general-electric-co-valuation-february-2018-ge/" TargetMode="External"/><Relationship Id="rId568" Type="http://schemas.openxmlformats.org/officeDocument/2006/relationships/hyperlink" Target="https://www.moderngraham.com/2018/02/26/nike-inc-valuation-february-2018-nke/" TargetMode="External"/><Relationship Id="rId733" Type="http://schemas.openxmlformats.org/officeDocument/2006/relationships/hyperlink" Target="https://www.moderngraham.com/2018/03/13/starwood-property-trust-inc-valuation-march-2018-stwd/" TargetMode="External"/><Relationship Id="rId775" Type="http://schemas.openxmlformats.org/officeDocument/2006/relationships/hyperlink" Target="https://www.moderngraham.com/2018/05/03/tjx-companies-inc-valuation-may-2018-tjx/" TargetMode="External"/><Relationship Id="rId165" Type="http://schemas.openxmlformats.org/officeDocument/2006/relationships/hyperlink" Target="https://www.moderngraham.com/2018/03/18/cms-energy-corp-valuation-march-2018-cms/" TargetMode="External"/><Relationship Id="rId372" Type="http://schemas.openxmlformats.org/officeDocument/2006/relationships/hyperlink" Target="https://www.moderngraham.com/2018/03/29/hershey-co-valuation-march-2018-hsy/" TargetMode="External"/><Relationship Id="rId428" Type="http://schemas.openxmlformats.org/officeDocument/2006/relationships/hyperlink" Target="http://www.moderngraham.com/2017/02/02/john-wiley-sons-inc-valuation-initial-coverage-jw-a/" TargetMode="External"/><Relationship Id="rId635" Type="http://schemas.openxmlformats.org/officeDocument/2006/relationships/hyperlink" Target="http://www.moderngraham.com/2017/02/27/regal-beloit-corp-valuation-february-2017-rbc/" TargetMode="External"/><Relationship Id="rId677" Type="http://schemas.openxmlformats.org/officeDocument/2006/relationships/hyperlink" Target="https://www.moderngraham.com/2018/05/17/steven-madden-ltd-valuation-may-2018-shoo/" TargetMode="External"/><Relationship Id="rId800" Type="http://schemas.openxmlformats.org/officeDocument/2006/relationships/hyperlink" Target="http://www.moderngraham.com/2017/02/27/chartwell-retirement-residences-valuation-initial-coverage-tsecsh-un/" TargetMode="External"/><Relationship Id="rId842" Type="http://schemas.openxmlformats.org/officeDocument/2006/relationships/hyperlink" Target="http://www.moderngraham.com/2017/04/08/transcontinental-inc-valuation-initial-coverage-tsetcl-a/" TargetMode="External"/><Relationship Id="rId232" Type="http://schemas.openxmlformats.org/officeDocument/2006/relationships/hyperlink" Target="http://www.moderngraham.com/2017/04/12/daktronics-inc-valuation-initial-coverage-dakt/" TargetMode="External"/><Relationship Id="rId274" Type="http://schemas.openxmlformats.org/officeDocument/2006/relationships/hyperlink" Target="https://www.moderngraham.com/2018/06/01/consolidated-edison-inc-valuation-june-2018-ed/" TargetMode="External"/><Relationship Id="rId481" Type="http://schemas.openxmlformats.org/officeDocument/2006/relationships/hyperlink" Target="https://www.moderngraham.com/2018/03/27/laboratory-corporation-of-america-holdings-valuation-march-2018-lh/" TargetMode="External"/><Relationship Id="rId702" Type="http://schemas.openxmlformats.org/officeDocument/2006/relationships/hyperlink" Target="https://www.moderngraham.com/2018/04/08/synopsys-inc-valuation-april-2018-snps/" TargetMode="External"/><Relationship Id="rId884" Type="http://schemas.openxmlformats.org/officeDocument/2006/relationships/hyperlink" Target="https://www.moderngraham.com/2018/04/16/ventas-inc-valuation-april-2018-vtr/" TargetMode="External"/><Relationship Id="rId27" Type="http://schemas.openxmlformats.org/officeDocument/2006/relationships/hyperlink" Target="https://www.moderngraham.com/2017/01/26/american-financial-group-inc-valuation-january-2017-afg/" TargetMode="External"/><Relationship Id="rId69" Type="http://schemas.openxmlformats.org/officeDocument/2006/relationships/hyperlink" Target="https://www.moderngraham.com/2018/07/02/alliance-resource-partners-lp-valuation-july-2018-arlp/" TargetMode="External"/><Relationship Id="rId134" Type="http://schemas.openxmlformats.org/officeDocument/2006/relationships/hyperlink" Target="http://www.moderngraham.com/2016/12/13/city-holding-company-valuation-initial-coverage-chco/" TargetMode="External"/><Relationship Id="rId537" Type="http://schemas.openxmlformats.org/officeDocument/2006/relationships/hyperlink" Target="https://www.moderngraham.com/2018/07/01/mallinckrodt-plc-valuation-july-2018-mnk/" TargetMode="External"/><Relationship Id="rId579" Type="http://schemas.openxmlformats.org/officeDocument/2006/relationships/hyperlink" Target="https://www.moderngraham.com/2018/05/02/nucor-corporation-valuation-may-2018-nue/" TargetMode="External"/><Relationship Id="rId744" Type="http://schemas.openxmlformats.org/officeDocument/2006/relationships/hyperlink" Target="http://www.moderngraham.com/2017/03/17/standex-intl-corp-valuation-initial-coverage-sxi/" TargetMode="External"/><Relationship Id="rId786" Type="http://schemas.openxmlformats.org/officeDocument/2006/relationships/hyperlink" Target="http://www.moderngraham.com/2016/12/10/centerra-gold-inc-valuation-initial-coverage-tsecg/" TargetMode="External"/><Relationship Id="rId80" Type="http://schemas.openxmlformats.org/officeDocument/2006/relationships/hyperlink" Target="https://www.moderngraham.com/2018/06/30/avon-products-inc-valuation-june-2018-avp/" TargetMode="External"/><Relationship Id="rId176" Type="http://schemas.openxmlformats.org/officeDocument/2006/relationships/hyperlink" Target="http://www.moderngraham.com/2017/02/02/coherent-inc-valuation-initial-coverage-cohr/" TargetMode="External"/><Relationship Id="rId341" Type="http://schemas.openxmlformats.org/officeDocument/2006/relationships/hyperlink" Target="https://www.moderngraham.com/2018/03/14/alphabet-inc-valuation-march-2018-googl/" TargetMode="External"/><Relationship Id="rId383" Type="http://schemas.openxmlformats.org/officeDocument/2006/relationships/hyperlink" Target="http://www.moderngraham.com/2016/12/09/independent-bank-corp-valuation-initial-coverage-indb/" TargetMode="External"/><Relationship Id="rId439" Type="http://schemas.openxmlformats.org/officeDocument/2006/relationships/hyperlink" Target="http://www.moderngraham.com/2017/02/08/korn-ferry-international-valuation-initial-coverage-kfy/" TargetMode="External"/><Relationship Id="rId590" Type="http://schemas.openxmlformats.org/officeDocument/2006/relationships/hyperlink" Target="http://www.moderngraham.com/2017/08/22/opus-bank-valuation-initial-coverage-opb/" TargetMode="External"/><Relationship Id="rId604" Type="http://schemas.openxmlformats.org/officeDocument/2006/relationships/hyperlink" Target="https://www.moderngraham.com/2018/02/26/proctor-gamble-co-valuation-february-2018-pg/" TargetMode="External"/><Relationship Id="rId646" Type="http://schemas.openxmlformats.org/officeDocument/2006/relationships/hyperlink" Target="https://www.moderngraham.com/2018/05/17/ralph-lauren-corp-valuation-may-2018-rl/" TargetMode="External"/><Relationship Id="rId811" Type="http://schemas.openxmlformats.org/officeDocument/2006/relationships/hyperlink" Target="http://www.moderngraham.com/2017/01/03/inter-pipeline-ltd-valuation-initial-coverage-tseipl/" TargetMode="External"/><Relationship Id="rId201" Type="http://schemas.openxmlformats.org/officeDocument/2006/relationships/hyperlink" Target="http://www.moderngraham.com/2017/02/23/carpenter-technology-corp-valuation-initial-coverage-crs/" TargetMode="External"/><Relationship Id="rId243" Type="http://schemas.openxmlformats.org/officeDocument/2006/relationships/hyperlink" Target="http://www.moderngraham.com/2017/08/15/deltic-timber-corp-valuation-initial-coverage-del/" TargetMode="External"/><Relationship Id="rId285" Type="http://schemas.openxmlformats.org/officeDocument/2006/relationships/hyperlink" Target="https://www.moderngraham.com/2018/06/02/equity-residential-valuation-june-2018-eqr/" TargetMode="External"/><Relationship Id="rId450" Type="http://schemas.openxmlformats.org/officeDocument/2006/relationships/hyperlink" Target="http://www.moderngraham.com/2017/02/13/kennametal-inc-valuation-initial-coverage-kmt/" TargetMode="External"/><Relationship Id="rId506" Type="http://schemas.openxmlformats.org/officeDocument/2006/relationships/hyperlink" Target="http://www.moderngraham.com/2017/06/29/ltc-properties-inc-valuation-initial-coverage-ltc/" TargetMode="External"/><Relationship Id="rId688" Type="http://schemas.openxmlformats.org/officeDocument/2006/relationships/hyperlink" Target="http://www.moderngraham.com/2017/01/24/u-s-silica-holdings-inc-valuation-initial-coverage-slca/" TargetMode="External"/><Relationship Id="rId853" Type="http://schemas.openxmlformats.org/officeDocument/2006/relationships/hyperlink" Target="http://www.moderngraham.com/2017/09/04/titan-international-inc-valuation-initial-coverage-twi/" TargetMode="External"/><Relationship Id="rId895" Type="http://schemas.openxmlformats.org/officeDocument/2006/relationships/hyperlink" Target="https://www.moderngraham.com/2018/04/11/waste-management-inc-valuation-april-2018-wm/" TargetMode="External"/><Relationship Id="rId909" Type="http://schemas.openxmlformats.org/officeDocument/2006/relationships/hyperlink" Target="https://www.moderngraham.com/2018/04/11/xl-group-ltd-valuation-april-2018-xl/" TargetMode="External"/><Relationship Id="rId38" Type="http://schemas.openxmlformats.org/officeDocument/2006/relationships/hyperlink" Target="https://www.moderngraham.com/2018/05/04/akamai-technologies-inc-valuation-may-2018-akam/" TargetMode="External"/><Relationship Id="rId103" Type="http://schemas.openxmlformats.org/officeDocument/2006/relationships/hyperlink" Target="https://www.moderngraham.com/2018/04/02/booking-holdings-inc-valuation-april-2018-bkng/" TargetMode="External"/><Relationship Id="rId310" Type="http://schemas.openxmlformats.org/officeDocument/2006/relationships/hyperlink" Target="https://www.moderngraham.com/2018/04/03/f5-networks-inc-valuation-april-2018-ffiv/" TargetMode="External"/><Relationship Id="rId492" Type="http://schemas.openxmlformats.org/officeDocument/2006/relationships/hyperlink" Target="https://www.moderngraham.com/2018/03/01/lockheed-martin-corp-valuation-february-2018-lmt/" TargetMode="External"/><Relationship Id="rId548" Type="http://schemas.openxmlformats.org/officeDocument/2006/relationships/hyperlink" Target="https://www.moderngraham.com/2018/05/01/motorola-solutions-inc-valuation-may-2018-msi/" TargetMode="External"/><Relationship Id="rId713" Type="http://schemas.openxmlformats.org/officeDocument/2006/relationships/hyperlink" Target="http://www.moderngraham.com/2017/02/10/sps-commerce-inc-valuation-initial-coverage-spsc/" TargetMode="External"/><Relationship Id="rId755" Type="http://schemas.openxmlformats.org/officeDocument/2006/relationships/hyperlink" Target="http://www.moderngraham.com/2017/03/26/tcf-financial-corp-valuation-initial-coverage-tcb/" TargetMode="External"/><Relationship Id="rId797" Type="http://schemas.openxmlformats.org/officeDocument/2006/relationships/hyperlink" Target="http://www.moderngraham.com/2017/02/11/capital-power-corp-valuation-initial-coverage-tsecpx/" TargetMode="External"/><Relationship Id="rId91" Type="http://schemas.openxmlformats.org/officeDocument/2006/relationships/hyperlink" Target="https://www.moderngraham.com/2018/04/05/best-buy-co-inc-valuation-april-2018-bby/" TargetMode="External"/><Relationship Id="rId145" Type="http://schemas.openxmlformats.org/officeDocument/2006/relationships/hyperlink" Target="http://www.moderngraham.com/2016/12/29/energy-company-of-minas-valuation-initial-coverage-cig/" TargetMode="External"/><Relationship Id="rId187" Type="http://schemas.openxmlformats.org/officeDocument/2006/relationships/hyperlink" Target="http://www.moderngraham.com/2017/02/07/central-pacific-financial-corp-valuation-initial-coverage-cpf/" TargetMode="External"/><Relationship Id="rId352" Type="http://schemas.openxmlformats.org/officeDocument/2006/relationships/hyperlink" Target="https://www.moderngraham.com/2018/05/10/halliburton-co-valuation-may-2018-hal/" TargetMode="External"/><Relationship Id="rId394" Type="http://schemas.openxmlformats.org/officeDocument/2006/relationships/hyperlink" Target="https://www.moderngraham.com/2018/06/24/international-paper-co-valuation-june-2018-ip/" TargetMode="External"/><Relationship Id="rId408" Type="http://schemas.openxmlformats.org/officeDocument/2006/relationships/hyperlink" Target="http://www.moderngraham.com/2017/01/10/investment-technology-group-valuation-initial-coverage-itg/" TargetMode="External"/><Relationship Id="rId615" Type="http://schemas.openxmlformats.org/officeDocument/2006/relationships/hyperlink" Target="https://www.moderngraham.com/2018/06/13/pentair-plc-valuation-june-2018-pnr/" TargetMode="External"/><Relationship Id="rId822" Type="http://schemas.openxmlformats.org/officeDocument/2006/relationships/hyperlink" Target="http://www.moderngraham.com/2017/07/17/lundin-mining-co-valuation-initial-coverage-tselun/" TargetMode="External"/><Relationship Id="rId212" Type="http://schemas.openxmlformats.org/officeDocument/2006/relationships/hyperlink" Target="http://www.moderngraham.com/2017/03/07/caretrust-reit-inc-valuation-initial-coverage-ctre/" TargetMode="External"/><Relationship Id="rId254" Type="http://schemas.openxmlformats.org/officeDocument/2006/relationships/hyperlink" Target="https://www.moderngraham.com/2018/04/09/dish-network-corp-valuation-initial-coverage-dish/" TargetMode="External"/><Relationship Id="rId657" Type="http://schemas.openxmlformats.org/officeDocument/2006/relationships/hyperlink" Target="https://www.moderngraham.com/2018/03/09/sba-communications-corp-valuation-initial-coverage-sbac/" TargetMode="External"/><Relationship Id="rId699" Type="http://schemas.openxmlformats.org/officeDocument/2006/relationships/hyperlink" Target="http://www.moderngraham.com/2016/12/16/select-comfort-corp-valuation-initial-coverage-scss/" TargetMode="External"/><Relationship Id="rId864" Type="http://schemas.openxmlformats.org/officeDocument/2006/relationships/hyperlink" Target="http://www.moderngraham.com/2017/02/26/communications-sales-leasing-valuation-initial-coverage-csal/" TargetMode="External"/><Relationship Id="rId49" Type="http://schemas.openxmlformats.org/officeDocument/2006/relationships/hyperlink" Target="https://www.moderngraham.com/2018/05/03/advanced-micro-devices-inc-valuation-may-2018-amd/" TargetMode="External"/><Relationship Id="rId114" Type="http://schemas.openxmlformats.org/officeDocument/2006/relationships/hyperlink" Target="https://www.moderngraham.com/2018/05/02/conagra-brands-inc-valuation-may-2018-cag/" TargetMode="External"/><Relationship Id="rId296" Type="http://schemas.openxmlformats.org/officeDocument/2006/relationships/hyperlink" Target="https://www.moderngraham.com/2018/03/31/exelon-corp-valuation-march-2018-exc/" TargetMode="External"/><Relationship Id="rId461" Type="http://schemas.openxmlformats.org/officeDocument/2006/relationships/hyperlink" Target="http://www.moderngraham.com/2017/02/23/kite-realty-group-trust-valuation-initial-coverage-krg/" TargetMode="External"/><Relationship Id="rId517" Type="http://schemas.openxmlformats.org/officeDocument/2006/relationships/hyperlink" Target="https://www.moderngraham.com/2018/06/06/mid-america-apartment-communities-inc-valuation-june-2018-maa/" TargetMode="External"/><Relationship Id="rId559" Type="http://schemas.openxmlformats.org/officeDocument/2006/relationships/hyperlink" Target="https://www.moderngraham.com/2018/04/03/nasdaq-inc-valuation-april-2018-ndaq/" TargetMode="External"/><Relationship Id="rId724" Type="http://schemas.openxmlformats.org/officeDocument/2006/relationships/hyperlink" Target="http://www.moderngraham.com/2017/02/23/st-bancorp-inc-valuation-initial-coverage-stba/" TargetMode="External"/><Relationship Id="rId766" Type="http://schemas.openxmlformats.org/officeDocument/2006/relationships/hyperlink" Target="http://www.moderngraham.com/2017/07/18/terex-corporation-valuation-initial-coverage-tex/" TargetMode="External"/><Relationship Id="rId60" Type="http://schemas.openxmlformats.org/officeDocument/2006/relationships/hyperlink" Target="https://www.moderngraham.com/2018/05/08/anthem-inc-valuation-may-2018-antm/" TargetMode="External"/><Relationship Id="rId156" Type="http://schemas.openxmlformats.org/officeDocument/2006/relationships/hyperlink" Target="https://www.moderngraham.com/2018/05/10/clorox-co-valuation-may-2018-clx/" TargetMode="External"/><Relationship Id="rId198" Type="http://schemas.openxmlformats.org/officeDocument/2006/relationships/hyperlink" Target="https://www.moderngraham.com/2018/06/26/salesforce-com-inc-valuation-june-2018-crm/" TargetMode="External"/><Relationship Id="rId321" Type="http://schemas.openxmlformats.org/officeDocument/2006/relationships/hyperlink" Target="https://www.moderngraham.com/2018/03/06/twenty-first-century-fox-inc-valuation-march-2018-foxa/" TargetMode="External"/><Relationship Id="rId363" Type="http://schemas.openxmlformats.org/officeDocument/2006/relationships/hyperlink" Target="https://www.moderngraham.com/2018/06/27/honeywell-international-inc-valuation-june-2018-hon/" TargetMode="External"/><Relationship Id="rId419" Type="http://schemas.openxmlformats.org/officeDocument/2006/relationships/hyperlink" Target="https://www.moderngraham.com/2018/03/23/johnson-controls-international-plc-valuation-march-2018-jci/" TargetMode="External"/><Relationship Id="rId570" Type="http://schemas.openxmlformats.org/officeDocument/2006/relationships/hyperlink" Target="https://www.moderngraham.com/2018/07/09/national-retail-properties-inc-valuation-july-2018-nnn/" TargetMode="External"/><Relationship Id="rId626" Type="http://schemas.openxmlformats.org/officeDocument/2006/relationships/hyperlink" Target="https://www.moderngraham.com/2018/05/16/quanta-services-inc-valuation-may-2018-pwr/" TargetMode="External"/><Relationship Id="rId223" Type="http://schemas.openxmlformats.org/officeDocument/2006/relationships/hyperlink" Target="https://www.moderngraham.com/2018/04/08/commvault-systems-inc-valuation-april-2018-cvlt/" TargetMode="External"/><Relationship Id="rId430" Type="http://schemas.openxmlformats.org/officeDocument/2006/relationships/hyperlink" Target="https://www.moderngraham.com/2018/03/30/kellogg-company-valuation-march-2018-k/" TargetMode="External"/><Relationship Id="rId668" Type="http://schemas.openxmlformats.org/officeDocument/2006/relationships/hyperlink" Target="https://www.moderngraham.com/2018/04/20/sealed-air-corp-valuation-april-2018-see/" TargetMode="External"/><Relationship Id="rId833" Type="http://schemas.openxmlformats.org/officeDocument/2006/relationships/hyperlink" Target="http://www.moderngraham.com/2017/02/03/snc-lavalin-group-inc-valuation-initial-coverage-tsesnc/" TargetMode="External"/><Relationship Id="rId875" Type="http://schemas.openxmlformats.org/officeDocument/2006/relationships/hyperlink" Target="https://www.moderngraham.com/2018/03/10/viacom-inc-valuation-march-2018-viab/" TargetMode="External"/><Relationship Id="rId18" Type="http://schemas.openxmlformats.org/officeDocument/2006/relationships/hyperlink" Target="https://www.moderngraham.com/2018/05/03/archer-daniels-midland-co-valuation-may-2018-adm/" TargetMode="External"/><Relationship Id="rId265" Type="http://schemas.openxmlformats.org/officeDocument/2006/relationships/hyperlink" Target="https://www.moderngraham.com/2018/05/21/duke-energy-corp-valuation-may-2018-duk/" TargetMode="External"/><Relationship Id="rId472" Type="http://schemas.openxmlformats.org/officeDocument/2006/relationships/hyperlink" Target="http://www.moderngraham.com/2017/03/01/lannett-company-inc-valuation-initial-coverage-lci/" TargetMode="External"/><Relationship Id="rId528" Type="http://schemas.openxmlformats.org/officeDocument/2006/relationships/hyperlink" Target="https://www.moderngraham.com/2018/03/03/medtronic-plc-valuation-march-2018-mdt/" TargetMode="External"/><Relationship Id="rId735" Type="http://schemas.openxmlformats.org/officeDocument/2006/relationships/hyperlink" Target="https://www.moderngraham.com/2018/05/15/constellation-brands-inc-valuation-may-2018-stz/" TargetMode="External"/><Relationship Id="rId900" Type="http://schemas.openxmlformats.org/officeDocument/2006/relationships/hyperlink" Target="https://www.moderngraham.com/2018/04/24/westrock-co-valuation-april-2018-wrk/" TargetMode="External"/><Relationship Id="rId125" Type="http://schemas.openxmlformats.org/officeDocument/2006/relationships/hyperlink" Target="https://www.moderngraham.com/2018/06/23/celgene-corp-valuation-june-2018-celg/" TargetMode="External"/><Relationship Id="rId167" Type="http://schemas.openxmlformats.org/officeDocument/2006/relationships/hyperlink" Target="https://www.moderngraham.com/2018/05/08/centene-corp-valuation-may-2018-cnc/" TargetMode="External"/><Relationship Id="rId332" Type="http://schemas.openxmlformats.org/officeDocument/2006/relationships/hyperlink" Target="https://www.moderngraham.com/2018/03/16/ggp-inc-valuation-march-2018-ggp/" TargetMode="External"/><Relationship Id="rId374" Type="http://schemas.openxmlformats.org/officeDocument/2006/relationships/hyperlink" Target="https://www.moderngraham.com/2018/02/24/international-business-machines-corp-valuation-february-2018-ibm/" TargetMode="External"/><Relationship Id="rId581" Type="http://schemas.openxmlformats.org/officeDocument/2006/relationships/hyperlink" Target="https://www.moderngraham.com/2018/03/12/newell-brands-inc-valuation-march-2018-nwl/" TargetMode="External"/><Relationship Id="rId777" Type="http://schemas.openxmlformats.org/officeDocument/2006/relationships/hyperlink" Target="https://www.moderngraham.com/2018/04/26/thermo-fisher-scientific-inc-valuation-april-2018-tmo/" TargetMode="External"/><Relationship Id="rId71" Type="http://schemas.openxmlformats.org/officeDocument/2006/relationships/hyperlink" Target="https://www.moderngraham.com/2017/01/11/arris-international-plc-valuation-january-2017-arrs/" TargetMode="External"/><Relationship Id="rId234" Type="http://schemas.openxmlformats.org/officeDocument/2006/relationships/hyperlink" Target="http://www.moderngraham.com/2017/04/14/dana-inc-valuation-initial-coverage-dan/" TargetMode="External"/><Relationship Id="rId637" Type="http://schemas.openxmlformats.org/officeDocument/2006/relationships/hyperlink" Target="https://www.moderngraham.com/2018/06/30/rowan-companies-plc-valuation-june-2018-rdc/" TargetMode="External"/><Relationship Id="rId679" Type="http://schemas.openxmlformats.org/officeDocument/2006/relationships/hyperlink" Target="https://www.moderngraham.com/2018/03/12/signet-jewelers-ltd-valuation-march-2018-sig/" TargetMode="External"/><Relationship Id="rId802" Type="http://schemas.openxmlformats.org/officeDocument/2006/relationships/hyperlink" Target="http://www.moderngraham.com/2017/03/07/canadian-tire-corp-limited-valuation-initial-coverage-tsectc-a/" TargetMode="External"/><Relationship Id="rId844" Type="http://schemas.openxmlformats.org/officeDocument/2006/relationships/hyperlink" Target="http://www.moderngraham.com/2017/04/11/toronto-dominion-bank-valuation-initial-coverage-tsetd/" TargetMode="External"/><Relationship Id="rId886" Type="http://schemas.openxmlformats.org/officeDocument/2006/relationships/hyperlink" Target="https://www.moderngraham.com/2018/04/19/waters-corp-valuation-april-2018-wat/" TargetMode="External"/><Relationship Id="rId2" Type="http://schemas.openxmlformats.org/officeDocument/2006/relationships/hyperlink" Target="https://www.moderngraham.com/2017/08/15/alcoa-corp-valuation-initial-coverage-aa/" TargetMode="External"/><Relationship Id="rId29" Type="http://schemas.openxmlformats.org/officeDocument/2006/relationships/hyperlink" Target="https://www.moderngraham.com/2017/02/07/agco-corporation-valuation-february-2017-agco/" TargetMode="External"/><Relationship Id="rId276" Type="http://schemas.openxmlformats.org/officeDocument/2006/relationships/hyperlink" Target="https://www.moderngraham.com/2018/05/15/equifax-inc-valuation-may-2018-efx/" TargetMode="External"/><Relationship Id="rId441" Type="http://schemas.openxmlformats.org/officeDocument/2006/relationships/hyperlink" Target="https://www.moderngraham.com/2018/06/24/kimco-realty-corp-valuation-june-2018-kim/" TargetMode="External"/><Relationship Id="rId483" Type="http://schemas.openxmlformats.org/officeDocument/2006/relationships/hyperlink" Target="http://www.moderngraham.com/2017/03/16/lasalle-hotel-properties-valuation-initial-coverage-lho/" TargetMode="External"/><Relationship Id="rId539" Type="http://schemas.openxmlformats.org/officeDocument/2006/relationships/hyperlink" Target="https://www.moderngraham.com/2018/04/05/monster-beverage-corp-valuation-april-2018-mnst/" TargetMode="External"/><Relationship Id="rId690" Type="http://schemas.openxmlformats.org/officeDocument/2006/relationships/hyperlink" Target="http://www.moderngraham.com/2017/01/26/silgan-holdings-inc-valuation-initial-coverage-slgn/" TargetMode="External"/><Relationship Id="rId704" Type="http://schemas.openxmlformats.org/officeDocument/2006/relationships/hyperlink" Target="https://www.moderngraham.com/2018/03/19/southern-co-valuation-march-2018-so/" TargetMode="External"/><Relationship Id="rId746" Type="http://schemas.openxmlformats.org/officeDocument/2006/relationships/hyperlink" Target="https://www.moderngraham.com/2018/06/05/synchrony-financial-valuation-june-2018-syf/" TargetMode="External"/><Relationship Id="rId911" Type="http://schemas.openxmlformats.org/officeDocument/2006/relationships/hyperlink" Target="https://www.moderngraham.com/2018/02/23/exxon-mobil-corp-valuation-february-2018-xom/" TargetMode="External"/><Relationship Id="rId40" Type="http://schemas.openxmlformats.org/officeDocument/2006/relationships/hyperlink" Target="https://www.moderngraham.com/2018/03/08/albemarle-corp-valuation-march-2018-alb/" TargetMode="External"/><Relationship Id="rId136" Type="http://schemas.openxmlformats.org/officeDocument/2006/relationships/hyperlink" Target="http://www.moderngraham.com/2016/12/15/chemed-corporation-valuation-initial-coverage-che/" TargetMode="External"/><Relationship Id="rId178" Type="http://schemas.openxmlformats.org/officeDocument/2006/relationships/hyperlink" Target="https://www.moderngraham.com/2018/05/06/rockwell-collins-inc-valuation-may-2018-col/" TargetMode="External"/><Relationship Id="rId301" Type="http://schemas.openxmlformats.org/officeDocument/2006/relationships/hyperlink" Target="http://www.moderngraham.com/2017/09/04/exponent-inc-valuation-initial-coverage-expo/" TargetMode="External"/><Relationship Id="rId343" Type="http://schemas.openxmlformats.org/officeDocument/2006/relationships/hyperlink" Target="http://www.moderngraham.com/2017/07/22/group-1-automotive-inc-valuation-initial-coverage-gpi/" TargetMode="External"/><Relationship Id="rId550" Type="http://schemas.openxmlformats.org/officeDocument/2006/relationships/hyperlink" Target="https://www.moderngraham.com/2018/06/06/mettler-toledo-international-inc-valuation-june-2018-mtd/" TargetMode="External"/><Relationship Id="rId788" Type="http://schemas.openxmlformats.org/officeDocument/2006/relationships/hyperlink" Target="http://www.moderngraham.com/2016/12/16/chemtrade-logistics-income-fund-valuation-initial-coverage-tseche-un/" TargetMode="External"/><Relationship Id="rId82" Type="http://schemas.openxmlformats.org/officeDocument/2006/relationships/hyperlink" Target="https://www.moderngraham.com/2018/06/07/american-water-works-co-inc-valuation-june-2018-awk/" TargetMode="External"/><Relationship Id="rId203" Type="http://schemas.openxmlformats.org/officeDocument/2006/relationships/hyperlink" Target="http://www.moderngraham.com/2017/02/24/cryolife-inc-valuation-initial-coverage-cry/" TargetMode="External"/><Relationship Id="rId385" Type="http://schemas.openxmlformats.org/officeDocument/2006/relationships/hyperlink" Target="https://www.moderngraham.com/2018/06/30/infosys-ltd-valuation-june-2018-infy/" TargetMode="External"/><Relationship Id="rId592" Type="http://schemas.openxmlformats.org/officeDocument/2006/relationships/hyperlink" Target="https://www.moderngraham.com/2018/04/04/oreilly-automotive-inc-valuation-april-2018-orly/" TargetMode="External"/><Relationship Id="rId606" Type="http://schemas.openxmlformats.org/officeDocument/2006/relationships/hyperlink" Target="https://www.moderngraham.com/2018/03/04/parker-hannifin-corp-valuation-march-2018-ph/" TargetMode="External"/><Relationship Id="rId648" Type="http://schemas.openxmlformats.org/officeDocument/2006/relationships/hyperlink" Target="https://www.moderngraham.com/2018/04/06/roper-technologies-inc-valuation-april-2018-rop/" TargetMode="External"/><Relationship Id="rId813" Type="http://schemas.openxmlformats.org/officeDocument/2006/relationships/hyperlink" Target="http://www.moderngraham.com/2017/01/16/ivanhoe-mines-ltd-valuation-initial-coverage-tseivn/" TargetMode="External"/><Relationship Id="rId855" Type="http://schemas.openxmlformats.org/officeDocument/2006/relationships/hyperlink" Target="https://www.moderngraham.com/2018/05/22/texas-instruments-inc-valuation-may-2018-txn/" TargetMode="External"/><Relationship Id="rId245" Type="http://schemas.openxmlformats.org/officeDocument/2006/relationships/hyperlink" Target="http://www.moderngraham.com/2017/09/08/dean-foods-co-valuation-initial-coverage-df/" TargetMode="External"/><Relationship Id="rId287" Type="http://schemas.openxmlformats.org/officeDocument/2006/relationships/hyperlink" Target="https://www.moderngraham.com/2018/06/26/eversource-energy-valuation-june-2018-es/" TargetMode="External"/><Relationship Id="rId410" Type="http://schemas.openxmlformats.org/officeDocument/2006/relationships/hyperlink" Target="http://www.moderngraham.com/2017/01/12/itt-inc-valuation-initial-coverage-itt/" TargetMode="External"/><Relationship Id="rId452" Type="http://schemas.openxmlformats.org/officeDocument/2006/relationships/hyperlink" Target="http://www.moderngraham.com/2017/02/14/knowles-corp-valuation-initial-coverage-kn/" TargetMode="External"/><Relationship Id="rId494" Type="http://schemas.openxmlformats.org/officeDocument/2006/relationships/hyperlink" Target="http://www.moderngraham.com/2017/03/26/lindsay-corp-valuation-initial-coverage-lnn/" TargetMode="External"/><Relationship Id="rId508" Type="http://schemas.openxmlformats.org/officeDocument/2006/relationships/hyperlink" Target="https://www.moderngraham.com/2018/03/31/leucadia-national-corp-valuation-march-2018-luk/" TargetMode="External"/><Relationship Id="rId715" Type="http://schemas.openxmlformats.org/officeDocument/2006/relationships/hyperlink" Target="http://www.moderngraham.com/2017/02/12/spx-corporation-valuation-initial-coverage-spxc/" TargetMode="External"/><Relationship Id="rId897" Type="http://schemas.openxmlformats.org/officeDocument/2006/relationships/hyperlink" Target="https://www.moderngraham.com/2018/02/27/walmart-inc-valuation-february-2018-wmt/" TargetMode="External"/><Relationship Id="rId105" Type="http://schemas.openxmlformats.org/officeDocument/2006/relationships/hyperlink" Target="https://www.moderngraham.com/2018/04/30/ball-corporation-valuation-april-2018-bll/" TargetMode="External"/><Relationship Id="rId147" Type="http://schemas.openxmlformats.org/officeDocument/2006/relationships/hyperlink" Target="http://www.moderngraham.com/2016/12/31/circor-international-inc-valuation-initial-coverage-cir/" TargetMode="External"/><Relationship Id="rId312" Type="http://schemas.openxmlformats.org/officeDocument/2006/relationships/hyperlink" Target="https://www.moderngraham.com/2018/04/10/fiserv-inc-valuation-april-2018-fisv/" TargetMode="External"/><Relationship Id="rId354" Type="http://schemas.openxmlformats.org/officeDocument/2006/relationships/hyperlink" Target="https://www.moderngraham.com/2018/03/19/huntington-bancshares-inc-valuation-march-2018-hban/" TargetMode="External"/><Relationship Id="rId757" Type="http://schemas.openxmlformats.org/officeDocument/2006/relationships/hyperlink" Target="http://www.moderngraham.com/2017/01/26/teradata-corp-valuation-january-2017-tdc/" TargetMode="External"/><Relationship Id="rId799" Type="http://schemas.openxmlformats.org/officeDocument/2006/relationships/hyperlink" Target="http://www.moderngraham.com/2017/02/21/crombie-real-estate-investment-trust-valuation-initial-coverage-tsecrr-un/" TargetMode="External"/><Relationship Id="rId51" Type="http://schemas.openxmlformats.org/officeDocument/2006/relationships/hyperlink" Target="https://www.moderngraham.com/2018/05/06/affiliated-managers-group-inc-valuation-may-2018-amg/" TargetMode="External"/><Relationship Id="rId93" Type="http://schemas.openxmlformats.org/officeDocument/2006/relationships/hyperlink" Target="https://www.moderngraham.com/2018/05/23/franklin-resources-inc-valuation-may-2018-ben/" TargetMode="External"/><Relationship Id="rId189" Type="http://schemas.openxmlformats.org/officeDocument/2006/relationships/hyperlink" Target="http://www.moderngraham.com/2017/02/08/copart-inc-valuation-initial-coverage-cprt/" TargetMode="External"/><Relationship Id="rId396" Type="http://schemas.openxmlformats.org/officeDocument/2006/relationships/hyperlink" Target="https://www.moderngraham.com/2018/04/17/interpublic-group-of-companies-inc-valuation-april-2018-ipg/" TargetMode="External"/><Relationship Id="rId561" Type="http://schemas.openxmlformats.org/officeDocument/2006/relationships/hyperlink" Target="https://www.moderngraham.com/2018/05/01/nextera-energy-inc-valuation-may-2018-nee/" TargetMode="External"/><Relationship Id="rId617" Type="http://schemas.openxmlformats.org/officeDocument/2006/relationships/hyperlink" Target="https://www.moderngraham.com/2018/03/07/polyone-corp-valuation-march-2018-pol/" TargetMode="External"/><Relationship Id="rId659" Type="http://schemas.openxmlformats.org/officeDocument/2006/relationships/hyperlink" Target="http://www.moderngraham.com/2016/12/08/sabra-health-care-reit-inc-valuation-initial-coverage-sbra/" TargetMode="External"/><Relationship Id="rId824" Type="http://schemas.openxmlformats.org/officeDocument/2006/relationships/hyperlink" Target="http://www.moderngraham.com/2017/09/07/osisko-gold-royalties-ltd-valuation-initial-coverage-tseor/" TargetMode="External"/><Relationship Id="rId866" Type="http://schemas.openxmlformats.org/officeDocument/2006/relationships/hyperlink" Target="https://www.moderngraham.com/2018/04/09/union-pacific-corp-valuation-april-2018-unp/" TargetMode="External"/><Relationship Id="rId214" Type="http://schemas.openxmlformats.org/officeDocument/2006/relationships/hyperlink" Target="https://www.moderngraham.com/2018/03/20/cognizant-technology-solutions-corp-march-2018-ctsh/" TargetMode="External"/><Relationship Id="rId256" Type="http://schemas.openxmlformats.org/officeDocument/2006/relationships/hyperlink" Target="https://www.moderngraham.com/2018/06/05/digital-realty-trust-inc-valuation-june-2018-dlr/" TargetMode="External"/><Relationship Id="rId298" Type="http://schemas.openxmlformats.org/officeDocument/2006/relationships/hyperlink" Target="http://www.moderngraham.com/2017/08/20/eagle-materials-inc-valuation-initial-coverage-exp/" TargetMode="External"/><Relationship Id="rId421" Type="http://schemas.openxmlformats.org/officeDocument/2006/relationships/hyperlink" Target="https://www.moderngraham.com/2018/05/14/jacobs-engineering-group-inc-valuation-may-2018-jec/" TargetMode="External"/><Relationship Id="rId463" Type="http://schemas.openxmlformats.org/officeDocument/2006/relationships/hyperlink" Target="https://www.moderngraham.com/2018/06/03/kohls-corporation-valuation-june-2018-kss/" TargetMode="External"/><Relationship Id="rId519" Type="http://schemas.openxmlformats.org/officeDocument/2006/relationships/hyperlink" Target="https://www.moderngraham.com/2018/07/02/main-street-capital-corp-valuation-july-2018-main/" TargetMode="External"/><Relationship Id="rId670" Type="http://schemas.openxmlformats.org/officeDocument/2006/relationships/hyperlink" Target="http://www.moderngraham.com/2016/12/21/select-medical-holdings-corp-valuation-initial-coverage-sem/" TargetMode="External"/><Relationship Id="rId116" Type="http://schemas.openxmlformats.org/officeDocument/2006/relationships/hyperlink" Target="https://www.moderngraham.com/2018/02/22/caterpillar-inc-valuation-february-2018-cat/" TargetMode="External"/><Relationship Id="rId158" Type="http://schemas.openxmlformats.org/officeDocument/2006/relationships/hyperlink" Target="http://www.moderngraham.com/2017/01/13/commercial-metals-company-valuation-initial-coverage-cmc/" TargetMode="External"/><Relationship Id="rId323" Type="http://schemas.openxmlformats.org/officeDocument/2006/relationships/hyperlink" Target="http://www.moderngraham.com/2017/09/06/first-industrial-realty-trust/" TargetMode="External"/><Relationship Id="rId530" Type="http://schemas.openxmlformats.org/officeDocument/2006/relationships/hyperlink" Target="https://www.moderngraham.com/2018/03/06/mgm-resorts-international-valuation-initial-coverage-mgm/" TargetMode="External"/><Relationship Id="rId726" Type="http://schemas.openxmlformats.org/officeDocument/2006/relationships/hyperlink" Target="http://www.moderngraham.com/2017/02/26/steris-plc-valuation-initial-coverage-ste/" TargetMode="External"/><Relationship Id="rId768" Type="http://schemas.openxmlformats.org/officeDocument/2006/relationships/hyperlink" Target="http://www.moderngraham.com/2017/07/21/tredegar-corp-valuation-initial-coverage-tg/" TargetMode="External"/><Relationship Id="rId20" Type="http://schemas.openxmlformats.org/officeDocument/2006/relationships/hyperlink" Target="https://www.moderngraham.com/2018/05/15/alliance-data-systems-corp-valuation-may-2018-ads/" TargetMode="External"/><Relationship Id="rId62" Type="http://schemas.openxmlformats.org/officeDocument/2006/relationships/hyperlink" Target="https://www.moderngraham.com/2018/03/09/a-o-smith-corp-valuation-march-2018-aos/" TargetMode="External"/><Relationship Id="rId365" Type="http://schemas.openxmlformats.org/officeDocument/2006/relationships/hyperlink" Target="https://www.moderngraham.com/2018/06/10/hewlett-packard-enterprise-co-valuation-june-2018-hpe/" TargetMode="External"/><Relationship Id="rId572" Type="http://schemas.openxmlformats.org/officeDocument/2006/relationships/hyperlink" Target="https://www.moderngraham.com/2018/05/02/national-oilwell-varco-inc-valuation-may-2018-nov/" TargetMode="External"/><Relationship Id="rId628" Type="http://schemas.openxmlformats.org/officeDocument/2006/relationships/hyperlink" Target="https://www.moderngraham.com/2018/06/30/pioneer-natural-resources-co-valuation-june-2018-pxd/" TargetMode="External"/><Relationship Id="rId835" Type="http://schemas.openxmlformats.org/officeDocument/2006/relationships/hyperlink" Target="http://www.moderngraham.com/2017/02/14/smart-reit-valuation-initial-coverage-tsesru-un/" TargetMode="External"/><Relationship Id="rId225" Type="http://schemas.openxmlformats.org/officeDocument/2006/relationships/hyperlink" Target="https://www.moderngraham.com/2018/02/23/chevron-corp-valuation-february-2018-cvx/" TargetMode="External"/><Relationship Id="rId267" Type="http://schemas.openxmlformats.org/officeDocument/2006/relationships/hyperlink" Target="https://www.moderngraham.com/2018/03/31/devon-energy-corp-valuation-march-2018-dvn/" TargetMode="External"/><Relationship Id="rId432" Type="http://schemas.openxmlformats.org/officeDocument/2006/relationships/hyperlink" Target="http://www.moderngraham.com/2017/02/03/kaman-corporation-valuation-initial-coverage-kamn/" TargetMode="External"/><Relationship Id="rId474" Type="http://schemas.openxmlformats.org/officeDocument/2006/relationships/hyperlink" Target="https://www.moderngraham.com/2018/04/08/leidos-holdings-inc-valuation-april-2018-ldos/" TargetMode="External"/><Relationship Id="rId877" Type="http://schemas.openxmlformats.org/officeDocument/2006/relationships/hyperlink" Target="http://www.moderngraham.com/2017/08/22/vicor-corp-valuation-initial-coverage-vicr/" TargetMode="External"/><Relationship Id="rId127" Type="http://schemas.openxmlformats.org/officeDocument/2006/relationships/hyperlink" Target="https://www.moderngraham.com/2018/04/09/cerner-corporation-valuation-april-2018-cern/" TargetMode="External"/><Relationship Id="rId681" Type="http://schemas.openxmlformats.org/officeDocument/2006/relationships/hyperlink" Target="https://www.moderngraham.com/2018/06/01/svb-financial-group-valuation-june-2018-sivb/" TargetMode="External"/><Relationship Id="rId737" Type="http://schemas.openxmlformats.org/officeDocument/2006/relationships/hyperlink" Target="http://www.moderngraham.com/2017/03/07/supernus-pharmaceuticals-inc-valuation-initial-coverage-supn/" TargetMode="External"/><Relationship Id="rId779" Type="http://schemas.openxmlformats.org/officeDocument/2006/relationships/hyperlink" Target="https://www.moderngraham.com/2018/03/15/tripadviser-inc-valuation-march-2018-trip/" TargetMode="External"/><Relationship Id="rId902" Type="http://schemas.openxmlformats.org/officeDocument/2006/relationships/hyperlink" Target="https://www.moderngraham.com/2018/05/17/wolverine-world-wide-inc-valuation-may-2018-www/" TargetMode="External"/><Relationship Id="rId31" Type="http://schemas.openxmlformats.org/officeDocument/2006/relationships/hyperlink" Target="https://www.moderngraham.com/2018/03/12/aspen-insurance-holdings-ltd-valuation-march-2018-ahl/" TargetMode="External"/><Relationship Id="rId73" Type="http://schemas.openxmlformats.org/officeDocument/2006/relationships/hyperlink" Target="https://www.moderngraham.com/2018/03/09/ashland-global-holdings-inc-valuation-march-2018-ash/" TargetMode="External"/><Relationship Id="rId169" Type="http://schemas.openxmlformats.org/officeDocument/2006/relationships/hyperlink" Target="http://www.moderngraham.com/2017/01/27/conmed-corporation-valuation-initial-coverage-cnmd/" TargetMode="External"/><Relationship Id="rId334" Type="http://schemas.openxmlformats.org/officeDocument/2006/relationships/hyperlink" Target="https://www.moderngraham.com/2018/03/03/gilead-sciences-inc-valuation-march-2018-gild/" TargetMode="External"/><Relationship Id="rId376" Type="http://schemas.openxmlformats.org/officeDocument/2006/relationships/hyperlink" Target="https://www.moderngraham.com/2018/06/10/idexx-laboratories-inc-valuation-june-2018-idxx/" TargetMode="External"/><Relationship Id="rId541" Type="http://schemas.openxmlformats.org/officeDocument/2006/relationships/hyperlink" Target="https://www.moderngraham.com/2018/03/17/altria-group-inc-valuation-march-2018-mo/" TargetMode="External"/><Relationship Id="rId583" Type="http://schemas.openxmlformats.org/officeDocument/2006/relationships/hyperlink" Target="https://www.moderngraham.com/2018/06/10/news-corp-valuation-june-2018-nws/" TargetMode="External"/><Relationship Id="rId639" Type="http://schemas.openxmlformats.org/officeDocument/2006/relationships/hyperlink" Target="https://www.moderngraham.com/2018/04/05/regency-centers-corp-valuation-initial-coverage-reg/" TargetMode="External"/><Relationship Id="rId790" Type="http://schemas.openxmlformats.org/officeDocument/2006/relationships/hyperlink" Target="http://www.moderngraham.com/2017/01/04/corus-entertainment-inc-valuation-initial-coverage-tsecjr-b/" TargetMode="External"/><Relationship Id="rId804" Type="http://schemas.openxmlformats.org/officeDocument/2006/relationships/hyperlink" Target="http://www.moderngraham.com/2017/03/14/cominar-real-estate-investment-trust-initial-coverage-tsecuf-un/" TargetMode="External"/><Relationship Id="rId4" Type="http://schemas.openxmlformats.org/officeDocument/2006/relationships/hyperlink" Target="https://www.moderngraham.com/2018/06/08/aarons-inc-valuation-june-2018-aan/" TargetMode="External"/><Relationship Id="rId180" Type="http://schemas.openxmlformats.org/officeDocument/2006/relationships/hyperlink" Target="https://www.moderngraham.com/2018/05/14/cooper-companies-inc-valuation-may-2018-coo/" TargetMode="External"/><Relationship Id="rId236" Type="http://schemas.openxmlformats.org/officeDocument/2006/relationships/hyperlink" Target="http://www.moderngraham.com/2017/07/16/diebold-nixdorf-inc-valuation-initial-coverage-dbd/" TargetMode="External"/><Relationship Id="rId278" Type="http://schemas.openxmlformats.org/officeDocument/2006/relationships/hyperlink" Target="https://www.moderngraham.com/2018/02/28/estee-lauder-companies-inc-valuation-february-2018-el/" TargetMode="External"/><Relationship Id="rId401" Type="http://schemas.openxmlformats.org/officeDocument/2006/relationships/hyperlink" Target="https://www.moderngraham.com/2018/03/01/ingersoll-rand-plc-valuation-february-2018-ir/" TargetMode="External"/><Relationship Id="rId443" Type="http://schemas.openxmlformats.org/officeDocument/2006/relationships/hyperlink" Target="http://www.moderngraham.com/2017/03/13/kkr-co-ltd-valuation-march-2017-kkr/" TargetMode="External"/><Relationship Id="rId650" Type="http://schemas.openxmlformats.org/officeDocument/2006/relationships/hyperlink" Target="https://www.moderngraham.com/2018/05/04/range-resources-corp-valuation-may-2018-rrc/" TargetMode="External"/><Relationship Id="rId846" Type="http://schemas.openxmlformats.org/officeDocument/2006/relationships/hyperlink" Target="http://www.moderngraham.com/2017/07/18/tfi-international-inc-valuation-initial-coverage-tsetfii/" TargetMode="External"/><Relationship Id="rId888" Type="http://schemas.openxmlformats.org/officeDocument/2006/relationships/hyperlink" Target="https://www.moderngraham.com/2018/05/22/western-digital-corp-valuation-may-2018-wdc/" TargetMode="External"/><Relationship Id="rId303" Type="http://schemas.openxmlformats.org/officeDocument/2006/relationships/hyperlink" Target="https://www.moderngraham.com/2018/04/19/ford-motor-company-valuation-april-2018-f/" TargetMode="External"/><Relationship Id="rId485" Type="http://schemas.openxmlformats.org/officeDocument/2006/relationships/hyperlink" Target="http://www.moderngraham.com/2017/03/18/lumentum-holdings-inc-valuation-initial-coverage-lite/" TargetMode="External"/><Relationship Id="rId692" Type="http://schemas.openxmlformats.org/officeDocument/2006/relationships/hyperlink" Target="http://www.moderngraham.com/2017/01/27/sm-energy-co-valuation-initial-coverage-sm/" TargetMode="External"/><Relationship Id="rId706" Type="http://schemas.openxmlformats.org/officeDocument/2006/relationships/hyperlink" Target="http://www.moderngraham.com/2017/02/06/sonic-corporation-valuation-initial-coverage-sonc/" TargetMode="External"/><Relationship Id="rId748" Type="http://schemas.openxmlformats.org/officeDocument/2006/relationships/hyperlink" Target="http://www.moderngraham.com/2017/03/20/sykes-enterprises-inc-valuation-initial-coverage-syke/" TargetMode="External"/><Relationship Id="rId913" Type="http://schemas.openxmlformats.org/officeDocument/2006/relationships/hyperlink" Target="https://www.moderngraham.com/2018/03/20/xerox-corp-valuation-march-2018-xrx/" TargetMode="External"/><Relationship Id="rId42" Type="http://schemas.openxmlformats.org/officeDocument/2006/relationships/hyperlink" Target="https://www.moderngraham.com/2018/04/16/align-technology-inc-valuation-april-2018-algn/" TargetMode="External"/><Relationship Id="rId84" Type="http://schemas.openxmlformats.org/officeDocument/2006/relationships/hyperlink" Target="https://www.moderngraham.com/2018/06/04/acuity-brands-inc-valuation-june-2018-ayi/" TargetMode="External"/><Relationship Id="rId138" Type="http://schemas.openxmlformats.org/officeDocument/2006/relationships/hyperlink" Target="https://www.moderngraham.com/2018/04/11/c-h-robinson-worldwide-inc-valuation-april-2018-chrw/" TargetMode="External"/><Relationship Id="rId345" Type="http://schemas.openxmlformats.org/officeDocument/2006/relationships/hyperlink" Target="http://www.moderngraham.com/2017/08/24/gulfport-energy-corp-valuation-initial-coverage-gpor/" TargetMode="External"/><Relationship Id="rId387" Type="http://schemas.openxmlformats.org/officeDocument/2006/relationships/hyperlink" Target="http://www.moderngraham.com/2016/12/13/ingredion-inc-valuation-initial-coverage-ingr/" TargetMode="External"/><Relationship Id="rId510" Type="http://schemas.openxmlformats.org/officeDocument/2006/relationships/hyperlink" Target="http://www.moderngraham.com/2017/07/18/lexington-realty-trust-valuation-initial-coverage-lxp/" TargetMode="External"/><Relationship Id="rId552" Type="http://schemas.openxmlformats.org/officeDocument/2006/relationships/hyperlink" Target="https://www.moderngraham.com/2018/05/23/micron-technology-inc-valuation-may-2018-mu/" TargetMode="External"/><Relationship Id="rId594" Type="http://schemas.openxmlformats.org/officeDocument/2006/relationships/hyperlink" Target="https://www.moderngraham.com/2018/03/10/paychex-inc-valuation-march-2018-payx/" TargetMode="External"/><Relationship Id="rId608" Type="http://schemas.openxmlformats.org/officeDocument/2006/relationships/hyperlink" Target="https://www.moderngraham.com/2018/03/31/packaging-corp-of-america-valuation-initial-coverage-pkg/" TargetMode="External"/><Relationship Id="rId815" Type="http://schemas.openxmlformats.org/officeDocument/2006/relationships/hyperlink" Target="http://www.moderngraham.com/2017/02/06/klondex-mines-ltd-valuation-initial-coverage-tsekdx/" TargetMode="External"/><Relationship Id="rId191" Type="http://schemas.openxmlformats.org/officeDocument/2006/relationships/hyperlink" Target="http://www.moderngraham.com/2017/02/09/computer-programs-systems-inc-valuation-initial-coverage-cpsi/" TargetMode="External"/><Relationship Id="rId205" Type="http://schemas.openxmlformats.org/officeDocument/2006/relationships/hyperlink" Target="https://www.moderngraham.com/2018/02/23/cisco-systems-inc-valuation-february-2018-csco/" TargetMode="External"/><Relationship Id="rId247" Type="http://schemas.openxmlformats.org/officeDocument/2006/relationships/hyperlink" Target="https://www.moderngraham.com/2018/04/10/dollar-general-corp-valuation-april-2018-dg/" TargetMode="External"/><Relationship Id="rId412" Type="http://schemas.openxmlformats.org/officeDocument/2006/relationships/hyperlink" Target="http://www.moderngraham.com/2017/01/13/invacare-corporation-valuation-initial-coverage-ivc/" TargetMode="External"/><Relationship Id="rId857" Type="http://schemas.openxmlformats.org/officeDocument/2006/relationships/hyperlink" Target="https://www.moderngraham.com/2018/03/10/under-armour-inc-valuation-march-2018-ua/" TargetMode="External"/><Relationship Id="rId899" Type="http://schemas.openxmlformats.org/officeDocument/2006/relationships/hyperlink" Target="https://www.moderngraham.com/2018/07/02/wpx-energy-inc-valuation-july-2018-wpx/" TargetMode="External"/><Relationship Id="rId107" Type="http://schemas.openxmlformats.org/officeDocument/2006/relationships/hyperlink" Target="https://www.moderngraham.com/2018/06/29/bristol-myers-squibb-company-valuation-june-2018-bmy/" TargetMode="External"/><Relationship Id="rId289" Type="http://schemas.openxmlformats.org/officeDocument/2006/relationships/hyperlink" Target="https://www.moderngraham.com/2018/06/13/essex-property-trust-inc-valuation-june-2018-ess/" TargetMode="External"/><Relationship Id="rId454" Type="http://schemas.openxmlformats.org/officeDocument/2006/relationships/hyperlink" Target="https://www.moderngraham.com/2018/02/23/the-coca-cola-co-valuation-february-2018-ko/" TargetMode="External"/><Relationship Id="rId496" Type="http://schemas.openxmlformats.org/officeDocument/2006/relationships/hyperlink" Target="http://www.moderngraham.com/2017/03/02/alliant-energy-corp-valuation-initial-coverage-lnt/" TargetMode="External"/><Relationship Id="rId661" Type="http://schemas.openxmlformats.org/officeDocument/2006/relationships/hyperlink" Target="https://www.moderngraham.com/2018/03/20/starbucks-corporation-valuation-march-2018-sbux/" TargetMode="External"/><Relationship Id="rId717" Type="http://schemas.openxmlformats.org/officeDocument/2006/relationships/hyperlink" Target="https://www.moderngraham.com/2018/05/15/stericycle-inc-valuation-may-2018-srcl/" TargetMode="External"/><Relationship Id="rId759" Type="http://schemas.openxmlformats.org/officeDocument/2006/relationships/hyperlink" Target="http://www.moderngraham.com/2017/04/12/telephone-data-systems-inc-valuation-initial-coverage-tds/" TargetMode="External"/><Relationship Id="rId11" Type="http://schemas.openxmlformats.org/officeDocument/2006/relationships/hyperlink" Target="https://www.moderngraham.com/2017/09/07/american-campus-communities-inc-valuation-september-2017-acc/" TargetMode="External"/><Relationship Id="rId53" Type="http://schemas.openxmlformats.org/officeDocument/2006/relationships/hyperlink" Target="https://www.moderngraham.com/2018/03/14/ameriprise-financial-inc-valuation-march-2018-amp/" TargetMode="External"/><Relationship Id="rId149" Type="http://schemas.openxmlformats.org/officeDocument/2006/relationships/hyperlink" Target="https://www.moderngraham.com/2018/06/24/colgate-palmolive-co-valuation-june-2018-cl/" TargetMode="External"/><Relationship Id="rId314" Type="http://schemas.openxmlformats.org/officeDocument/2006/relationships/hyperlink" Target="https://www.moderngraham.com/2018/03/13/foot-locker-inc-valuation-march-2018-fl/" TargetMode="External"/><Relationship Id="rId356" Type="http://schemas.openxmlformats.org/officeDocument/2006/relationships/hyperlink" Target="https://www.moderngraham.com/2018/04/13/hca-healthcare-inc-valuation-april-2018-hca/" TargetMode="External"/><Relationship Id="rId398" Type="http://schemas.openxmlformats.org/officeDocument/2006/relationships/hyperlink" Target="https://www.moderngraham.com/2018/03/09/innophos-holdings-inc-valuation-march-2018-iphs/" TargetMode="External"/><Relationship Id="rId521" Type="http://schemas.openxmlformats.org/officeDocument/2006/relationships/hyperlink" Target="https://www.moderngraham.com/2018/05/07/masco-corp-valuation-may-2018-mas/" TargetMode="External"/><Relationship Id="rId563" Type="http://schemas.openxmlformats.org/officeDocument/2006/relationships/hyperlink" Target="https://www.moderngraham.com/2018/06/02/netflix-inc-valuation-june-2018-nflx/" TargetMode="External"/><Relationship Id="rId619" Type="http://schemas.openxmlformats.org/officeDocument/2006/relationships/hyperlink" Target="https://www.moderngraham.com/2018/05/07/ppg-industries-inc-valuation-may-2018-ppg/" TargetMode="External"/><Relationship Id="rId770" Type="http://schemas.openxmlformats.org/officeDocument/2006/relationships/hyperlink" Target="http://www.moderngraham.com/2017/02/27/tegna-inc-valuation-february-2017-tgna/" TargetMode="External"/><Relationship Id="rId95" Type="http://schemas.openxmlformats.org/officeDocument/2006/relationships/hyperlink" Target="https://www.moderngraham.com/2017/07/21/saul-centers-inc-valuation-initial-coverage-bfs/" TargetMode="External"/><Relationship Id="rId160" Type="http://schemas.openxmlformats.org/officeDocument/2006/relationships/hyperlink" Target="https://www.moderngraham.com/2018/05/15/cme-group-inc-valuation-may-2018-cme/" TargetMode="External"/><Relationship Id="rId216" Type="http://schemas.openxmlformats.org/officeDocument/2006/relationships/hyperlink" Target="http://www.moderngraham.com/2017/03/10/cubic-corporation-valuation-initial-coverage-cub/" TargetMode="External"/><Relationship Id="rId423" Type="http://schemas.openxmlformats.org/officeDocument/2006/relationships/hyperlink" Target="http://www.moderngraham.com/2017/01/30/jack-henry-associates-inc-valuation-initial-coverage-jkhy/" TargetMode="External"/><Relationship Id="rId826" Type="http://schemas.openxmlformats.org/officeDocument/2006/relationships/hyperlink" Target="http://www.moderngraham.com/2016/12/13/shawcor-ltd-valuation-initial-coverage-tsescl/" TargetMode="External"/><Relationship Id="rId868" Type="http://schemas.openxmlformats.org/officeDocument/2006/relationships/hyperlink" Target="https://www.moderngraham.com/2018/06/08/urban-outfitters-inc-valuation-june-2018-urbn/" TargetMode="External"/><Relationship Id="rId258" Type="http://schemas.openxmlformats.org/officeDocument/2006/relationships/hyperlink" Target="http://www.moderngraham.com/2017/01/16/dun-bradstreet-corp-valuation-january-2017-dnb/" TargetMode="External"/><Relationship Id="rId465" Type="http://schemas.openxmlformats.org/officeDocument/2006/relationships/hyperlink" Target="https://www.moderngraham.com/2018/03/08/quaker-chemical-corp-valuation-march-2018-kwr/" TargetMode="External"/><Relationship Id="rId630" Type="http://schemas.openxmlformats.org/officeDocument/2006/relationships/hyperlink" Target="https://www.moderngraham.com/2018/05/20/qualcomm-inc-valuation-may-2018-qcom/" TargetMode="External"/><Relationship Id="rId672" Type="http://schemas.openxmlformats.org/officeDocument/2006/relationships/hyperlink" Target="http://www.moderngraham.com/2016/12/29/stifel-financial-corp-valuation-initial-coverage-sf/" TargetMode="External"/><Relationship Id="rId728" Type="http://schemas.openxmlformats.org/officeDocument/2006/relationships/hyperlink" Target="http://www.moderngraham.com/2017/02/26/sterling-bancorp-valuation-initial-coverage-stl/" TargetMode="External"/><Relationship Id="rId22" Type="http://schemas.openxmlformats.org/officeDocument/2006/relationships/hyperlink" Target="https://www.moderngraham.com/2018/05/20/ameren-corp-valuation-may-2018-aee/" TargetMode="External"/><Relationship Id="rId64" Type="http://schemas.openxmlformats.org/officeDocument/2006/relationships/hyperlink" Target="https://www.moderngraham.com/2018/06/25/anadarko-petroleum-corp-valuation-june-2018-apc/" TargetMode="External"/><Relationship Id="rId118" Type="http://schemas.openxmlformats.org/officeDocument/2006/relationships/hyperlink" Target="https://www.moderngraham.com/2018/03/29/cboe-global-markets-inc-valuation-initial-coverage-cboe/" TargetMode="External"/><Relationship Id="rId325" Type="http://schemas.openxmlformats.org/officeDocument/2006/relationships/hyperlink" Target="http://www.moderngraham.com/2017/02/13/first-solar-inc-valuation-february-2017-fslr/" TargetMode="External"/><Relationship Id="rId367" Type="http://schemas.openxmlformats.org/officeDocument/2006/relationships/hyperlink" Target="https://www.moderngraham.com/2018/03/20/hr-block-inc-valuation-march-2018-hrb/" TargetMode="External"/><Relationship Id="rId532" Type="http://schemas.openxmlformats.org/officeDocument/2006/relationships/hyperlink" Target="https://www.moderngraham.com/2018/05/03/mccormick-co-inc-valuation-may-2018-mkc/" TargetMode="External"/><Relationship Id="rId574" Type="http://schemas.openxmlformats.org/officeDocument/2006/relationships/hyperlink" Target="https://www.moderngraham.com/2018/03/30/nrg-energy-inc-valuation-march-2018-nrg/" TargetMode="External"/><Relationship Id="rId171" Type="http://schemas.openxmlformats.org/officeDocument/2006/relationships/hyperlink" Target="https://www.moderngraham.com/2018/03/19/centerpoint-energy-inc-valuation-march-2018-cnp/" TargetMode="External"/><Relationship Id="rId227" Type="http://schemas.openxmlformats.org/officeDocument/2006/relationships/hyperlink" Target="https://www.moderngraham.com/2018/06/04/concho-resources-inc-valuation-june-2018-cxo/" TargetMode="External"/><Relationship Id="rId781" Type="http://schemas.openxmlformats.org/officeDocument/2006/relationships/hyperlink" Target="https://www.moderngraham.com/2018/02/26/travelers-companies-inc-valuation-february-2018-trv/" TargetMode="External"/><Relationship Id="rId837" Type="http://schemas.openxmlformats.org/officeDocument/2006/relationships/hyperlink" Target="http://www.moderngraham.com/2017/02/21/silver-standard-resources-inc-valuation-initial-coverage-tsesso/" TargetMode="External"/><Relationship Id="rId879" Type="http://schemas.openxmlformats.org/officeDocument/2006/relationships/hyperlink" Target="https://www.moderngraham.com/2018/04/02/vulcan-materials-co-valuation-april-2018-vmc/" TargetMode="External"/><Relationship Id="rId269" Type="http://schemas.openxmlformats.org/officeDocument/2006/relationships/hyperlink" Target="https://www.moderngraham.com/2018/02/28/electronic-arts-inc-valuation-february-2018-ea/" TargetMode="External"/><Relationship Id="rId434" Type="http://schemas.openxmlformats.org/officeDocument/2006/relationships/hyperlink" Target="http://www.moderngraham.com/2017/02/05/kbr-inc-valuation-initial-coverage-kbr/" TargetMode="External"/><Relationship Id="rId476" Type="http://schemas.openxmlformats.org/officeDocument/2006/relationships/hyperlink" Target="https://www.moderngraham.com/2018/06/24/leggett-platt-inc-valuation-june-2018-leg/" TargetMode="External"/><Relationship Id="rId641" Type="http://schemas.openxmlformats.org/officeDocument/2006/relationships/hyperlink" Target="https://www.moderngraham.com/2018/03/19/regions-financial-corp-valuation-march-2018-rf/" TargetMode="External"/><Relationship Id="rId683" Type="http://schemas.openxmlformats.org/officeDocument/2006/relationships/hyperlink" Target="https://www.moderngraham.com/2018/05/21/j-m-smucker-co-valuation-may-2018-sjm/" TargetMode="External"/><Relationship Id="rId739" Type="http://schemas.openxmlformats.org/officeDocument/2006/relationships/hyperlink" Target="https://www.moderngraham.com/2018/06/25/stanley-black-decker-inc-valuation-june-2018-swk/" TargetMode="External"/><Relationship Id="rId890" Type="http://schemas.openxmlformats.org/officeDocument/2006/relationships/hyperlink" Target="https://www.moderngraham.com/2018/03/07/welltower-inc-valuation-march-2018-well/" TargetMode="External"/><Relationship Id="rId904" Type="http://schemas.openxmlformats.org/officeDocument/2006/relationships/hyperlink" Target="https://www.moderngraham.com/2018/05/05/wyndham-worldwide-corp-valuation-may-2018-wyn/" TargetMode="External"/><Relationship Id="rId33" Type="http://schemas.openxmlformats.org/officeDocument/2006/relationships/hyperlink" Target="https://www.moderngraham.com/2017/08/24/albany-international-corp-valuation-initial-coverage-ain/" TargetMode="External"/><Relationship Id="rId129" Type="http://schemas.openxmlformats.org/officeDocument/2006/relationships/hyperlink" Target="https://www.moderngraham.com/2018/04/13/cf-industries-holdings-inc-valuation-april-2018-cf/" TargetMode="External"/><Relationship Id="rId280" Type="http://schemas.openxmlformats.org/officeDocument/2006/relationships/hyperlink" Target="https://www.moderngraham.com/2018/06/29/emerson-electric-co-valuation-june-2018-emr/" TargetMode="External"/><Relationship Id="rId336" Type="http://schemas.openxmlformats.org/officeDocument/2006/relationships/hyperlink" Target="https://www.moderngraham.com/2018/03/01/corning-inc-valuation-february-2018-glw/" TargetMode="External"/><Relationship Id="rId501" Type="http://schemas.openxmlformats.org/officeDocument/2006/relationships/hyperlink" Target="http://www.moderngraham.com/2017/04/11/liberty-property-trust-valuation-initial-coverage-lpt/" TargetMode="External"/><Relationship Id="rId543" Type="http://schemas.openxmlformats.org/officeDocument/2006/relationships/hyperlink" Target="https://www.moderngraham.com/2018/04/12/marathon-petroleum-corp-valuation-april-2018-mpc/" TargetMode="External"/><Relationship Id="rId75" Type="http://schemas.openxmlformats.org/officeDocument/2006/relationships/hyperlink" Target="https://www.moderngraham.com/2017/08/20/atn-international-inc-valuation-initial-coverage-atni/" TargetMode="External"/><Relationship Id="rId140" Type="http://schemas.openxmlformats.org/officeDocument/2006/relationships/hyperlink" Target="http://www.moderngraham.com/2016/12/20/chesapeake-lodging-trust-valuation-december-2016-chsp/" TargetMode="External"/><Relationship Id="rId182" Type="http://schemas.openxmlformats.org/officeDocument/2006/relationships/hyperlink" Target="http://www.moderngraham.com/2017/02/04/coresite-realty-corp-valuation-initial-coverage-cor/" TargetMode="External"/><Relationship Id="rId378" Type="http://schemas.openxmlformats.org/officeDocument/2006/relationships/hyperlink" Target="https://www.moderngraham.com/2018/07/03/ii-vi-inc-valuation-july-2018-iivi/" TargetMode="External"/><Relationship Id="rId403" Type="http://schemas.openxmlformats.org/officeDocument/2006/relationships/hyperlink" Target="http://www.moderngraham.com/2017/01/08/iridium-communications-inc-valuation-initial-coverage-irdm/" TargetMode="External"/><Relationship Id="rId585" Type="http://schemas.openxmlformats.org/officeDocument/2006/relationships/hyperlink" Target="https://www.moderngraham.com/2018/06/30/owens-illinois-inc-valuation-june-2018-oi/" TargetMode="External"/><Relationship Id="rId750" Type="http://schemas.openxmlformats.org/officeDocument/2006/relationships/hyperlink" Target="https://www.moderngraham.com/2018/05/08/sysco-corp-valuation-may-2018-syy/" TargetMode="External"/><Relationship Id="rId792" Type="http://schemas.openxmlformats.org/officeDocument/2006/relationships/hyperlink" Target="http://www.moderngraham.com/2017/01/12/canadian-imperial-bank-of-commerce-valuation-initial-coverage-tsecm/" TargetMode="External"/><Relationship Id="rId806" Type="http://schemas.openxmlformats.org/officeDocument/2006/relationships/hyperlink" Target="https://www.moderngraham.com/2018/03/13/canadian-western-bank-valuation-march-2018-tse-cwb/" TargetMode="External"/><Relationship Id="rId848" Type="http://schemas.openxmlformats.org/officeDocument/2006/relationships/hyperlink" Target="http://www.moderngraham.com/2017/08/15/george-weston-limited-valuation-initial-coverage-tsewn/" TargetMode="External"/><Relationship Id="rId6" Type="http://schemas.openxmlformats.org/officeDocument/2006/relationships/hyperlink" Target="https://www.moderngraham.com/2018/02/22/apple-inc-valuation-february-2018-aapl/" TargetMode="External"/><Relationship Id="rId238" Type="http://schemas.openxmlformats.org/officeDocument/2006/relationships/hyperlink" Target="http://www.moderngraham.com/2017/07/17/dime-community-bancshares-inc-valuation-initial-coverage-dcom/" TargetMode="External"/><Relationship Id="rId445" Type="http://schemas.openxmlformats.org/officeDocument/2006/relationships/hyperlink" Target="http://www.moderngraham.com/2017/02/11/kulicke-and-soffa-industries-inc-valuation-initial-coverage-klic/" TargetMode="External"/><Relationship Id="rId487" Type="http://schemas.openxmlformats.org/officeDocument/2006/relationships/hyperlink" Target="https://www.moderngraham.com/2018/06/10/lumber-liquidators-holdings-inc-valuation-june-2018-ll/" TargetMode="External"/><Relationship Id="rId610" Type="http://schemas.openxmlformats.org/officeDocument/2006/relationships/hyperlink" Target="https://www.moderngraham.com/2018/05/20/prologis-inc-valuation-may-2018-pld/" TargetMode="External"/><Relationship Id="rId652" Type="http://schemas.openxmlformats.org/officeDocument/2006/relationships/hyperlink" Target="https://www.moderngraham.com/2018/06/25/raytheon-co-valuation-june-2018-rtn/" TargetMode="External"/><Relationship Id="rId694" Type="http://schemas.openxmlformats.org/officeDocument/2006/relationships/hyperlink" Target="http://www.moderngraham.com/2017/01/30/scotts-miracle-gro-inc-valuation-initial-coverage-smg/" TargetMode="External"/><Relationship Id="rId708" Type="http://schemas.openxmlformats.org/officeDocument/2006/relationships/hyperlink" Target="https://www.moderngraham.com/2018/05/18/sp-global-inc-valuation-may-2018-spgi/" TargetMode="External"/><Relationship Id="rId915" Type="http://schemas.openxmlformats.org/officeDocument/2006/relationships/hyperlink" Target="https://www.moderngraham.com/2018/04/24/yum-brands-inc-valuation-april-2018-yum/" TargetMode="External"/><Relationship Id="rId291" Type="http://schemas.openxmlformats.org/officeDocument/2006/relationships/hyperlink" Target="https://www.moderngraham.com/2018/03/31/etrade-financial-corp-valuation-march-2018-etfc/" TargetMode="External"/><Relationship Id="rId305" Type="http://schemas.openxmlformats.org/officeDocument/2006/relationships/hyperlink" Target="https://www.moderngraham.com/2018/03/23/facebook-inc-valuation-march-2018-fb/" TargetMode="External"/><Relationship Id="rId347" Type="http://schemas.openxmlformats.org/officeDocument/2006/relationships/hyperlink" Target="https://www.moderngraham.com/2018/05/10/gap-inc-valuation-may-2018-gps/" TargetMode="External"/><Relationship Id="rId512" Type="http://schemas.openxmlformats.org/officeDocument/2006/relationships/hyperlink" Target="https://www.moderngraham.com/2018/03/02/lyondellbasell-industries-nv-valuation-march-2018-lyb/" TargetMode="External"/><Relationship Id="rId44" Type="http://schemas.openxmlformats.org/officeDocument/2006/relationships/hyperlink" Target="https://www.moderngraham.com/2018/04/19/allstate-corp-valuation-april-2018-all/" TargetMode="External"/><Relationship Id="rId86" Type="http://schemas.openxmlformats.org/officeDocument/2006/relationships/hyperlink" Target="https://www.moderngraham.com/2018/02/22/boeing-co-valuation-february-2018-ba/" TargetMode="External"/><Relationship Id="rId151" Type="http://schemas.openxmlformats.org/officeDocument/2006/relationships/hyperlink" Target="http://www.moderngraham.com/2017/01/11/cliffs-natural-resources-inc-valuation-january-2017-clf/" TargetMode="External"/><Relationship Id="rId389" Type="http://schemas.openxmlformats.org/officeDocument/2006/relationships/hyperlink" Target="http://www.moderngraham.com/2016/12/16/world-fuel-services-corp-valuation-initial-coverage-int/" TargetMode="External"/><Relationship Id="rId554" Type="http://schemas.openxmlformats.org/officeDocument/2006/relationships/hyperlink" Target="https://www.moderngraham.com/2018/06/24/mylan-nv-valuation-june-2018-myl/" TargetMode="External"/><Relationship Id="rId596" Type="http://schemas.openxmlformats.org/officeDocument/2006/relationships/hyperlink" Target="https://www.moderngraham.com/2018/06/30/pitney-bowes-inc-valuation-june-2018-pbi/" TargetMode="External"/><Relationship Id="rId761" Type="http://schemas.openxmlformats.org/officeDocument/2006/relationships/hyperlink" Target="http://www.moderngraham.com/2017/06/26/teledyne-technologies-inc-valuation-initial-coverage-tdy/" TargetMode="External"/><Relationship Id="rId817" Type="http://schemas.openxmlformats.org/officeDocument/2006/relationships/hyperlink" Target="http://www.moderngraham.com/2017/02/10/kirkland-lakes-gold-ltd-valuation-initial-coverage-tsekl/" TargetMode="External"/><Relationship Id="rId859" Type="http://schemas.openxmlformats.org/officeDocument/2006/relationships/hyperlink" Target="https://www.moderngraham.com/2018/03/11/united-continental-holdings-inc-valuation-initial-coverage-ual/" TargetMode="External"/><Relationship Id="rId193" Type="http://schemas.openxmlformats.org/officeDocument/2006/relationships/hyperlink" Target="http://www.moderngraham.com/2017/02/13/cray-inc-valuation-initial-coverage-cray/" TargetMode="External"/><Relationship Id="rId207" Type="http://schemas.openxmlformats.org/officeDocument/2006/relationships/hyperlink" Target="http://www.moderngraham.com/2017/02/27/carlisle-companies-inc-valuation-initial-coverage-csl/" TargetMode="External"/><Relationship Id="rId249" Type="http://schemas.openxmlformats.org/officeDocument/2006/relationships/hyperlink" Target="https://www.moderngraham.com/2018/05/06/d-r-horton-inc-valuation-may-2018-dhi/" TargetMode="External"/><Relationship Id="rId414" Type="http://schemas.openxmlformats.org/officeDocument/2006/relationships/hyperlink" Target="http://www.moderngraham.com/2017/01/16/jack-in-the-box-inc-valuation-initial-coverage-jack/" TargetMode="External"/><Relationship Id="rId456" Type="http://schemas.openxmlformats.org/officeDocument/2006/relationships/hyperlink" Target="http://www.moderngraham.com/2017/02/20/kopin-corporation-valuation-initial-coverage-kopn/" TargetMode="External"/><Relationship Id="rId498" Type="http://schemas.openxmlformats.org/officeDocument/2006/relationships/hyperlink" Target="https://www.moderngraham.com/2018/06/24/lowes-companies-inc-valuation-june-2018-low/" TargetMode="External"/><Relationship Id="rId621" Type="http://schemas.openxmlformats.org/officeDocument/2006/relationships/hyperlink" Target="https://www.moderngraham.com/2018/04/06/perrigo-company-plc-valuation-april-2018-prgo/" TargetMode="External"/><Relationship Id="rId663" Type="http://schemas.openxmlformats.org/officeDocument/2006/relationships/hyperlink" Target="http://www.moderngraham.com/2016/12/12/scholastic-corp-valuation-initial-coverage-schl/" TargetMode="External"/><Relationship Id="rId870" Type="http://schemas.openxmlformats.org/officeDocument/2006/relationships/hyperlink" Target="https://www.moderngraham.com/2018/05/15/us-bancorp-valuation-may-2018-usb/" TargetMode="External"/><Relationship Id="rId13" Type="http://schemas.openxmlformats.org/officeDocument/2006/relationships/hyperlink" Target="https://www.moderngraham.com/2018/07/09/aecom-valuation-july-2018-acm/" TargetMode="External"/><Relationship Id="rId109" Type="http://schemas.openxmlformats.org/officeDocument/2006/relationships/hyperlink" Target="https://www.moderngraham.com/2018/05/10/boston-scientific-corp-valuation-may-2018-bsx/" TargetMode="External"/><Relationship Id="rId260" Type="http://schemas.openxmlformats.org/officeDocument/2006/relationships/hyperlink" Target="https://www.moderngraham.com/2018/06/30/diamond-offshore-drilling-inc-valuation-june-2018-do/" TargetMode="External"/><Relationship Id="rId316" Type="http://schemas.openxmlformats.org/officeDocument/2006/relationships/hyperlink" Target="https://www.moderngraham.com/2018/04/26/fluor-corporation-valuation-april-2018-flr/" TargetMode="External"/><Relationship Id="rId523" Type="http://schemas.openxmlformats.org/officeDocument/2006/relationships/hyperlink" Target="https://www.moderngraham.com/2018/02/25/mcdonalds-corporation-valuation-february-2018-mcd/" TargetMode="External"/><Relationship Id="rId719" Type="http://schemas.openxmlformats.org/officeDocument/2006/relationships/hyperlink" Target="https://www.moderngraham.com/2018/05/20/sempra-energy-valuation-may-2018-sre/" TargetMode="External"/><Relationship Id="rId55" Type="http://schemas.openxmlformats.org/officeDocument/2006/relationships/hyperlink" Target="https://www.moderngraham.com/2018/06/10/amazon-com-inc-valuation-june-2018-amzn/" TargetMode="External"/><Relationship Id="rId97" Type="http://schemas.openxmlformats.org/officeDocument/2006/relationships/hyperlink" Target="https://www.moderngraham.com/2017/09/07/briggs-stratton-corp-valuation-initial-coverage-bgg/" TargetMode="External"/><Relationship Id="rId120" Type="http://schemas.openxmlformats.org/officeDocument/2006/relationships/hyperlink" Target="https://www.moderngraham.com/2018/04/16/cbs-corporation-valuation-april-2018-cbs/" TargetMode="External"/><Relationship Id="rId358" Type="http://schemas.openxmlformats.org/officeDocument/2006/relationships/hyperlink" Target="https://www.moderngraham.com/2018/02/24/home-depot-inc-valuation-february-2018-hd/" TargetMode="External"/><Relationship Id="rId565" Type="http://schemas.openxmlformats.org/officeDocument/2006/relationships/hyperlink" Target="http://www.moderngraham.com/2017/07/21/new-gold-inc-usa-valuation-initial-coverage-ngd/" TargetMode="External"/><Relationship Id="rId730" Type="http://schemas.openxmlformats.org/officeDocument/2006/relationships/hyperlink" Target="https://www.moderngraham.com/2018/06/09/stamps-com-inc-valuation-june-2018-stmp/" TargetMode="External"/><Relationship Id="rId772" Type="http://schemas.openxmlformats.org/officeDocument/2006/relationships/hyperlink" Target="https://www.moderngraham.com/2018/06/30/tenet-healthcare-corp-valuation-june-2018-thc/" TargetMode="External"/><Relationship Id="rId828" Type="http://schemas.openxmlformats.org/officeDocument/2006/relationships/hyperlink" Target="http://www.moderngraham.com/2017/01/08/surge-energy-inc-valuation-initial-coverage-tsesgy/" TargetMode="External"/><Relationship Id="rId162" Type="http://schemas.openxmlformats.org/officeDocument/2006/relationships/hyperlink" Target="https://www.moderngraham.com/2018/03/23/cummins-inc-valuation-march-2018-cmi/" TargetMode="External"/><Relationship Id="rId218" Type="http://schemas.openxmlformats.org/officeDocument/2006/relationships/hyperlink" Target="http://www.moderngraham.com/2017/03/16/cousins-properties-inc-valuation-initial-coverage-cuz/" TargetMode="External"/><Relationship Id="rId425" Type="http://schemas.openxmlformats.org/officeDocument/2006/relationships/hyperlink" Target="https://www.moderngraham.com/2018/02/25/johnson-johnson-valuation-february-2018-jnj/" TargetMode="External"/><Relationship Id="rId467" Type="http://schemas.openxmlformats.org/officeDocument/2006/relationships/hyperlink" Target="http://www.moderngraham.com/2017/02/26/multi-color-corporation-valuation-initial-coverage-labl/" TargetMode="External"/><Relationship Id="rId632" Type="http://schemas.openxmlformats.org/officeDocument/2006/relationships/hyperlink" Target="https://www.moderngraham.com/2018/04/24/qorvo-inc-valuation-april-2018-qrvo/" TargetMode="External"/><Relationship Id="rId271" Type="http://schemas.openxmlformats.org/officeDocument/2006/relationships/hyperlink" Target="https://www.moderngraham.com/2018/03/18/ecolab-inc-valuation-march-2018-ecl/" TargetMode="External"/><Relationship Id="rId674" Type="http://schemas.openxmlformats.org/officeDocument/2006/relationships/hyperlink" Target="https://www.moderngraham.com/2018/03/12/simmons-first-national-corp-valuation-march-2018-sfnc/" TargetMode="External"/><Relationship Id="rId881" Type="http://schemas.openxmlformats.org/officeDocument/2006/relationships/hyperlink" Target="https://www.moderngraham.com/2018/06/07/verisk-analytics-inc-valuation-june-2018-vrsk/" TargetMode="External"/><Relationship Id="rId24" Type="http://schemas.openxmlformats.org/officeDocument/2006/relationships/hyperlink" Target="https://www.moderngraham.com/2018/06/11/american-electric-power-co-valuation-june-2018-aep/" TargetMode="External"/><Relationship Id="rId66" Type="http://schemas.openxmlformats.org/officeDocument/2006/relationships/hyperlink" Target="https://www.moderngraham.com/2018/05/23/amphenol-corp-valuation-may-2018-aph/" TargetMode="External"/><Relationship Id="rId131" Type="http://schemas.openxmlformats.org/officeDocument/2006/relationships/hyperlink" Target="http://www.moderngraham.com/2016/12/08/cullenfrost-bankers-inc-valuation-initial-coverage-cfr/" TargetMode="External"/><Relationship Id="rId327" Type="http://schemas.openxmlformats.org/officeDocument/2006/relationships/hyperlink" Target="http://www.moderngraham.com/2017/02/27/frontier-communications-corp-valuation-february-2017-ftr/" TargetMode="External"/><Relationship Id="rId369" Type="http://schemas.openxmlformats.org/officeDocument/2006/relationships/hyperlink" Target="https://www.moderngraham.com/2018/02/28/harris-corporation-valuation-february-2018-hrs/" TargetMode="External"/><Relationship Id="rId534" Type="http://schemas.openxmlformats.org/officeDocument/2006/relationships/hyperlink" Target="https://www.moderngraham.com/2018/03/27/marsh-mclennan-companies-inc-valuation-march-2018-mmc/" TargetMode="External"/><Relationship Id="rId576" Type="http://schemas.openxmlformats.org/officeDocument/2006/relationships/hyperlink" Target="https://www.moderngraham.com/2018/04/30/norfolk-southern-corp-valuation-april-2018-corrected/" TargetMode="External"/><Relationship Id="rId741" Type="http://schemas.openxmlformats.org/officeDocument/2006/relationships/hyperlink" Target="http://www.moderngraham.com/2017/03/15/schweitzer-mauduit-international-inc-valuation-initial-coverage-swm/" TargetMode="External"/><Relationship Id="rId783" Type="http://schemas.openxmlformats.org/officeDocument/2006/relationships/hyperlink" Target="http://www.moderngraham.com/2017/01/10/aecon-group-inc-valuation-initial-coverage-tseare/" TargetMode="External"/><Relationship Id="rId839" Type="http://schemas.openxmlformats.org/officeDocument/2006/relationships/hyperlink" Target="http://www.moderngraham.com/2017/03/01/suncor-energy-inc-valuation-initial-coverage-tsesu/" TargetMode="External"/><Relationship Id="rId173" Type="http://schemas.openxmlformats.org/officeDocument/2006/relationships/hyperlink" Target="http://www.moderngraham.com/2017/03/14/consol-energy-inc-valuation-march-2017-cnx/" TargetMode="External"/><Relationship Id="rId229" Type="http://schemas.openxmlformats.org/officeDocument/2006/relationships/hyperlink" Target="http://www.moderngraham.com/2017/03/27/corecivic-inc-valuation-initial-coverage-cxw/" TargetMode="External"/><Relationship Id="rId380" Type="http://schemas.openxmlformats.org/officeDocument/2006/relationships/hyperlink" Target="https://www.moderngraham.com/2018/04/20/illumina-inc-valuation-april-2018-ilmn/" TargetMode="External"/><Relationship Id="rId436" Type="http://schemas.openxmlformats.org/officeDocument/2006/relationships/hyperlink" Target="http://www.moderngraham.com/2017/03/14/kirby-corporation-valuation-initial-coverage-kex/" TargetMode="External"/><Relationship Id="rId601" Type="http://schemas.openxmlformats.org/officeDocument/2006/relationships/hyperlink" Target="https://www.moderngraham.com/2018/03/29/pepsico-inc-valuation-march-2018-pep/" TargetMode="External"/><Relationship Id="rId643" Type="http://schemas.openxmlformats.org/officeDocument/2006/relationships/hyperlink" Target="https://www.moderngraham.com/2018/03/19/red-hat-inc-valuation-march-2018-rht/" TargetMode="External"/><Relationship Id="rId240" Type="http://schemas.openxmlformats.org/officeDocument/2006/relationships/hyperlink" Target="https://www.moderngraham.com/2018/03/16/deere-co-valuation-march-2018-de/" TargetMode="External"/><Relationship Id="rId478" Type="http://schemas.openxmlformats.org/officeDocument/2006/relationships/hyperlink" Target="http://www.moderngraham.com/2017/03/10/littelfuse-inc-valuation-initial-coverage-lfus/" TargetMode="External"/><Relationship Id="rId685" Type="http://schemas.openxmlformats.org/officeDocument/2006/relationships/hyperlink" Target="http://www.moderngraham.com/2017/01/16/skywest-inc-valuation-initial-coverage-skyw/" TargetMode="External"/><Relationship Id="rId850" Type="http://schemas.openxmlformats.org/officeDocument/2006/relationships/hyperlink" Target="https://www.moderngraham.com/2018/06/26/tyson-foods-inc-valuation-june-2018-tsn/" TargetMode="External"/><Relationship Id="rId892" Type="http://schemas.openxmlformats.org/officeDocument/2006/relationships/hyperlink" Target="https://www.moderngraham.com/2018/04/26/whirlpool-corporation-valuation-april-2018-whr/" TargetMode="External"/><Relationship Id="rId906" Type="http://schemas.openxmlformats.org/officeDocument/2006/relationships/hyperlink" Target="https://www.moderngraham.com/2018/06/30/united-states-steel-corp-valuation-june-2018-x/" TargetMode="External"/><Relationship Id="rId35" Type="http://schemas.openxmlformats.org/officeDocument/2006/relationships/hyperlink" Target="https://www.moderngraham.com/2018/03/21/apartment-investment-management-co-valuation-march-2018-aiv/" TargetMode="External"/><Relationship Id="rId77" Type="http://schemas.openxmlformats.org/officeDocument/2006/relationships/hyperlink" Target="https://www.moderngraham.com/2018/06/29/activision-blizzard-inc-valuation-june-2018-atvi/" TargetMode="External"/><Relationship Id="rId100" Type="http://schemas.openxmlformats.org/officeDocument/2006/relationships/hyperlink" Target="https://www.moderngraham.com/2018/04/12/baker-hughes-a-ge-co-valuation-april-2018-bhge/" TargetMode="External"/><Relationship Id="rId282" Type="http://schemas.openxmlformats.org/officeDocument/2006/relationships/hyperlink" Target="https://www.moderngraham.com/2018/04/07/eog-resources-inc-valuation-april-2018-eog/" TargetMode="External"/><Relationship Id="rId338" Type="http://schemas.openxmlformats.org/officeDocument/2006/relationships/hyperlink" Target="https://www.moderngraham.com/2018/06/08/gamestop-corp-valuation-june-2018-gme/" TargetMode="External"/><Relationship Id="rId503" Type="http://schemas.openxmlformats.org/officeDocument/2006/relationships/hyperlink" Target="http://www.moderngraham.com/2017/04/12/liquidity-services-inc-valuation-initial-coverage-lqdt/" TargetMode="External"/><Relationship Id="rId545" Type="http://schemas.openxmlformats.org/officeDocument/2006/relationships/hyperlink" Target="https://www.moderngraham.com/2018/03/27/marathon-oil-corp-valuation-march-2018-mro/" TargetMode="External"/><Relationship Id="rId587" Type="http://schemas.openxmlformats.org/officeDocument/2006/relationships/hyperlink" Target="https://www.moderngraham.com/2018/03/09/olin-corp-valuation-march-2018-oln/" TargetMode="External"/><Relationship Id="rId710" Type="http://schemas.openxmlformats.org/officeDocument/2006/relationships/hyperlink" Target="http://www.moderngraham.com/2017/02/08/superior-energy-services-inc-valuation-initial-coverage-spn/" TargetMode="External"/><Relationship Id="rId752" Type="http://schemas.openxmlformats.org/officeDocument/2006/relationships/hyperlink" Target="https://www.moderngraham.com/2018/03/13/molson-coors-brewing-co-valuation-march-2018-tap/" TargetMode="External"/><Relationship Id="rId808" Type="http://schemas.openxmlformats.org/officeDocument/2006/relationships/hyperlink" Target="https://www.moderngraham.com/2018/07/03/igm-financial-inc-valuation-july-2018-tse-igm/" TargetMode="External"/><Relationship Id="rId8" Type="http://schemas.openxmlformats.org/officeDocument/2006/relationships/hyperlink" Target="https://www.moderngraham.com/2018/04/01/abbvie-inc-valuation-april-2018-abbv/" TargetMode="External"/><Relationship Id="rId142" Type="http://schemas.openxmlformats.org/officeDocument/2006/relationships/hyperlink" Target="http://www.moderngraham.com/2016/12/22/chuys-holdings-inc-valuation-initial-coverage-chuy/" TargetMode="External"/><Relationship Id="rId184" Type="http://schemas.openxmlformats.org/officeDocument/2006/relationships/hyperlink" Target="https://www.moderngraham.com/2018/06/10/costco-wholesale-corp-valuation-june-2018-cost/" TargetMode="External"/><Relationship Id="rId391" Type="http://schemas.openxmlformats.org/officeDocument/2006/relationships/hyperlink" Target="http://www.moderngraham.com/2016/12/19/intl-fcstone-inc-valuation-initial-coverage-intl/" TargetMode="External"/><Relationship Id="rId405" Type="http://schemas.openxmlformats.org/officeDocument/2006/relationships/hyperlink" Target="http://www.moderngraham.com/2017/01/08/international-speedway-corp-valuation-initial-coverage-isca/" TargetMode="External"/><Relationship Id="rId447" Type="http://schemas.openxmlformats.org/officeDocument/2006/relationships/hyperlink" Target="https://www.moderngraham.com/2018/03/17/kimberly-clark-corp-valuation-march-2018-kmb/" TargetMode="External"/><Relationship Id="rId612" Type="http://schemas.openxmlformats.org/officeDocument/2006/relationships/hyperlink" Target="http://www.moderngraham.com/2017/04/09/psychemedics-corp-valuation-april-2017-pmd/" TargetMode="External"/><Relationship Id="rId794" Type="http://schemas.openxmlformats.org/officeDocument/2006/relationships/hyperlink" Target="http://www.moderngraham.com/2017/01/30/canadian-national-railway-co-valuation-initial-valuation-tsecnr/" TargetMode="External"/><Relationship Id="rId251" Type="http://schemas.openxmlformats.org/officeDocument/2006/relationships/hyperlink" Target="https://www.moderngraham.com/2018/02/27/walt-disney-co-valuation-february-2018-dis/" TargetMode="External"/><Relationship Id="rId489" Type="http://schemas.openxmlformats.org/officeDocument/2006/relationships/hyperlink" Target="https://www.moderngraham.com/2018/03/25/eli-lilly-and-co-valuation-march-2018-lly/" TargetMode="External"/><Relationship Id="rId654" Type="http://schemas.openxmlformats.org/officeDocument/2006/relationships/hyperlink" Target="https://www.moderngraham.com/2018/07/03/science-applications-international-corp-valuation-july-2018-saic/" TargetMode="External"/><Relationship Id="rId696" Type="http://schemas.openxmlformats.org/officeDocument/2006/relationships/hyperlink" Target="https://www.moderngraham.com/2018/06/09/stein-mart-inc-valuation-june-2018-smrt/" TargetMode="External"/><Relationship Id="rId861" Type="http://schemas.openxmlformats.org/officeDocument/2006/relationships/hyperlink" Target="https://www.moderngraham.com/2018/06/29/universal-health-services-inc-valuation-june-2018-uhs/" TargetMode="External"/><Relationship Id="rId917" Type="http://schemas.openxmlformats.org/officeDocument/2006/relationships/hyperlink" Target="https://www.moderngraham.com/2018/03/19/zions-bancorp-valuation-march-2018-zion/" TargetMode="External"/><Relationship Id="rId46" Type="http://schemas.openxmlformats.org/officeDocument/2006/relationships/hyperlink" Target="https://www.moderngraham.com/2018/04/17/alexion-pharmaceuticals-inc-valuation-april-2018-alxn/" TargetMode="External"/><Relationship Id="rId293" Type="http://schemas.openxmlformats.org/officeDocument/2006/relationships/hyperlink" Target="https://www.moderngraham.com/2018/06/25/entergy-corp-valuation-june-2018-etr/" TargetMode="External"/><Relationship Id="rId307" Type="http://schemas.openxmlformats.org/officeDocument/2006/relationships/hyperlink" Target="https://www.moderngraham.com/2018/05/10/freeport-mcmoran-inc-valuation-may-2018-fcx/" TargetMode="External"/><Relationship Id="rId349" Type="http://schemas.openxmlformats.org/officeDocument/2006/relationships/hyperlink" Target="https://www.moderngraham.com/2018/02/24/goldman-sachs-group-inc-valuation-february-2018-gs/" TargetMode="External"/><Relationship Id="rId514" Type="http://schemas.openxmlformats.org/officeDocument/2006/relationships/hyperlink" Target="http://www.moderngraham.com/2017/08/20/la-z-boy-inc-valuation-initial-coverage-lzb/" TargetMode="External"/><Relationship Id="rId556" Type="http://schemas.openxmlformats.org/officeDocument/2006/relationships/hyperlink" Target="https://www.moderngraham.com/2018/03/30/noble-energy-inc-valuation-march-2018-nbl/" TargetMode="External"/><Relationship Id="rId721" Type="http://schemas.openxmlformats.org/officeDocument/2006/relationships/hyperlink" Target="https://www.moderngraham.com/2018/05/17/stage-stores-inc-valuation-may-2018-ssi/" TargetMode="External"/><Relationship Id="rId763" Type="http://schemas.openxmlformats.org/officeDocument/2006/relationships/hyperlink" Target="http://www.moderngraham.com/2017/07/16/bio-techne-corp-valuation-initial-coverage-tech/" TargetMode="External"/><Relationship Id="rId88" Type="http://schemas.openxmlformats.org/officeDocument/2006/relationships/hyperlink" Target="https://www.moderngraham.com/2018/05/10/baxter-international-inc-valuation-may-2018-bax/" TargetMode="External"/><Relationship Id="rId111" Type="http://schemas.openxmlformats.org/officeDocument/2006/relationships/hyperlink" Target="https://www.moderngraham.com/2018/03/02/boston-properties-inc-valuation-march-2018-bxp/" TargetMode="External"/><Relationship Id="rId153" Type="http://schemas.openxmlformats.org/officeDocument/2006/relationships/hyperlink" Target="http://www.moderngraham.com/2017/01/08/clean-harbors-inc-valuation-initial-coverage-clh/" TargetMode="External"/><Relationship Id="rId195" Type="http://schemas.openxmlformats.org/officeDocument/2006/relationships/hyperlink" Target="http://www.moderngraham.com/2017/02/14/cree-inc-valuation-initial-coverage-cree/" TargetMode="External"/><Relationship Id="rId209" Type="http://schemas.openxmlformats.org/officeDocument/2006/relationships/hyperlink" Target="https://www.moderngraham.com/2018/04/10/csx-corporation-valuation-april-2018-csx/" TargetMode="External"/><Relationship Id="rId360" Type="http://schemas.openxmlformats.org/officeDocument/2006/relationships/hyperlink" Target="https://www.moderngraham.com/2018/04/17/hartford-financial-services-group-inc-valuation-april-2018-hig/" TargetMode="External"/><Relationship Id="rId416" Type="http://schemas.openxmlformats.org/officeDocument/2006/relationships/hyperlink" Target="https://www.moderngraham.com/2018/06/30/jabil-inc-valuation-june-2018-jbl/" TargetMode="External"/><Relationship Id="rId598" Type="http://schemas.openxmlformats.org/officeDocument/2006/relationships/hyperlink" Target="https://www.moderngraham.com/2018/04/07/pge-corp-valuation-april-2018-pcg/" TargetMode="External"/><Relationship Id="rId819" Type="http://schemas.openxmlformats.org/officeDocument/2006/relationships/hyperlink" Target="http://www.moderngraham.com/2017/03/17/labrador-iron-ore-royalty-corp-valuation-initial-coverage-tselif/" TargetMode="External"/><Relationship Id="rId220" Type="http://schemas.openxmlformats.org/officeDocument/2006/relationships/hyperlink" Target="http://www.moderngraham.com/2017/03/18/cavco-industries-inc-valuation-initial-coverage-cvco/" TargetMode="External"/><Relationship Id="rId458" Type="http://schemas.openxmlformats.org/officeDocument/2006/relationships/hyperlink" Target="https://www.moderngraham.com/2018/06/27/kroger-co-valuation-june-2018-kr/" TargetMode="External"/><Relationship Id="rId623" Type="http://schemas.openxmlformats.org/officeDocument/2006/relationships/hyperlink" Target="https://www.moderngraham.com/2018/03/30/public-storage-valuation-march-2018-psa/" TargetMode="External"/><Relationship Id="rId665" Type="http://schemas.openxmlformats.org/officeDocument/2006/relationships/hyperlink" Target="http://www.moderngraham.com/2016/12/13/service-corporation-intl-valuation-initial-coverage-sci/" TargetMode="External"/><Relationship Id="rId830" Type="http://schemas.openxmlformats.org/officeDocument/2006/relationships/hyperlink" Target="http://www.moderngraham.com/2017/01/13/shaw-communications-inc-valuation-initial-coverage-tse-sjr-b/" TargetMode="External"/><Relationship Id="rId872" Type="http://schemas.openxmlformats.org/officeDocument/2006/relationships/hyperlink" Target="https://www.moderngraham.com/2018/02/27/visa-inc-valuation-february-2018-v/" TargetMode="External"/><Relationship Id="rId15" Type="http://schemas.openxmlformats.org/officeDocument/2006/relationships/hyperlink" Target="https://www.moderngraham.com/2018/07/02/acxiom-corp-valuation-july-2018-acxm/" TargetMode="External"/><Relationship Id="rId57" Type="http://schemas.openxmlformats.org/officeDocument/2006/relationships/hyperlink" Target="https://www.moderngraham.com/2018/05/16/andeavor-valuation-may-2018-andv/" TargetMode="External"/><Relationship Id="rId262" Type="http://schemas.openxmlformats.org/officeDocument/2006/relationships/hyperlink" Target="https://www.moderngraham.com/2018/05/10/duke-realty-corp-valuation-initial-coverage-dre/" TargetMode="External"/><Relationship Id="rId318" Type="http://schemas.openxmlformats.org/officeDocument/2006/relationships/hyperlink" Target="https://www.moderngraham.com/2018/03/09/fmc-corp-valuation-march-2018-fmc/" TargetMode="External"/><Relationship Id="rId525" Type="http://schemas.openxmlformats.org/officeDocument/2006/relationships/hyperlink" Target="https://www.moderngraham.com/2018/06/10/mckesson-corp-valuation-june-2018-mck/" TargetMode="External"/><Relationship Id="rId567" Type="http://schemas.openxmlformats.org/officeDocument/2006/relationships/hyperlink" Target="https://www.moderngraham.com/2018/06/13/nisource-inc-valuation-june-2018-ni/" TargetMode="External"/><Relationship Id="rId732" Type="http://schemas.openxmlformats.org/officeDocument/2006/relationships/hyperlink" Target="https://www.moderngraham.com/2018/03/18/state-street-corp-valuation-march-2018-stt/" TargetMode="External"/><Relationship Id="rId99" Type="http://schemas.openxmlformats.org/officeDocument/2006/relationships/hyperlink" Target="https://www.moderngraham.com/2018/04/12/brighthouse-financial-inc-valuation-initial-coverage-bhf/" TargetMode="External"/><Relationship Id="rId122" Type="http://schemas.openxmlformats.org/officeDocument/2006/relationships/hyperlink" Target="https://www.moderngraham.com/2018/03/19/crown-castle-international-corp-valuation-march-2018-cci/" TargetMode="External"/><Relationship Id="rId164" Type="http://schemas.openxmlformats.org/officeDocument/2006/relationships/hyperlink" Target="https://www.moderngraham.com/2018/03/09/compass-minerals-international-inc-valuation-march-2018-cmp/" TargetMode="External"/><Relationship Id="rId371" Type="http://schemas.openxmlformats.org/officeDocument/2006/relationships/hyperlink" Target="https://www.moderngraham.com/2018/04/04/host-hotels-resorts-inc-valuation-april-2018-hst/" TargetMode="External"/><Relationship Id="rId774" Type="http://schemas.openxmlformats.org/officeDocument/2006/relationships/hyperlink" Target="https://www.moderngraham.com/2018/04/09/tiffany-co-valuation-april-2018-tif/" TargetMode="External"/><Relationship Id="rId427" Type="http://schemas.openxmlformats.org/officeDocument/2006/relationships/hyperlink" Target="https://www.moderngraham.com/2018/02/25/jpmorgan-chase-co-valuation-february-2018-jpm/" TargetMode="External"/><Relationship Id="rId469" Type="http://schemas.openxmlformats.org/officeDocument/2006/relationships/hyperlink" Target="http://www.moderngraham.com/2017/02/28/lamar-advertising-company-valuation-initial-coverage-lamr/" TargetMode="External"/><Relationship Id="rId634" Type="http://schemas.openxmlformats.org/officeDocument/2006/relationships/hyperlink" Target="http://www.moderngraham.com/2017/09/09/raven-industries-inc-valuation-september-2017-ravn/" TargetMode="External"/><Relationship Id="rId676" Type="http://schemas.openxmlformats.org/officeDocument/2006/relationships/hyperlink" Target="https://www.moderngraham.com/2018/03/09/a-schulman-inc-valuation-march-2018-shlm/" TargetMode="External"/><Relationship Id="rId841" Type="http://schemas.openxmlformats.org/officeDocument/2006/relationships/hyperlink" Target="http://www.moderngraham.com/2017/03/26/transalta-corporation-initial-coverage-tseta/" TargetMode="External"/><Relationship Id="rId883" Type="http://schemas.openxmlformats.org/officeDocument/2006/relationships/hyperlink" Target="https://www.moderngraham.com/2018/04/11/vertex-pharmaceuticals-inc-valuation-april-2018-vrtx/" TargetMode="External"/><Relationship Id="rId26" Type="http://schemas.openxmlformats.org/officeDocument/2006/relationships/hyperlink" Target="https://www.moderngraham.com/2018/04/07/aetna-inc-valuation-april-2018-aet/" TargetMode="External"/><Relationship Id="rId231" Type="http://schemas.openxmlformats.org/officeDocument/2006/relationships/hyperlink" Target="https://www.moderngraham.com/2018/04/03/dominion-energy-inc-valuation-april-2018-d/" TargetMode="External"/><Relationship Id="rId273" Type="http://schemas.openxmlformats.org/officeDocument/2006/relationships/hyperlink" Target="http://www.moderngraham.com/2017/08/23/encore-capital-group-inc-valuation-initial-coverage-ecpg/" TargetMode="External"/><Relationship Id="rId329" Type="http://schemas.openxmlformats.org/officeDocument/2006/relationships/hyperlink" Target="https://www.moderngraham.com/2018/06/24/general-dynamics-corp-valuation-june-2018-gd/" TargetMode="External"/><Relationship Id="rId480" Type="http://schemas.openxmlformats.org/officeDocument/2006/relationships/hyperlink" Target="http://www.moderngraham.com/2017/03/13/ligand-pharmaceuticals-inc-valuation-initial-coverage-lgnd/" TargetMode="External"/><Relationship Id="rId536" Type="http://schemas.openxmlformats.org/officeDocument/2006/relationships/hyperlink" Target="https://www.moderngraham.com/2018/07/01/magellan-midstream-partners-lp-valuation-july-2018-mmp/" TargetMode="External"/><Relationship Id="rId701" Type="http://schemas.openxmlformats.org/officeDocument/2006/relationships/hyperlink" Target="http://www.moderngraham.com/2017/02/04/senior-housing-properties-trust-valuation-initial-coverage-snh/" TargetMode="External"/><Relationship Id="rId68" Type="http://schemas.openxmlformats.org/officeDocument/2006/relationships/hyperlink" Target="https://www.moderngraham.com/2018/02/28/alexandria-real-estate-equities-inc-valuation-february-2018-are/" TargetMode="External"/><Relationship Id="rId133" Type="http://schemas.openxmlformats.org/officeDocument/2006/relationships/hyperlink" Target="http://www.moderngraham.com/2016/12/12/cognex-corporation-valuation-initial-coverage-cgnx/" TargetMode="External"/><Relationship Id="rId175" Type="http://schemas.openxmlformats.org/officeDocument/2006/relationships/hyperlink" Target="https://www.moderngraham.com/2018/06/13/cabot-oil-gas-corp-valuation-june-2018-cog/" TargetMode="External"/><Relationship Id="rId340" Type="http://schemas.openxmlformats.org/officeDocument/2006/relationships/hyperlink" Target="https://www.moderngraham.com/2018/03/14/alphabet-inc-valuation-march-2018-googl/" TargetMode="External"/><Relationship Id="rId578" Type="http://schemas.openxmlformats.org/officeDocument/2006/relationships/hyperlink" Target="https://www.moderngraham.com/2018/04/06/northern-trust-corp-valuation-april-2018-ntrs/" TargetMode="External"/><Relationship Id="rId743" Type="http://schemas.openxmlformats.org/officeDocument/2006/relationships/hyperlink" Target="http://www.moderngraham.com/2017/03/16/suncoke-energy-inc-valuation-initial-coverage-sxc/" TargetMode="External"/><Relationship Id="rId785" Type="http://schemas.openxmlformats.org/officeDocument/2006/relationships/hyperlink" Target="http://www.moderngraham.com/2016/12/07/canfor-corporation-valuation-initial-coverage-cfr/" TargetMode="External"/><Relationship Id="rId200" Type="http://schemas.openxmlformats.org/officeDocument/2006/relationships/hyperlink" Target="http://www.moderngraham.com/2017/03/08/carbo-ceramics-inc-valuation-initial-coverage-crr/" TargetMode="External"/><Relationship Id="rId382" Type="http://schemas.openxmlformats.org/officeDocument/2006/relationships/hyperlink" Target="https://www.moderngraham.com/2018/04/24/incyte-corp-valuation-april-2018-incy/" TargetMode="External"/><Relationship Id="rId438" Type="http://schemas.openxmlformats.org/officeDocument/2006/relationships/hyperlink" Target="http://www.moderngraham.com/2017/02/08/keysight-technologies-inc-valuation-initial-coverage-keys/" TargetMode="External"/><Relationship Id="rId603" Type="http://schemas.openxmlformats.org/officeDocument/2006/relationships/hyperlink" Target="https://www.moderngraham.com/2018/03/05/principal-financial-group-inc-valuation-march-2018-pfg/" TargetMode="External"/><Relationship Id="rId645" Type="http://schemas.openxmlformats.org/officeDocument/2006/relationships/hyperlink" Target="https://www.moderngraham.com/2018/03/28/raymond-james-financial-inc-valuation-march-2018-rjf/" TargetMode="External"/><Relationship Id="rId687" Type="http://schemas.openxmlformats.org/officeDocument/2006/relationships/hyperlink" Target="https://www.moderngraham.com/2018/06/27/schlumberger-ltd-valuation-june-2018-slb/" TargetMode="External"/><Relationship Id="rId810" Type="http://schemas.openxmlformats.org/officeDocument/2006/relationships/hyperlink" Target="http://www.moderngraham.com/2016/12/10/innergex-renewable-energy-inc-valuation-initial-coverage-tseine/" TargetMode="External"/><Relationship Id="rId852" Type="http://schemas.openxmlformats.org/officeDocument/2006/relationships/hyperlink" Target="http://www.moderngraham.com/2017/07/20/tupperware-brands-corp-valuation-initial-coverage-tup/" TargetMode="External"/><Relationship Id="rId908" Type="http://schemas.openxmlformats.org/officeDocument/2006/relationships/hyperlink" Target="https://www.moderngraham.com/2018/02/28/xcel-energy-inc-valuation-february-2018-xel/" TargetMode="External"/><Relationship Id="rId242" Type="http://schemas.openxmlformats.org/officeDocument/2006/relationships/hyperlink" Target="http://www.moderngraham.com/2017/07/19/douglas-emmett-inc-valuation-initial-coverage-dei/" TargetMode="External"/><Relationship Id="rId284" Type="http://schemas.openxmlformats.org/officeDocument/2006/relationships/hyperlink" Target="https://www.moderngraham.com/2018/06/26/equinix-inc-valuation-june-2018-eqix/" TargetMode="External"/><Relationship Id="rId491" Type="http://schemas.openxmlformats.org/officeDocument/2006/relationships/hyperlink" Target="http://www.moderngraham.com/2017/03/25/luminex-corp-valuation-initial-coverage-lmnx/" TargetMode="External"/><Relationship Id="rId505" Type="http://schemas.openxmlformats.org/officeDocument/2006/relationships/hyperlink" Target="http://www.moderngraham.com/2017/06/25/landstar-system-inc-valuation-initial-coverage-lstr/" TargetMode="External"/><Relationship Id="rId712" Type="http://schemas.openxmlformats.org/officeDocument/2006/relationships/hyperlink" Target="http://www.moderngraham.com/2017/02/09/spectrum-pharmaceuticals-inc-valuation-initial-coverage-sppi/" TargetMode="External"/><Relationship Id="rId894" Type="http://schemas.openxmlformats.org/officeDocument/2006/relationships/hyperlink" Target="https://www.moderngraham.com/2018/06/11/willis-towers-watson-plc-valuation-initial-coverage-june-2018-wltw/" TargetMode="External"/><Relationship Id="rId37" Type="http://schemas.openxmlformats.org/officeDocument/2006/relationships/hyperlink" Target="https://www.moderngraham.com/2018/04/30/arthur-j-gallagher-co-valuation-april-2018-ajg/" TargetMode="External"/><Relationship Id="rId79" Type="http://schemas.openxmlformats.org/officeDocument/2006/relationships/hyperlink" Target="https://www.moderngraham.com/2018/04/05/broadcom-inc-valuation-april-2018-avgo/" TargetMode="External"/><Relationship Id="rId102" Type="http://schemas.openxmlformats.org/officeDocument/2006/relationships/hyperlink" Target="https://www.moderngraham.com/2018/05/04/bank-of-new-york-mellon-corp-valuation-may-2018-bk/" TargetMode="External"/><Relationship Id="rId144" Type="http://schemas.openxmlformats.org/officeDocument/2006/relationships/hyperlink" Target="http://www.moderngraham.com/2016/12/28/ciena-corporation-valuation-initial-coverage-cien/" TargetMode="External"/><Relationship Id="rId547" Type="http://schemas.openxmlformats.org/officeDocument/2006/relationships/hyperlink" Target="https://www.moderngraham.com/2018/02/25/microsoft-corp-valuation-february-2018-msft/" TargetMode="External"/><Relationship Id="rId589" Type="http://schemas.openxmlformats.org/officeDocument/2006/relationships/hyperlink" Target="http://www.moderngraham.com/2017/07/21/old-national-bancorp-valuation-initial-coverage-onb/" TargetMode="External"/><Relationship Id="rId754" Type="http://schemas.openxmlformats.org/officeDocument/2006/relationships/hyperlink" Target="http://www.moderngraham.com/2017/03/27/texas-capital-banchares-inc-valuation-initial-coverage-tcbi/" TargetMode="External"/><Relationship Id="rId796" Type="http://schemas.openxmlformats.org/officeDocument/2006/relationships/hyperlink" Target="http://www.moderngraham.com/2017/02/07/crescent-point-energy-corp-valuation-initial-coverage-tsecpg/" TargetMode="External"/><Relationship Id="rId90" Type="http://schemas.openxmlformats.org/officeDocument/2006/relationships/hyperlink" Target="https://www.moderngraham.com/2018/04/19/bbt-corporation-valuation-april-2018-bbt/" TargetMode="External"/><Relationship Id="rId186" Type="http://schemas.openxmlformats.org/officeDocument/2006/relationships/hyperlink" Target="https://www.moderngraham.com/2018/03/31/campbell-soup-co-valuation-march-2018-cpb/" TargetMode="External"/><Relationship Id="rId351" Type="http://schemas.openxmlformats.org/officeDocument/2006/relationships/hyperlink" Target="https://www.moderngraham.com/2018/05/06/w-w-grainger-inc-valuation-may-2018-gww/" TargetMode="External"/><Relationship Id="rId393" Type="http://schemas.openxmlformats.org/officeDocument/2006/relationships/hyperlink" Target="https://www.moderngraham.com/2018/04/08/innospec-inc-valuation-april-2018-iosp/" TargetMode="External"/><Relationship Id="rId407" Type="http://schemas.openxmlformats.org/officeDocument/2006/relationships/hyperlink" Target="https://www.moderngraham.com/2018/03/26/gartner-inc-valuation-march-2018-it/" TargetMode="External"/><Relationship Id="rId449" Type="http://schemas.openxmlformats.org/officeDocument/2006/relationships/hyperlink" Target="http://www.moderngraham.com/2017/02/13/kemper-corp-valuation-initial-coverage-kmpr/" TargetMode="External"/><Relationship Id="rId614" Type="http://schemas.openxmlformats.org/officeDocument/2006/relationships/hyperlink" Target="http://www.moderngraham.com/2017/08/12/pnm-resources-inc-valuation-initial-coverage-pnm/" TargetMode="External"/><Relationship Id="rId656" Type="http://schemas.openxmlformats.org/officeDocument/2006/relationships/hyperlink" Target="https://www.moderngraham.com/2018/07/09/sanmina-corp-valuation-july-2018-sanm/" TargetMode="External"/><Relationship Id="rId821" Type="http://schemas.openxmlformats.org/officeDocument/2006/relationships/hyperlink" Target="https://www.moderngraham.com/2018/03/14/lucara-diamond-corp-valuation-march-2018-tse-luc/" TargetMode="External"/><Relationship Id="rId863" Type="http://schemas.openxmlformats.org/officeDocument/2006/relationships/hyperlink" Target="https://www.moderngraham.com/2018/02/26/unitedhealth-group-inc-valuation-february-2018-unh/" TargetMode="External"/><Relationship Id="rId211" Type="http://schemas.openxmlformats.org/officeDocument/2006/relationships/hyperlink" Target="https://www.moderngraham.com/2018/06/28/centurylink-inc-valuation-june-2018-ctl/" TargetMode="External"/><Relationship Id="rId253" Type="http://schemas.openxmlformats.org/officeDocument/2006/relationships/hyperlink" Target="https://www.moderngraham.com/2018/04/08/discovery-inc-valuation-april-2018-disca/" TargetMode="External"/><Relationship Id="rId295" Type="http://schemas.openxmlformats.org/officeDocument/2006/relationships/hyperlink" Target="https://www.moderngraham.com/2018/05/10/edwards-lifesciences-corp-valuation-may-2018-ew/" TargetMode="External"/><Relationship Id="rId309" Type="http://schemas.openxmlformats.org/officeDocument/2006/relationships/hyperlink" Target="https://www.moderngraham.com/2018/03/23/firstenergy-corp-valuation-march-2018-fe/" TargetMode="External"/><Relationship Id="rId460" Type="http://schemas.openxmlformats.org/officeDocument/2006/relationships/hyperlink" Target="http://www.moderngraham.com/2017/02/23/kilroy-realty-corp-valuation-initial-coverage-krc/" TargetMode="External"/><Relationship Id="rId516" Type="http://schemas.openxmlformats.org/officeDocument/2006/relationships/hyperlink" Target="https://www.moderngraham.com/2018/03/27/mastercard-inc-valuation-march-2018-ma/" TargetMode="External"/><Relationship Id="rId698" Type="http://schemas.openxmlformats.org/officeDocument/2006/relationships/hyperlink" Target="https://www.moderngraham.com/2018/05/21/snap-on-inc-valuation-may-2018-sna/" TargetMode="External"/><Relationship Id="rId919" Type="http://schemas.openxmlformats.org/officeDocument/2006/relationships/printerSettings" Target="../printerSettings/printerSettings3.bin"/><Relationship Id="rId48" Type="http://schemas.openxmlformats.org/officeDocument/2006/relationships/hyperlink" Target="https://www.moderngraham.com/2016/12/28/amc-networks-inc-valuation-december-2016-amcx/" TargetMode="External"/><Relationship Id="rId113" Type="http://schemas.openxmlformats.org/officeDocument/2006/relationships/hyperlink" Target="https://www.moderngraham.com/2018/03/23/ca-inc-valuation-march-2018-ca/" TargetMode="External"/><Relationship Id="rId320" Type="http://schemas.openxmlformats.org/officeDocument/2006/relationships/hyperlink" Target="https://www.moderngraham.com/2018/03/06/twenty-first-century-fox-inc-valuation-march-2018-foxa/" TargetMode="External"/><Relationship Id="rId558" Type="http://schemas.openxmlformats.org/officeDocument/2006/relationships/hyperlink" Target="https://www.moderngraham.com/2018/03/28/norwegian-cruise-line-holdings-ltd-valuation-initial-coverage-nclh/" TargetMode="External"/><Relationship Id="rId723" Type="http://schemas.openxmlformats.org/officeDocument/2006/relationships/hyperlink" Target="http://www.moderngraham.com/2017/02/23/shutterstock-inc-valuation-initial-coverage-sstk/" TargetMode="External"/><Relationship Id="rId765" Type="http://schemas.openxmlformats.org/officeDocument/2006/relationships/hyperlink" Target="http://www.moderngraham.com/2017/07/17/teradyne-inc-valuation-initial-coverage-ter/" TargetMode="External"/><Relationship Id="rId155" Type="http://schemas.openxmlformats.org/officeDocument/2006/relationships/hyperlink" Target="http://www.moderngraham.com/2017/01/11/clearwater-paper-corp-valuation-initial-coverage-clw/" TargetMode="External"/><Relationship Id="rId197" Type="http://schemas.openxmlformats.org/officeDocument/2006/relationships/hyperlink" Target="http://www.moderngraham.com/2017/02/20/charles-river-laboratories-intl-inc-valuation-initial-coverage-crl/" TargetMode="External"/><Relationship Id="rId362" Type="http://schemas.openxmlformats.org/officeDocument/2006/relationships/hyperlink" Target="https://www.moderngraham.com/2018/06/10/hologic-inc-valuation-june-2018-holx/" TargetMode="External"/><Relationship Id="rId418" Type="http://schemas.openxmlformats.org/officeDocument/2006/relationships/hyperlink" Target="http://www.moderngraham.com/2017/01/26/john-bean-technologies-corp-valuation-initial-coverage-jbt/" TargetMode="External"/><Relationship Id="rId625" Type="http://schemas.openxmlformats.org/officeDocument/2006/relationships/hyperlink" Target="https://www.moderngraham.com/2018/05/06/pvh-corp-valuation-may-2018-pvh/" TargetMode="External"/><Relationship Id="rId832" Type="http://schemas.openxmlformats.org/officeDocument/2006/relationships/hyperlink" Target="http://www.moderngraham.com/2017/01/29/semafo-inc-valuation-initial-coverage-tsesmf/" TargetMode="External"/><Relationship Id="rId222" Type="http://schemas.openxmlformats.org/officeDocument/2006/relationships/hyperlink" Target="http://www.moderngraham.com/2017/03/20/calavo-growers-inc-valuation-initial-coverage-cvgw/" TargetMode="External"/><Relationship Id="rId264" Type="http://schemas.openxmlformats.org/officeDocument/2006/relationships/hyperlink" Target="https://www.moderngraham.com/2018/03/26/dte-energy-co-valuation-march-2018-dte/" TargetMode="External"/><Relationship Id="rId471" Type="http://schemas.openxmlformats.org/officeDocument/2006/relationships/hyperlink" Target="https://www.moderngraham.com/2018/03/04/l-brands-inc-valuation-march-2018-lb/" TargetMode="External"/><Relationship Id="rId667" Type="http://schemas.openxmlformats.org/officeDocument/2006/relationships/hyperlink" Target="https://www.moderngraham.com/2018/06/08/shoe-carnival-inc-valuation-june-2018-scvl/" TargetMode="External"/><Relationship Id="rId874" Type="http://schemas.openxmlformats.org/officeDocument/2006/relationships/hyperlink" Target="https://www.moderngraham.com/2018/04/09/vf-corp-valuation-april-2018-vfc/" TargetMode="External"/><Relationship Id="rId17" Type="http://schemas.openxmlformats.org/officeDocument/2006/relationships/hyperlink" Target="https://www.moderngraham.com/2018/06/03/analog-devices-inc-valuation-june-2018-adi/" TargetMode="External"/><Relationship Id="rId59" Type="http://schemas.openxmlformats.org/officeDocument/2006/relationships/hyperlink" Target="https://www.moderngraham.com/2018/03/14/ansys-inc-valuation-march-2018-anss/" TargetMode="External"/><Relationship Id="rId124" Type="http://schemas.openxmlformats.org/officeDocument/2006/relationships/hyperlink" Target="https://www.moderngraham.com/2018/04/02/cadence-design-systems-inc-valuation-initial-coverage-cdns/" TargetMode="External"/><Relationship Id="rId527" Type="http://schemas.openxmlformats.org/officeDocument/2006/relationships/hyperlink" Target="https://www.moderngraham.com/2018/06/24/mondelez-international-inc-valuation-june-2018-mdlz/" TargetMode="External"/><Relationship Id="rId569" Type="http://schemas.openxmlformats.org/officeDocument/2006/relationships/hyperlink" Target="https://www.moderngraham.com/2018/06/27/nielsen-holdings-plc-valuation-june-2018-nlsn/" TargetMode="External"/><Relationship Id="rId734" Type="http://schemas.openxmlformats.org/officeDocument/2006/relationships/hyperlink" Target="https://www.moderngraham.com/2018/03/05/seagate-technology-plc-valuation-march-2018-stx/" TargetMode="External"/><Relationship Id="rId776" Type="http://schemas.openxmlformats.org/officeDocument/2006/relationships/hyperlink" Target="https://www.moderngraham.com/2018/06/13/torchmark-corp-valuation-june-2018-tmk/" TargetMode="External"/><Relationship Id="rId70" Type="http://schemas.openxmlformats.org/officeDocument/2006/relationships/hyperlink" Target="https://www.moderngraham.com/2018/04/18/arconic-inc-valuation-april-2018-arnc/" TargetMode="External"/><Relationship Id="rId166" Type="http://schemas.openxmlformats.org/officeDocument/2006/relationships/hyperlink" Target="http://www.moderngraham.com/2017/01/24/comtech-telecommunications-corp-valuation-initial-coverage-cmtl/" TargetMode="External"/><Relationship Id="rId331" Type="http://schemas.openxmlformats.org/officeDocument/2006/relationships/hyperlink" Target="https://www.moderngraham.com/2018/07/02/goldcorp-inc-valuation-july-2018-gg/" TargetMode="External"/><Relationship Id="rId373" Type="http://schemas.openxmlformats.org/officeDocument/2006/relationships/hyperlink" Target="https://www.moderngraham.com/2018/06/12/humana-inc-valuation-june-2018-hum/" TargetMode="External"/><Relationship Id="rId429" Type="http://schemas.openxmlformats.org/officeDocument/2006/relationships/hyperlink" Target="https://www.moderngraham.com/2018/02/28/nordstrom-inc-valuation-february-2018-jwn/" TargetMode="External"/><Relationship Id="rId580" Type="http://schemas.openxmlformats.org/officeDocument/2006/relationships/hyperlink" Target="https://www.moderngraham.com/2018/03/10/nvidia-corp-valuation-march-2018-nvda/" TargetMode="External"/><Relationship Id="rId636" Type="http://schemas.openxmlformats.org/officeDocument/2006/relationships/hyperlink" Target="https://www.moderngraham.com/2018/06/02/royal-caribbean-cruises-ltd-valuation-initial-coverage-june-2018-rcl/" TargetMode="External"/><Relationship Id="rId801" Type="http://schemas.openxmlformats.org/officeDocument/2006/relationships/hyperlink" Target="https://www.moderngraham.com/2018/04/08/constellation-software-inc-valuation-april-2018-tse-csu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s://www.moderngraham.com/2018/03/25/delta-air-lines-inc-valuation-march-2018-dal/" TargetMode="External"/><Relationship Id="rId440" Type="http://schemas.openxmlformats.org/officeDocument/2006/relationships/hyperlink" Target="https://www.moderngraham.com/2018/05/18/kraft-heinz-co-valuation-may-2018-khc/" TargetMode="External"/><Relationship Id="rId678" Type="http://schemas.openxmlformats.org/officeDocument/2006/relationships/hyperlink" Target="https://www.moderngraham.com/2018/03/28/sherwin-williams-co-valuation-march-2018-shw/" TargetMode="External"/><Relationship Id="rId843" Type="http://schemas.openxmlformats.org/officeDocument/2006/relationships/hyperlink" Target="http://www.moderngraham.com/2017/04/09/tricon-capital-group-inc-valuation-initial-coverage-tsetcn/" TargetMode="External"/><Relationship Id="rId885" Type="http://schemas.openxmlformats.org/officeDocument/2006/relationships/hyperlink" Target="https://www.moderngraham.com/2018/02/27/verizon-communications-inc-valuation-february-2018-vz/" TargetMode="External"/><Relationship Id="rId28" Type="http://schemas.openxmlformats.org/officeDocument/2006/relationships/hyperlink" Target="https://www.moderngraham.com/2018/03/06/aflac-inc-valuation-march-2018-afl/" TargetMode="External"/><Relationship Id="rId275" Type="http://schemas.openxmlformats.org/officeDocument/2006/relationships/hyperlink" Target="http://www.moderngraham.com/2017/09/08/education-realty-trust-inc-valuation-initial-coverage-edr/" TargetMode="External"/><Relationship Id="rId300" Type="http://schemas.openxmlformats.org/officeDocument/2006/relationships/hyperlink" Target="https://www.moderngraham.com/2018/05/14/expedia-group-inc-valuation-may-2018-expe/" TargetMode="External"/><Relationship Id="rId482" Type="http://schemas.openxmlformats.org/officeDocument/2006/relationships/hyperlink" Target="http://www.moderngraham.com/2017/03/15/lhc-group-inc-valuation-initial-coverage-lhcg/" TargetMode="External"/><Relationship Id="rId538" Type="http://schemas.openxmlformats.org/officeDocument/2006/relationships/hyperlink" Target="http://www.moderngraham.com/2017/08/15/monro-muffler-brake-inc-valuation-initial-coverage-mnro/" TargetMode="External"/><Relationship Id="rId703" Type="http://schemas.openxmlformats.org/officeDocument/2006/relationships/hyperlink" Target="http://www.moderngraham.com/2017/02/05/synovus-financial-corp-valuation-initial-coverage-snv/" TargetMode="External"/><Relationship Id="rId745" Type="http://schemas.openxmlformats.org/officeDocument/2006/relationships/hyperlink" Target="https://www.moderngraham.com/2018/03/08/sensient-technologies-corp-valuation-march-2018-sxt/" TargetMode="External"/><Relationship Id="rId910" Type="http://schemas.openxmlformats.org/officeDocument/2006/relationships/hyperlink" Target="https://www.moderngraham.com/2018/05/22/xilinx-inc-valuation-may-2018-xlnx/" TargetMode="External"/><Relationship Id="rId81" Type="http://schemas.openxmlformats.org/officeDocument/2006/relationships/hyperlink" Target="https://www.moderngraham.com/2018/03/18/avery-dennison-corp-valuation-march-2018-avy/" TargetMode="External"/><Relationship Id="rId135" Type="http://schemas.openxmlformats.org/officeDocument/2006/relationships/hyperlink" Target="https://www.moderngraham.com/2018/04/30/church-dwight-co-inc-valuation-april-2018-chd/" TargetMode="External"/><Relationship Id="rId177" Type="http://schemas.openxmlformats.org/officeDocument/2006/relationships/hyperlink" Target="http://www.moderngraham.com/2017/02/02/cohu-inc-valuation-initial-coverage-cohu/" TargetMode="External"/><Relationship Id="rId342" Type="http://schemas.openxmlformats.org/officeDocument/2006/relationships/hyperlink" Target="https://www.moderngraham.com/2018/03/03/genuine-parts-co-valuation-march-2018-gpc/" TargetMode="External"/><Relationship Id="rId384" Type="http://schemas.openxmlformats.org/officeDocument/2006/relationships/hyperlink" Target="https://www.moderngraham.com/2018/04/26/ihs-markit-ltd-valuation-initial-coverage-april-2018-info/" TargetMode="External"/><Relationship Id="rId591" Type="http://schemas.openxmlformats.org/officeDocument/2006/relationships/hyperlink" Target="https://www.moderngraham.com/2018/03/31/oracle-corporation-valuation-march-2018-orcl/" TargetMode="External"/><Relationship Id="rId605" Type="http://schemas.openxmlformats.org/officeDocument/2006/relationships/hyperlink" Target="https://www.moderngraham.com/2018/03/01/progressive-corp-valuation-february-2018-pgr/" TargetMode="External"/><Relationship Id="rId787" Type="http://schemas.openxmlformats.org/officeDocument/2006/relationships/hyperlink" Target="http://www.moderngraham.com/2016/12/13/cineplex-inc-valuation-initial-coverage-tsecgx/" TargetMode="External"/><Relationship Id="rId812" Type="http://schemas.openxmlformats.org/officeDocument/2006/relationships/hyperlink" Target="http://www.moderngraham.com/2017/01/11/intertape-polymer-group-valuation-initial-coverage-tseitp/" TargetMode="External"/><Relationship Id="rId202" Type="http://schemas.openxmlformats.org/officeDocument/2006/relationships/hyperlink" Target="http://www.moderngraham.com/2017/02/23/corvel-corp-valuation-initial-coverage-crvl/" TargetMode="External"/><Relationship Id="rId244" Type="http://schemas.openxmlformats.org/officeDocument/2006/relationships/hyperlink" Target="http://www.moderngraham.com/2017/08/24/depomed-inc-valuation-initial-coverage-depo/" TargetMode="External"/><Relationship Id="rId647" Type="http://schemas.openxmlformats.org/officeDocument/2006/relationships/hyperlink" Target="https://www.moderngraham.com/2018/04/07/rockwell-automation-inc-valuation-april-2018-rok/" TargetMode="External"/><Relationship Id="rId689" Type="http://schemas.openxmlformats.org/officeDocument/2006/relationships/hyperlink" Target="https://www.moderngraham.com/2018/04/13/sl-green-realty-corp-valuation-april-2018-slg/" TargetMode="External"/><Relationship Id="rId854" Type="http://schemas.openxmlformats.org/officeDocument/2006/relationships/hyperlink" Target="https://www.moderngraham.com/2018/06/30/twitter-inc-valuation-june-2018-twtr/" TargetMode="External"/><Relationship Id="rId896" Type="http://schemas.openxmlformats.org/officeDocument/2006/relationships/hyperlink" Target="https://www.moderngraham.com/2018/03/10/williams-companies-inc-valuation-march-2018-wmb/" TargetMode="External"/><Relationship Id="rId39" Type="http://schemas.openxmlformats.org/officeDocument/2006/relationships/hyperlink" Target="https://www.moderngraham.com/2016/12/16/akorn-inc-valuation-december-2016-akrx/" TargetMode="External"/><Relationship Id="rId286" Type="http://schemas.openxmlformats.org/officeDocument/2006/relationships/hyperlink" Target="https://www.moderngraham.com/2018/03/21/eqt-corporation-valuation-march-2018-eqt/" TargetMode="External"/><Relationship Id="rId451" Type="http://schemas.openxmlformats.org/officeDocument/2006/relationships/hyperlink" Target="https://www.moderngraham.com/2018/04/20/carmax-inc-valuation-april-2018-kmx/" TargetMode="External"/><Relationship Id="rId493" Type="http://schemas.openxmlformats.org/officeDocument/2006/relationships/hyperlink" Target="https://www.moderngraham.com/2018/03/01/lincoln-national-corp-valuation-february-2018-lnc/" TargetMode="External"/><Relationship Id="rId507" Type="http://schemas.openxmlformats.org/officeDocument/2006/relationships/hyperlink" Target="http://www.moderngraham.com/2017/07/16/legacytexas-financial-group-inc-valuation-initial-coverage-ltxb/" TargetMode="External"/><Relationship Id="rId549" Type="http://schemas.openxmlformats.org/officeDocument/2006/relationships/hyperlink" Target="https://www.moderngraham.com/2018/04/03/mt-bank-corp-valuation-april-2018-mtb/" TargetMode="External"/><Relationship Id="rId714" Type="http://schemas.openxmlformats.org/officeDocument/2006/relationships/hyperlink" Target="http://www.moderngraham.com/2017/02/11/spartannash-co-valuation-initial-coverage-sptn/" TargetMode="External"/><Relationship Id="rId756" Type="http://schemas.openxmlformats.org/officeDocument/2006/relationships/hyperlink" Target="http://www.moderngraham.com/2017/04/10/taubman-centers-inc-valuation-initial-coverage-tco/" TargetMode="External"/><Relationship Id="rId50" Type="http://schemas.openxmlformats.org/officeDocument/2006/relationships/hyperlink" Target="https://www.moderngraham.com/2018/04/24/ametek-inc-valuation-april-2018-ame/" TargetMode="External"/><Relationship Id="rId104" Type="http://schemas.openxmlformats.org/officeDocument/2006/relationships/hyperlink" Target="https://www.moderngraham.com/2018/03/15/blackrock-inc-valuation-march-2018-blk/" TargetMode="External"/><Relationship Id="rId146" Type="http://schemas.openxmlformats.org/officeDocument/2006/relationships/hyperlink" Target="https://www.moderngraham.com/2018/03/01/cincinnati-financial-corp-valuation-february-2018-cinf/" TargetMode="External"/><Relationship Id="rId188" Type="http://schemas.openxmlformats.org/officeDocument/2006/relationships/hyperlink" Target="http://www.moderngraham.com/2017/02/08/capella-education-company-valuation-initial-coverage-cpla/" TargetMode="External"/><Relationship Id="rId311" Type="http://schemas.openxmlformats.org/officeDocument/2006/relationships/hyperlink" Target="https://www.moderngraham.com/2018/03/24/fidelity-national-information-services-inc-valuation-march-2018-fis/" TargetMode="External"/><Relationship Id="rId353" Type="http://schemas.openxmlformats.org/officeDocument/2006/relationships/hyperlink" Target="https://www.moderngraham.com/2018/03/24/hasbro-inc-valuation-march-2018-has/" TargetMode="External"/><Relationship Id="rId395" Type="http://schemas.openxmlformats.org/officeDocument/2006/relationships/hyperlink" Target="http://www.moderngraham.com/2016/12/21/inter-parfums-inc-valuation-initial-coverage-ipar/" TargetMode="External"/><Relationship Id="rId409" Type="http://schemas.openxmlformats.org/officeDocument/2006/relationships/hyperlink" Target="http://www.moderngraham.com/2017/01/11/itron-inc-valuation-initial-coverage-itri/" TargetMode="External"/><Relationship Id="rId560" Type="http://schemas.openxmlformats.org/officeDocument/2006/relationships/hyperlink" Target="https://www.moderngraham.com/2018/06/30/noble-corp-plc-valuation-june-2018-ne/" TargetMode="External"/><Relationship Id="rId798" Type="http://schemas.openxmlformats.org/officeDocument/2006/relationships/hyperlink" Target="http://www.moderngraham.com/2017/02/12/crew-energy-inc-valuation-initial-coverage-tsecr/" TargetMode="External"/><Relationship Id="rId92" Type="http://schemas.openxmlformats.org/officeDocument/2006/relationships/hyperlink" Target="https://www.moderngraham.com/2018/05/05/becton-dickinson-and-co-valuation-may-2018-bdx/" TargetMode="External"/><Relationship Id="rId213" Type="http://schemas.openxmlformats.org/officeDocument/2006/relationships/hyperlink" Target="http://www.moderngraham.com/2017/03/08/cts-corporation-valuation-initial-coverage-cts/" TargetMode="External"/><Relationship Id="rId420" Type="http://schemas.openxmlformats.org/officeDocument/2006/relationships/hyperlink" Target="https://www.moderngraham.com/2018/06/08/jc-penney-company-valuation-june-2018-jcp/" TargetMode="External"/><Relationship Id="rId616" Type="http://schemas.openxmlformats.org/officeDocument/2006/relationships/hyperlink" Target="https://www.moderngraham.com/2018/06/23/pinnacle-west-capital-corp-valuation-june-2018-pnw/" TargetMode="External"/><Relationship Id="rId658" Type="http://schemas.openxmlformats.org/officeDocument/2006/relationships/hyperlink" Target="http://www.moderngraham.com/2016/12/07/signature-bank-valuation-initial-coverage-sbny/" TargetMode="External"/><Relationship Id="rId823" Type="http://schemas.openxmlformats.org/officeDocument/2006/relationships/hyperlink" Target="http://www.moderngraham.com/2017/09/09/mag-silver-corp-valuation-initial-coverage-tsemag/" TargetMode="External"/><Relationship Id="rId865" Type="http://schemas.openxmlformats.org/officeDocument/2006/relationships/hyperlink" Target="https://www.moderngraham.com/2018/04/16/unum-group-valuation-april-2018-unm/" TargetMode="External"/><Relationship Id="rId255" Type="http://schemas.openxmlformats.org/officeDocument/2006/relationships/hyperlink" Target="http://www.moderngraham.com/2017/02/25/delphi-automotive-plc-valuation-february-2017-dlph/" TargetMode="External"/><Relationship Id="rId297" Type="http://schemas.openxmlformats.org/officeDocument/2006/relationships/hyperlink" Target="http://www.moderngraham.com/2017/07/20/exlservice-holdings-inc-valuation-initial-coverage-exls/" TargetMode="External"/><Relationship Id="rId462" Type="http://schemas.openxmlformats.org/officeDocument/2006/relationships/hyperlink" Target="http://www.moderngraham.com/2017/02/24/kapstone-paper-and-packaging-corp-valuation-initial-coverage-ks/" TargetMode="External"/><Relationship Id="rId518" Type="http://schemas.openxmlformats.org/officeDocument/2006/relationships/hyperlink" Target="https://www.moderngraham.com/2018/03/30/macerich-co-valuation-march-2018-mac/" TargetMode="External"/><Relationship Id="rId725" Type="http://schemas.openxmlformats.org/officeDocument/2006/relationships/hyperlink" Target="http://www.moderngraham.com/2017/02/25/stewart-information-services-corp-valuation-initial-coverage-stc/" TargetMode="External"/><Relationship Id="rId115" Type="http://schemas.openxmlformats.org/officeDocument/2006/relationships/hyperlink" Target="https://www.moderngraham.com/2018/03/21/cardinal-health-inc-valuation-march-2018-cah/" TargetMode="External"/><Relationship Id="rId157" Type="http://schemas.openxmlformats.org/officeDocument/2006/relationships/hyperlink" Target="https://www.moderngraham.com/2018/06/04/comerica-inc-valuation-june-2018-cma/" TargetMode="External"/><Relationship Id="rId322" Type="http://schemas.openxmlformats.org/officeDocument/2006/relationships/hyperlink" Target="http://www.moderngraham.com/2017/08/21/fox-factory-holding-corp-valuation-initial-coverage-foxf/" TargetMode="External"/><Relationship Id="rId364" Type="http://schemas.openxmlformats.org/officeDocument/2006/relationships/hyperlink" Target="https://www.moderngraham.com/2018/03/15/helmerich-payne-inc-valuation-march-2018-hp/" TargetMode="External"/><Relationship Id="rId767" Type="http://schemas.openxmlformats.org/officeDocument/2006/relationships/hyperlink" Target="http://www.moderngraham.com/2017/07/19/telefex-inc-valuation-initial-coverage-tfx/" TargetMode="External"/><Relationship Id="rId61" Type="http://schemas.openxmlformats.org/officeDocument/2006/relationships/hyperlink" Target="https://www.moderngraham.com/2018/02/28/aon-plc-valuation-february-2018-aon/" TargetMode="External"/><Relationship Id="rId199" Type="http://schemas.openxmlformats.org/officeDocument/2006/relationships/hyperlink" Target="https://www.moderngraham.com/2018/05/17/crocs-inc-valuation-may-2018-crox/" TargetMode="External"/><Relationship Id="rId571" Type="http://schemas.openxmlformats.org/officeDocument/2006/relationships/hyperlink" Target="https://www.moderngraham.com/2018/05/22/northrop-grumman-corp-valuation-may-2018-noc/" TargetMode="External"/><Relationship Id="rId627" Type="http://schemas.openxmlformats.org/officeDocument/2006/relationships/hyperlink" Target="https://www.moderngraham.com/2018/03/07/praxair-inc-valuation-march-2018-px/" TargetMode="External"/><Relationship Id="rId669" Type="http://schemas.openxmlformats.org/officeDocument/2006/relationships/hyperlink" Target="http://www.moderngraham.com/2016/12/20/sei-investments-company-valuation-initial-coverage-seic/" TargetMode="External"/><Relationship Id="rId834" Type="http://schemas.openxmlformats.org/officeDocument/2006/relationships/hyperlink" Target="http://www.moderngraham.com/2017/02/07/superior-plus-corp-valuation-initial-coverage-tsespb/" TargetMode="External"/><Relationship Id="rId876" Type="http://schemas.openxmlformats.org/officeDocument/2006/relationships/hyperlink" Target="http://www.moderngraham.com/2017/07/22/viavi-solutions-inc-valuation-initial-coverage-viav/" TargetMode="External"/><Relationship Id="rId19" Type="http://schemas.openxmlformats.org/officeDocument/2006/relationships/hyperlink" Target="https://www.moderngraham.com/2018/04/18/automatic-data-processing-inc-valuation-april-2018-adp/" TargetMode="External"/><Relationship Id="rId224" Type="http://schemas.openxmlformats.org/officeDocument/2006/relationships/hyperlink" Target="https://www.moderngraham.com/2018/06/09/cvs-health-corp-valuation-june-2018-cvs/" TargetMode="External"/><Relationship Id="rId266" Type="http://schemas.openxmlformats.org/officeDocument/2006/relationships/hyperlink" Target="https://www.moderngraham.com/2018/06/01/davita-inc-valuation-june-2018-dva/" TargetMode="External"/><Relationship Id="rId431" Type="http://schemas.openxmlformats.org/officeDocument/2006/relationships/hyperlink" Target="http://www.moderngraham.com/2017/02/03/kaiser-aluminum-corp-valuation-initial-coverage-kalu/" TargetMode="External"/><Relationship Id="rId473" Type="http://schemas.openxmlformats.org/officeDocument/2006/relationships/hyperlink" Target="http://www.moderngraham.com/2017/03/02/lydall-inc-valuation-initial-coverage-ldl/" TargetMode="External"/><Relationship Id="rId529" Type="http://schemas.openxmlformats.org/officeDocument/2006/relationships/hyperlink" Target="https://www.moderngraham.com/2018/03/06/metlife-inc-valuation-march-2018-met/" TargetMode="External"/><Relationship Id="rId680" Type="http://schemas.openxmlformats.org/officeDocument/2006/relationships/hyperlink" Target="http://www.moderngraham.com/2017/01/09/selective-insurance-group-valuation-initial-coverage-sigi/" TargetMode="External"/><Relationship Id="rId736" Type="http://schemas.openxmlformats.org/officeDocument/2006/relationships/hyperlink" Target="http://www.moderngraham.com/2017/03/07/superior-industries-international-inc-valuation-initial-coverage-sup/" TargetMode="External"/><Relationship Id="rId901" Type="http://schemas.openxmlformats.org/officeDocument/2006/relationships/hyperlink" Target="https://www.moderngraham.com/2018/04/30/the-western-union-co-valuation-april-2018-wu/" TargetMode="External"/><Relationship Id="rId30" Type="http://schemas.openxmlformats.org/officeDocument/2006/relationships/hyperlink" Target="https://www.moderngraham.com/2018/05/04/allergan-plc-valuation-may-2018-agn/" TargetMode="External"/><Relationship Id="rId126" Type="http://schemas.openxmlformats.org/officeDocument/2006/relationships/hyperlink" Target="https://www.moderngraham.com/2018/07/02/century-aluminum-co-valuation-july-2018-cenx/" TargetMode="External"/><Relationship Id="rId168" Type="http://schemas.openxmlformats.org/officeDocument/2006/relationships/hyperlink" Target="http://www.moderngraham.com/2017/01/26/cinemark-holdings-inc-valuation-initial-coverage-cnk/" TargetMode="External"/><Relationship Id="rId333" Type="http://schemas.openxmlformats.org/officeDocument/2006/relationships/hyperlink" Target="https://www.moderngraham.com/2018/07/02/graham-holdings-co-valuation-july-2018-ghc/" TargetMode="External"/><Relationship Id="rId540" Type="http://schemas.openxmlformats.org/officeDocument/2006/relationships/hyperlink" Target="http://www.moderngraham.com/2017/08/24/momenta-pharmaceuticals-inc-valuation-initial-coverage-mnta/" TargetMode="External"/><Relationship Id="rId778" Type="http://schemas.openxmlformats.org/officeDocument/2006/relationships/hyperlink" Target="https://www.moderngraham.com/2018/04/10/tapestry-inc-valuation-april-2018-tpr/" TargetMode="External"/><Relationship Id="rId72" Type="http://schemas.openxmlformats.org/officeDocument/2006/relationships/hyperlink" Target="https://www.moderngraham.com/2016/07/03/arrow-electronics-inc-valuation-july-2016-arw/" TargetMode="External"/><Relationship Id="rId375" Type="http://schemas.openxmlformats.org/officeDocument/2006/relationships/hyperlink" Target="https://www.moderngraham.com/2018/03/21/intercontinental-exchange-inc-valuation-march-2018-ice/" TargetMode="External"/><Relationship Id="rId582" Type="http://schemas.openxmlformats.org/officeDocument/2006/relationships/hyperlink" Target="https://www.moderngraham.com/2018/06/10/news-corp-valuation-june-2018-nws/" TargetMode="External"/><Relationship Id="rId638" Type="http://schemas.openxmlformats.org/officeDocument/2006/relationships/hyperlink" Target="https://www.moderngraham.com/2018/04/04/everest-re-group-ltd-valuation-initial-coverage-re/" TargetMode="External"/><Relationship Id="rId803" Type="http://schemas.openxmlformats.org/officeDocument/2006/relationships/hyperlink" Target="http://www.moderngraham.com/2017/03/09/canadian-utilities-ltd-valuation-initial-coverage-tsecu/" TargetMode="External"/><Relationship Id="rId845" Type="http://schemas.openxmlformats.org/officeDocument/2006/relationships/hyperlink" Target="http://www.moderngraham.com/2017/03/26/transalta-corporation-initial-coverage-tseta/" TargetMode="External"/><Relationship Id="rId3" Type="http://schemas.openxmlformats.org/officeDocument/2006/relationships/hyperlink" Target="https://www.moderngraham.com/2018/05/22/american-airlines-group-inc-valuation-may-2018-aal/" TargetMode="External"/><Relationship Id="rId235" Type="http://schemas.openxmlformats.org/officeDocument/2006/relationships/hyperlink" Target="http://www.moderngraham.com/2017/06/28/darling-ingredients-inc-valuation-initial-coverage-dar/" TargetMode="External"/><Relationship Id="rId277" Type="http://schemas.openxmlformats.org/officeDocument/2006/relationships/hyperlink" Target="https://www.moderngraham.com/2018/03/23/edison-international-valuation-march-2018-eix/" TargetMode="External"/><Relationship Id="rId400" Type="http://schemas.openxmlformats.org/officeDocument/2006/relationships/hyperlink" Target="https://www.moderngraham.com/2018/05/04/iqvia-holdings-inc-valuation-initial-coverage-iqv/" TargetMode="External"/><Relationship Id="rId442" Type="http://schemas.openxmlformats.org/officeDocument/2006/relationships/hyperlink" Target="https://www.moderngraham.com/2018/06/09/kirklands-inc-valuation-june-2018-kirk/" TargetMode="External"/><Relationship Id="rId484" Type="http://schemas.openxmlformats.org/officeDocument/2006/relationships/hyperlink" Target="http://www.moderngraham.com/2017/03/18/lennox-international-inc-valuation-initial-coverage-lii/" TargetMode="External"/><Relationship Id="rId705" Type="http://schemas.openxmlformats.org/officeDocument/2006/relationships/hyperlink" Target="http://www.moderngraham.com/2017/02/06/sonoco-products-co-valuation-initial-coverage-son/" TargetMode="External"/><Relationship Id="rId887" Type="http://schemas.openxmlformats.org/officeDocument/2006/relationships/hyperlink" Target="https://www.moderngraham.com/2018/03/24/walgreens-boots-alliance-inc-valuation-march-2018-wba/" TargetMode="External"/><Relationship Id="rId137" Type="http://schemas.openxmlformats.org/officeDocument/2006/relationships/hyperlink" Target="https://www.moderngraham.com/2018/03/15/chesapeake-energy-corp-valuation-march-2018-chk/" TargetMode="External"/><Relationship Id="rId302" Type="http://schemas.openxmlformats.org/officeDocument/2006/relationships/hyperlink" Target="https://www.moderngraham.com/2018/06/05/extra-space-storage-inc-valuation-june-2018-exr/" TargetMode="External"/><Relationship Id="rId344" Type="http://schemas.openxmlformats.org/officeDocument/2006/relationships/hyperlink" Target="https://www.moderngraham.com/2018/06/07/global-payments-inc-valuation-june-2018-gpn/" TargetMode="External"/><Relationship Id="rId691" Type="http://schemas.openxmlformats.org/officeDocument/2006/relationships/hyperlink" Target="http://www.moderngraham.com/2016/12/13/slm-corp-valuation-december-2016-slm/" TargetMode="External"/><Relationship Id="rId747" Type="http://schemas.openxmlformats.org/officeDocument/2006/relationships/hyperlink" Target="https://www.moderngraham.com/2018/04/10/stryker-corp-valuation-april-2018-syk/" TargetMode="External"/><Relationship Id="rId789" Type="http://schemas.openxmlformats.org/officeDocument/2006/relationships/hyperlink" Target="http://www.moderngraham.com/2017/01/03/ci-financial-corp-valuation-initial-coverage-tse-cix/" TargetMode="External"/><Relationship Id="rId912" Type="http://schemas.openxmlformats.org/officeDocument/2006/relationships/hyperlink" Target="https://www.moderngraham.com/2018/06/12/dentsply-sirona-inc-valuation-june-2018-xray/" TargetMode="External"/><Relationship Id="rId41" Type="http://schemas.openxmlformats.org/officeDocument/2006/relationships/hyperlink" Target="https://www.moderngraham.com/2016/12/19/alexander-baldwin-inc-valuation-december-2016-alex/" TargetMode="External"/><Relationship Id="rId83" Type="http://schemas.openxmlformats.org/officeDocument/2006/relationships/hyperlink" Target="https://www.moderngraham.com/2018/02/22/american-express-co-valuation-february-2018-axp/" TargetMode="External"/><Relationship Id="rId179" Type="http://schemas.openxmlformats.org/officeDocument/2006/relationships/hyperlink" Target="http://www.moderngraham.com/2017/02/03/columbia-banking-system-inc-valuation-initial-coverage-colb/" TargetMode="External"/><Relationship Id="rId386" Type="http://schemas.openxmlformats.org/officeDocument/2006/relationships/hyperlink" Target="http://www.moderngraham.com/2016/12/13/inogen-inc-valuation-initial-coverage-ingn/" TargetMode="External"/><Relationship Id="rId551" Type="http://schemas.openxmlformats.org/officeDocument/2006/relationships/hyperlink" Target="https://www.moderngraham.com/2018/06/30/mts-systems-corp-valuation-june-2018-mtsc/" TargetMode="External"/><Relationship Id="rId593" Type="http://schemas.openxmlformats.org/officeDocument/2006/relationships/hyperlink" Target="https://www.moderngraham.com/2018/06/02/occidental-petroleum-corp-valuation-june-2018-oxy/" TargetMode="External"/><Relationship Id="rId607" Type="http://schemas.openxmlformats.org/officeDocument/2006/relationships/hyperlink" Target="https://www.moderngraham.com/2018/03/31/pultegroup-inc-valuation-march-2018-phm/" TargetMode="External"/><Relationship Id="rId649" Type="http://schemas.openxmlformats.org/officeDocument/2006/relationships/hyperlink" Target="https://www.moderngraham.com/2018/03/02/ross-stores-inc-valuation-march-2018-rost/" TargetMode="External"/><Relationship Id="rId814" Type="http://schemas.openxmlformats.org/officeDocument/2006/relationships/hyperlink" Target="http://www.moderngraham.com/2017/01/28/just-energy-group-inc-valuation-initial-coverage-tse-je/" TargetMode="External"/><Relationship Id="rId856" Type="http://schemas.openxmlformats.org/officeDocument/2006/relationships/hyperlink" Target="https://www.moderngraham.com/2018/03/18/textron-inc-valuation-march-2018-txt/" TargetMode="External"/><Relationship Id="rId190" Type="http://schemas.openxmlformats.org/officeDocument/2006/relationships/hyperlink" Target="http://www.moderngraham.com/2017/02/09/cooper-standard-holdings-inc-valuation-initial-coverage-cps/" TargetMode="External"/><Relationship Id="rId204" Type="http://schemas.openxmlformats.org/officeDocument/2006/relationships/hyperlink" Target="http://www.moderngraham.com/2017/02/25/carrizo-oil-gas-inc-valuation-initial-coverage-crzo/" TargetMode="External"/><Relationship Id="rId246" Type="http://schemas.openxmlformats.org/officeDocument/2006/relationships/hyperlink" Target="https://www.moderngraham.com/2018/05/10/discover-financial-services-valuation-may-2018-dfs/" TargetMode="External"/><Relationship Id="rId288" Type="http://schemas.openxmlformats.org/officeDocument/2006/relationships/hyperlink" Target="https://www.moderngraham.com/2018/04/12/express-scripts-holding-co-valuation-april-2018-esrx/" TargetMode="External"/><Relationship Id="rId411" Type="http://schemas.openxmlformats.org/officeDocument/2006/relationships/hyperlink" Target="https://www.moderngraham.com/2018/06/28/illinois-tool-works-inc-valuation-june-2018-itw/" TargetMode="External"/><Relationship Id="rId453" Type="http://schemas.openxmlformats.org/officeDocument/2006/relationships/hyperlink" Target="http://www.moderngraham.com/2017/02/20/knight-transportation-valuation-initial-coverage-knx/" TargetMode="External"/><Relationship Id="rId509" Type="http://schemas.openxmlformats.org/officeDocument/2006/relationships/hyperlink" Target="https://www.moderngraham.com/2018/05/18/southwest-airlines-co-valuation-may-2018-luv/" TargetMode="External"/><Relationship Id="rId660" Type="http://schemas.openxmlformats.org/officeDocument/2006/relationships/hyperlink" Target="http://www.moderngraham.com/2016/12/09/southside-bancshares-inc-valuation-initial-coverage-sbsi/" TargetMode="External"/><Relationship Id="rId898" Type="http://schemas.openxmlformats.org/officeDocument/2006/relationships/hyperlink" Target="http://www.moderngraham.com/2017/08/23/wabash-national-corp-valuation-initial-coverage-wnc/" TargetMode="External"/><Relationship Id="rId106" Type="http://schemas.openxmlformats.org/officeDocument/2006/relationships/hyperlink" Target="https://www.moderngraham.com/2018/06/30/bemis-co-inc-valuation-june-2018-bms/" TargetMode="External"/><Relationship Id="rId313" Type="http://schemas.openxmlformats.org/officeDocument/2006/relationships/hyperlink" Target="https://www.moderngraham.com/2018/03/21/fifth-third-bancorp-valuation-march-2018-fitb/" TargetMode="External"/><Relationship Id="rId495" Type="http://schemas.openxmlformats.org/officeDocument/2006/relationships/hyperlink" Target="https://www.moderngraham.com/2018/06/04/alliant-energy-corp-valuation-june-2018-lnt/" TargetMode="External"/><Relationship Id="rId716" Type="http://schemas.openxmlformats.org/officeDocument/2006/relationships/hyperlink" Target="http://www.moderngraham.com/2017/02/13/spire-inc-valuation-initial-coverage-sr/" TargetMode="External"/><Relationship Id="rId758" Type="http://schemas.openxmlformats.org/officeDocument/2006/relationships/hyperlink" Target="https://www.moderngraham.com/2018/06/05/transdigm-group-inc-valuation-june-2018-tdg/" TargetMode="External"/><Relationship Id="rId10" Type="http://schemas.openxmlformats.org/officeDocument/2006/relationships/hyperlink" Target="https://www.moderngraham.com/2018/05/08/abbott-laboratories-valuation-may-2018-abt/" TargetMode="External"/><Relationship Id="rId52" Type="http://schemas.openxmlformats.org/officeDocument/2006/relationships/hyperlink" Target="https://www.moderngraham.com/2018/06/23/amgen-inc-valuation-june-2018-amgn/" TargetMode="External"/><Relationship Id="rId94" Type="http://schemas.openxmlformats.org/officeDocument/2006/relationships/hyperlink" Target="https://www.moderngraham.com/2018/05/14/brown-forman-corp-valuation-may-2018-bf-b/" TargetMode="External"/><Relationship Id="rId148" Type="http://schemas.openxmlformats.org/officeDocument/2006/relationships/hyperlink" Target="http://www.moderngraham.com/2017/01/07/seacor-holdings-inc-valuation-initial-coverage-ckh/" TargetMode="External"/><Relationship Id="rId355" Type="http://schemas.openxmlformats.org/officeDocument/2006/relationships/hyperlink" Target="https://www.moderngraham.com/2018/03/06/hanesbrands-inc-valuation-march-2018-hbi/" TargetMode="External"/><Relationship Id="rId397" Type="http://schemas.openxmlformats.org/officeDocument/2006/relationships/hyperlink" Target="https://www.moderngraham.com/2018/06/01/ipg-photonics-corp-valuation-june-2018-ipgp/" TargetMode="External"/><Relationship Id="rId520" Type="http://schemas.openxmlformats.org/officeDocument/2006/relationships/hyperlink" Target="https://www.moderngraham.com/2018/03/31/marriott-international-inc-valuation-march-2018-mar/" TargetMode="External"/><Relationship Id="rId562" Type="http://schemas.openxmlformats.org/officeDocument/2006/relationships/hyperlink" Target="https://www.moderngraham.com/2018/03/19/newmont-mining-corp-valuation-march-2018-nem/" TargetMode="External"/><Relationship Id="rId618" Type="http://schemas.openxmlformats.org/officeDocument/2006/relationships/hyperlink" Target="http://www.moderngraham.com/2017/09/09/post-holdings-inc-valuation-initial-coverage-post/" TargetMode="External"/><Relationship Id="rId825" Type="http://schemas.openxmlformats.org/officeDocument/2006/relationships/hyperlink" Target="http://www.moderngraham.com/2016/12/06/saputo-inc-valuation-initial-coverage-sap/" TargetMode="External"/><Relationship Id="rId215" Type="http://schemas.openxmlformats.org/officeDocument/2006/relationships/hyperlink" Target="https://www.moderngraham.com/2018/03/01/citrix-systems-inc-valuation-february-2018-ctxs/" TargetMode="External"/><Relationship Id="rId257" Type="http://schemas.openxmlformats.org/officeDocument/2006/relationships/hyperlink" Target="https://www.moderngraham.com/2018/05/16/dollar-tree-inc-valuation-may-2018-dltr/" TargetMode="External"/><Relationship Id="rId422" Type="http://schemas.openxmlformats.org/officeDocument/2006/relationships/hyperlink" Target="http://www.moderngraham.com/2017/01/29/jj-snack-foods-corp-valuation-initial-coverage-jjsf/" TargetMode="External"/><Relationship Id="rId464" Type="http://schemas.openxmlformats.org/officeDocument/2006/relationships/hyperlink" Target="https://www.moderngraham.com/2018/05/01/kansas-city-southern-valuation-may-2018-ksu/" TargetMode="External"/><Relationship Id="rId867" Type="http://schemas.openxmlformats.org/officeDocument/2006/relationships/hyperlink" Target="https://www.moderngraham.com/2018/05/21/united-parcel-service-inc-valuation-may-2018-ups/" TargetMode="External"/><Relationship Id="rId299" Type="http://schemas.openxmlformats.org/officeDocument/2006/relationships/hyperlink" Target="https://www.moderngraham.com/2018/03/17/expeditors-international-of-washington-inc-valuation-march-2018-expd/" TargetMode="External"/><Relationship Id="rId727" Type="http://schemas.openxmlformats.org/officeDocument/2006/relationships/hyperlink" Target="https://www.moderngraham.com/2018/06/26/suntrust-banks-inc-valuation-june-2018-sti/" TargetMode="External"/><Relationship Id="rId63" Type="http://schemas.openxmlformats.org/officeDocument/2006/relationships/hyperlink" Target="https://www.moderngraham.com/2018/06/25/apache-corp-valuation-june-2018-apa/" TargetMode="External"/><Relationship Id="rId159" Type="http://schemas.openxmlformats.org/officeDocument/2006/relationships/hyperlink" Target="https://www.moderngraham.com/2018/03/14/comcast-corporation-valuation-march-2018-cmcsa/" TargetMode="External"/><Relationship Id="rId366" Type="http://schemas.openxmlformats.org/officeDocument/2006/relationships/hyperlink" Target="https://www.moderngraham.com/2018/02/28/hp-inc-valuation-february-2018-hpq/" TargetMode="External"/><Relationship Id="rId573" Type="http://schemas.openxmlformats.org/officeDocument/2006/relationships/hyperlink" Target="https://www.moderngraham.com/2018/06/30/national-presto-industries-inc-valuation-june-2018-npk/" TargetMode="External"/><Relationship Id="rId780" Type="http://schemas.openxmlformats.org/officeDocument/2006/relationships/hyperlink" Target="https://www.moderngraham.com/2018/06/26/t-rowe-price-group-inc-valuation-june-2018-trow/" TargetMode="External"/><Relationship Id="rId226" Type="http://schemas.openxmlformats.org/officeDocument/2006/relationships/hyperlink" Target="http://www.moderngraham.com/2017/03/26/california-water-service-group-valuation-initial-coverage-cwt/" TargetMode="External"/><Relationship Id="rId433" Type="http://schemas.openxmlformats.org/officeDocument/2006/relationships/hyperlink" Target="http://www.moderngraham.com/2017/02/04/kb-home-valuation-initial-coverage-kbh/" TargetMode="External"/><Relationship Id="rId878" Type="http://schemas.openxmlformats.org/officeDocument/2006/relationships/hyperlink" Target="https://www.moderngraham.com/2018/06/03/vlaero-energy-corp-valuation-june-2018-vlo/" TargetMode="External"/><Relationship Id="rId640" Type="http://schemas.openxmlformats.org/officeDocument/2006/relationships/hyperlink" Target="https://www.moderngraham.com/2018/04/20/regeneron-pharmaceuticals-inc-valuation-april-2018-regn/" TargetMode="External"/><Relationship Id="rId738" Type="http://schemas.openxmlformats.org/officeDocument/2006/relationships/hyperlink" Target="http://www.moderngraham.com/2017/03/08/supervalu-inc-valuation-initial-coverage-svu/" TargetMode="External"/><Relationship Id="rId74" Type="http://schemas.openxmlformats.org/officeDocument/2006/relationships/hyperlink" Target="https://www.moderngraham.com/2017/03/10/allegheny-technologies-inc-valuation-march-2017-ati/" TargetMode="External"/><Relationship Id="rId377" Type="http://schemas.openxmlformats.org/officeDocument/2006/relationships/hyperlink" Target="https://www.moderngraham.com/2018/03/16/international-flavors-fragrances-inc-valuation-march-2018-iff/" TargetMode="External"/><Relationship Id="rId500" Type="http://schemas.openxmlformats.org/officeDocument/2006/relationships/hyperlink" Target="http://www.moderngraham.com/2017/04/10/liveperson-inc-valuation-initial-coverage-lpsn/" TargetMode="External"/><Relationship Id="rId584" Type="http://schemas.openxmlformats.org/officeDocument/2006/relationships/hyperlink" Target="https://www.moderngraham.com/2018/04/19/realty-income-corp-valuation-april-2018-o/" TargetMode="External"/><Relationship Id="rId805" Type="http://schemas.openxmlformats.org/officeDocument/2006/relationships/hyperlink" Target="http://www.moderngraham.com/2017/03/18/cenovus-energy-inc-valuation-initial-coverage-tsecve/" TargetMode="External"/><Relationship Id="rId5" Type="http://schemas.openxmlformats.org/officeDocument/2006/relationships/hyperlink" Target="https://www.moderngraham.com/2018/06/28/advance-auto-parts-inc-valuation-june-2018-aap/" TargetMode="External"/><Relationship Id="rId237" Type="http://schemas.openxmlformats.org/officeDocument/2006/relationships/hyperlink" Target="http://www.moderngraham.com/2017/07/17/donaldson-co-inc-valuation-initial-coverage-dci/" TargetMode="External"/><Relationship Id="rId791" Type="http://schemas.openxmlformats.org/officeDocument/2006/relationships/hyperlink" Target="http://www.moderngraham.com/2017/01/11/celestica-inc-valuation-initial-coverage-tsecls/" TargetMode="External"/><Relationship Id="rId889" Type="http://schemas.openxmlformats.org/officeDocument/2006/relationships/hyperlink" Target="https://www.moderngraham.com/2018/03/19/wec-energy-group-inc-valuation-march-2018-wec/" TargetMode="External"/><Relationship Id="rId444" Type="http://schemas.openxmlformats.org/officeDocument/2006/relationships/hyperlink" Target="https://www.moderngraham.com/2018/03/29/kla-tencor-corp-valuation-march-2018-klac/" TargetMode="External"/><Relationship Id="rId651" Type="http://schemas.openxmlformats.org/officeDocument/2006/relationships/hyperlink" Target="https://www.moderngraham.com/2018/05/08/republic-services-inc-valuation-may-2018-rsg/" TargetMode="External"/><Relationship Id="rId749" Type="http://schemas.openxmlformats.org/officeDocument/2006/relationships/hyperlink" Target="https://www.moderngraham.com/2018/04/08/symantec-corp-valuation-april-2018-symc/" TargetMode="External"/><Relationship Id="rId290" Type="http://schemas.openxmlformats.org/officeDocument/2006/relationships/hyperlink" Target="https://www.moderngraham.com/2018/07/01/ensco-plc-valuation-july-2018-esv/" TargetMode="External"/><Relationship Id="rId304" Type="http://schemas.openxmlformats.org/officeDocument/2006/relationships/hyperlink" Target="https://www.moderngraham.com/2018/03/24/fastenal-co-valuation-march-2018-fast/" TargetMode="External"/><Relationship Id="rId388" Type="http://schemas.openxmlformats.org/officeDocument/2006/relationships/hyperlink" Target="http://www.moderngraham.com/2016/12/15/summit-hotel-properties-inc-valuation-initial-coverage-inn/" TargetMode="External"/><Relationship Id="rId511" Type="http://schemas.openxmlformats.org/officeDocument/2006/relationships/hyperlink" Target="http://www.moderngraham.com/2017/07/20/lsb-industries-inc-valuation-initial-coverage-lxu/" TargetMode="External"/><Relationship Id="rId609" Type="http://schemas.openxmlformats.org/officeDocument/2006/relationships/hyperlink" Target="https://www.moderngraham.com/2018/03/23/perkinelmer-inc-valuation-march-2018-pki/" TargetMode="External"/><Relationship Id="rId85" Type="http://schemas.openxmlformats.org/officeDocument/2006/relationships/hyperlink" Target="https://www.moderngraham.com/2018/03/01/autozone-inc-valuation-february-2018-azo/" TargetMode="External"/><Relationship Id="rId150" Type="http://schemas.openxmlformats.org/officeDocument/2006/relationships/hyperlink" Target="http://www.moderngraham.com/2017/01/08/cloud-peak-energy-inc-valuation-initial-coverage-cld/" TargetMode="External"/><Relationship Id="rId595" Type="http://schemas.openxmlformats.org/officeDocument/2006/relationships/hyperlink" Target="https://www.moderngraham.com/2018/03/02/peoples-united-financial-inc-valuation-march-2018-pbct/" TargetMode="External"/><Relationship Id="rId816" Type="http://schemas.openxmlformats.org/officeDocument/2006/relationships/hyperlink" Target="http://www.moderngraham.com/2017/02/06/kelt-exploration-ltd-valuation-initial-coverage-tsekel/" TargetMode="External"/><Relationship Id="rId248" Type="http://schemas.openxmlformats.org/officeDocument/2006/relationships/hyperlink" Target="https://www.moderngraham.com/2018/04/06/quest-diagnostics-inc-valuation-april-2018-dgx/" TargetMode="External"/><Relationship Id="rId455" Type="http://schemas.openxmlformats.org/officeDocument/2006/relationships/hyperlink" Target="https://www.moderngraham.com/2018/03/08/koppers-holdings-inc-valuation-march-2018-kop/" TargetMode="External"/><Relationship Id="rId662" Type="http://schemas.openxmlformats.org/officeDocument/2006/relationships/hyperlink" Target="https://www.moderngraham.com/2018/03/04/scana-corp-valuation-march-2018-scg/" TargetMode="External"/><Relationship Id="rId12" Type="http://schemas.openxmlformats.org/officeDocument/2006/relationships/hyperlink" Target="https://www.moderngraham.com/2018/07/02/aci-worldwide-inc-valuation-july-2018-aciw/" TargetMode="External"/><Relationship Id="rId108" Type="http://schemas.openxmlformats.org/officeDocument/2006/relationships/hyperlink" Target="https://www.moderngraham.com/2018/05/05/berkshire-hathaway-inc-valuation-may-2018-brk-b/" TargetMode="External"/><Relationship Id="rId315" Type="http://schemas.openxmlformats.org/officeDocument/2006/relationships/hyperlink" Target="https://www.moderngraham.com/2018/04/18/flir-systems-inc-valuation-april-2018-flir/" TargetMode="External"/><Relationship Id="rId522" Type="http://schemas.openxmlformats.org/officeDocument/2006/relationships/hyperlink" Target="https://www.moderngraham.com/2018/06/26/mattel-inc-valuation-june-2018-mat/" TargetMode="External"/><Relationship Id="rId96" Type="http://schemas.openxmlformats.org/officeDocument/2006/relationships/hyperlink" Target="https://www.moderngraham.com/2018/06/10/big-5-sporting-goods-corp-valuation-june-2018-bgfv/" TargetMode="External"/><Relationship Id="rId161" Type="http://schemas.openxmlformats.org/officeDocument/2006/relationships/hyperlink" Target="https://www.moderngraham.com/2018/06/23/chipotle-mexican-grill-inc-valuation-june-2018-cmg/" TargetMode="External"/><Relationship Id="rId399" Type="http://schemas.openxmlformats.org/officeDocument/2006/relationships/hyperlink" Target="http://www.moderngraham.com/2016/12/31/intrepid-potash-inc-valuation-initial-coverage-ipi/" TargetMode="External"/><Relationship Id="rId827" Type="http://schemas.openxmlformats.org/officeDocument/2006/relationships/hyperlink" Target="http://www.moderngraham.com/2017/01/08/secure-energy-services-inc-valuation-initial-coverage-tseses/" TargetMode="External"/><Relationship Id="rId259" Type="http://schemas.openxmlformats.org/officeDocument/2006/relationships/hyperlink" Target="http://www.moderngraham.com/2017/02/21/denbury-resources-inc-valuation-february-2017-dnr/" TargetMode="External"/><Relationship Id="rId466" Type="http://schemas.openxmlformats.org/officeDocument/2006/relationships/hyperlink" Target="https://www.moderngraham.com/2018/05/21/loews-corp-valuation-may-2018-l/" TargetMode="External"/><Relationship Id="rId673" Type="http://schemas.openxmlformats.org/officeDocument/2006/relationships/hyperlink" Target="http://www.moderngraham.com/2016/12/31/servisfirst-bancshares-inc-valuation-initial-coverage-sfbs/" TargetMode="External"/><Relationship Id="rId880" Type="http://schemas.openxmlformats.org/officeDocument/2006/relationships/hyperlink" Target="https://www.moderngraham.com/2018/04/01/vornado-realty-trust-valuation-april-2018-vno/" TargetMode="External"/><Relationship Id="rId23" Type="http://schemas.openxmlformats.org/officeDocument/2006/relationships/hyperlink" Target="https://www.moderngraham.com/2018/05/17/american-eagle-outfitters-inc-valuation-may-2018-aeo/" TargetMode="External"/><Relationship Id="rId119" Type="http://schemas.openxmlformats.org/officeDocument/2006/relationships/hyperlink" Target="https://www.moderngraham.com/2018/06/01/cbre-group-inc-valuation-june-2018-cbre/" TargetMode="External"/><Relationship Id="rId326" Type="http://schemas.openxmlformats.org/officeDocument/2006/relationships/hyperlink" Target="https://www.moderngraham.com/2018/04/12/technipfmc-plc-valuation-april-2018-fti/" TargetMode="External"/><Relationship Id="rId533" Type="http://schemas.openxmlformats.org/officeDocument/2006/relationships/hyperlink" Target="https://www.moderngraham.com/2018/05/01/martin-marietta-materials-inc-valuation-may-2018-mlm/" TargetMode="External"/><Relationship Id="rId740" Type="http://schemas.openxmlformats.org/officeDocument/2006/relationships/hyperlink" Target="https://www.moderngraham.com/2018/06/26/skyworks-solutions-inc-valuation-june-2018-swks/" TargetMode="External"/><Relationship Id="rId838" Type="http://schemas.openxmlformats.org/officeDocument/2006/relationships/hyperlink" Target="http://www.moderngraham.com/2017/02/28/stantec-inc-valuation-initial-coverage-tsestn/" TargetMode="External"/><Relationship Id="rId172" Type="http://schemas.openxmlformats.org/officeDocument/2006/relationships/hyperlink" Target="http://www.moderngraham.com/2017/01/31/consolidated-communications-holdings-inc-valuation-initial-coverage-cnsl/" TargetMode="External"/><Relationship Id="rId477" Type="http://schemas.openxmlformats.org/officeDocument/2006/relationships/hyperlink" Target="https://www.moderngraham.com/2018/04/18/lennar-corp-valuation-april-2018-len/" TargetMode="External"/><Relationship Id="rId600" Type="http://schemas.openxmlformats.org/officeDocument/2006/relationships/hyperlink" Target="https://www.moderngraham.com/2018/06/27/public-service-enterprise-group-inc-valuation-june-2018-peg/" TargetMode="External"/><Relationship Id="rId684" Type="http://schemas.openxmlformats.org/officeDocument/2006/relationships/hyperlink" Target="http://www.moderngraham.com/2017/01/16/tanger-factory-outlet-centers-inc-valuation-initial-coverage-skt/" TargetMode="External"/><Relationship Id="rId337" Type="http://schemas.openxmlformats.org/officeDocument/2006/relationships/hyperlink" Target="https://www.moderngraham.com/2018/04/18/general-motors-co-valuation-april-2018-gm/" TargetMode="External"/><Relationship Id="rId891" Type="http://schemas.openxmlformats.org/officeDocument/2006/relationships/hyperlink" Target="https://www.moderngraham.com/2018/06/28/wells-fargo-co-valuation-june-2018-wfc/" TargetMode="External"/><Relationship Id="rId905" Type="http://schemas.openxmlformats.org/officeDocument/2006/relationships/hyperlink" Target="https://www.moderngraham.com/2018/06/12/wynn-resorts-ltd-valuation-june-2018-wynn/" TargetMode="External"/><Relationship Id="rId34" Type="http://schemas.openxmlformats.org/officeDocument/2006/relationships/hyperlink" Target="https://www.moderngraham.com/2017/09/09/aar-corp-valuation-initial-coverage-air/" TargetMode="External"/><Relationship Id="rId544" Type="http://schemas.openxmlformats.org/officeDocument/2006/relationships/hyperlink" Target="https://www.moderngraham.com/2018/02/25/merck-co-inc-valuation-february-2018-mrk/" TargetMode="External"/><Relationship Id="rId751" Type="http://schemas.openxmlformats.org/officeDocument/2006/relationships/hyperlink" Target="https://www.moderngraham.com/2018/04/01/att-inc-valuation-april-2018-t/" TargetMode="External"/><Relationship Id="rId849" Type="http://schemas.openxmlformats.org/officeDocument/2006/relationships/hyperlink" Target="http://www.moderngraham.com/2016/12/05/silver-wheaton-corp-valuation-december-2016-slw/" TargetMode="External"/><Relationship Id="rId183" Type="http://schemas.openxmlformats.org/officeDocument/2006/relationships/hyperlink" Target="http://www.moderngraham.com/2017/02/05/core-mark-holding-company-inc-valuation-initial-coverage-core/" TargetMode="External"/><Relationship Id="rId390" Type="http://schemas.openxmlformats.org/officeDocument/2006/relationships/hyperlink" Target="https://www.moderngraham.com/2018/02/24/intel-corp-valuation-february-2018-intc/" TargetMode="External"/><Relationship Id="rId404" Type="http://schemas.openxmlformats.org/officeDocument/2006/relationships/hyperlink" Target="https://www.moderngraham.com/2018/04/04/iron-mountain-inc-valuation-april-2018-irm/" TargetMode="External"/><Relationship Id="rId611" Type="http://schemas.openxmlformats.org/officeDocument/2006/relationships/hyperlink" Target="https://www.moderngraham.com/2018/03/19/philip-morris-international-inc-valuation-march-2018-pm/" TargetMode="External"/><Relationship Id="rId250" Type="http://schemas.openxmlformats.org/officeDocument/2006/relationships/hyperlink" Target="https://www.moderngraham.com/2018/05/23/danaher-corp-valuation-may-2018-dhr/" TargetMode="External"/><Relationship Id="rId488" Type="http://schemas.openxmlformats.org/officeDocument/2006/relationships/hyperlink" Target="https://www.moderngraham.com/2018/03/27/l3-technologies-inc-valuation-march-2018-lll/" TargetMode="External"/><Relationship Id="rId695" Type="http://schemas.openxmlformats.org/officeDocument/2006/relationships/hyperlink" Target="http://www.moderngraham.com/2017/01/31/standard-motor-products-inc-valuation-initial-coverage-smp/" TargetMode="External"/><Relationship Id="rId709" Type="http://schemas.openxmlformats.org/officeDocument/2006/relationships/hyperlink" Target="https://www.moderngraham.com/2018/06/30/suburban-propane-partners-lp-valuation-june-2018-sph/" TargetMode="External"/><Relationship Id="rId916" Type="http://schemas.openxmlformats.org/officeDocument/2006/relationships/hyperlink" Target="https://www.moderngraham.com/2018/03/11/zimmer-biomet-holdings-inc-valuation-march-2018-zbh/" TargetMode="External"/><Relationship Id="rId45" Type="http://schemas.openxmlformats.org/officeDocument/2006/relationships/hyperlink" Target="https://www.moderngraham.com/2018/05/05/allegion-plc-valuation-may-2018-alle/" TargetMode="External"/><Relationship Id="rId110" Type="http://schemas.openxmlformats.org/officeDocument/2006/relationships/hyperlink" Target="https://www.moderngraham.com/2018/04/26/borgwarner-inc-valuation-april-2018-bwa/" TargetMode="External"/><Relationship Id="rId348" Type="http://schemas.openxmlformats.org/officeDocument/2006/relationships/hyperlink" Target="https://www.moderngraham.com/2018/06/11/garmin-ltd-valuation-june-2018-grmn/" TargetMode="External"/><Relationship Id="rId555" Type="http://schemas.openxmlformats.org/officeDocument/2006/relationships/hyperlink" Target="https://www.moderngraham.com/2018/03/05/navient-corp-valuation-march-2018-navi/" TargetMode="External"/><Relationship Id="rId762" Type="http://schemas.openxmlformats.org/officeDocument/2006/relationships/hyperlink" Target="http://www.moderngraham.com/2017/06/29/tech-data-corp-valuation-initial-coverage-tecd/" TargetMode="External"/><Relationship Id="rId194" Type="http://schemas.openxmlformats.org/officeDocument/2006/relationships/hyperlink" Target="http://www.moderngraham.com/2017/02/13/california-resources-corp-valuation-initial-coverage-crc/" TargetMode="External"/><Relationship Id="rId208" Type="http://schemas.openxmlformats.org/officeDocument/2006/relationships/hyperlink" Target="http://www.moderngraham.com/2017/03/01/cst-brands-inc-valuation-initial-coverage-cst/" TargetMode="External"/><Relationship Id="rId415" Type="http://schemas.openxmlformats.org/officeDocument/2006/relationships/hyperlink" Target="https://www.moderngraham.com/2018/05/07/jb-hunt-transport-services-inc-valuation-may-2018-jbht/" TargetMode="External"/><Relationship Id="rId622" Type="http://schemas.openxmlformats.org/officeDocument/2006/relationships/hyperlink" Target="https://www.moderngraham.com/2018/06/28/prudential-financial-inc-valuation-june-2018-pru/" TargetMode="External"/><Relationship Id="rId261" Type="http://schemas.openxmlformats.org/officeDocument/2006/relationships/hyperlink" Target="https://www.moderngraham.com/2018/03/03/dover-corp-valuation-march-2018-dov/" TargetMode="External"/><Relationship Id="rId499" Type="http://schemas.openxmlformats.org/officeDocument/2006/relationships/hyperlink" Target="http://www.moderngraham.com/2017/04/09/lifepoint-health-inc-valuation-initial-coverage-lpnt/" TargetMode="External"/><Relationship Id="rId56" Type="http://schemas.openxmlformats.org/officeDocument/2006/relationships/hyperlink" Target="https://www.moderngraham.com/2017/03/11/autonation-inc-valuation-march-2017-an/" TargetMode="External"/><Relationship Id="rId359" Type="http://schemas.openxmlformats.org/officeDocument/2006/relationships/hyperlink" Target="https://www.moderngraham.com/2018/03/26/hess-corp-valuation-march-2018-hes/" TargetMode="External"/><Relationship Id="rId566" Type="http://schemas.openxmlformats.org/officeDocument/2006/relationships/hyperlink" Target="https://www.moderngraham.com/2018/03/07/ingevity-corp-valuation-march-2018-ngvt/" TargetMode="External"/><Relationship Id="rId773" Type="http://schemas.openxmlformats.org/officeDocument/2006/relationships/hyperlink" Target="http://www.moderngraham.com/2017/09/04/hanover-insurance-group-valuation-initial-coverage-thg/" TargetMode="External"/><Relationship Id="rId121" Type="http://schemas.openxmlformats.org/officeDocument/2006/relationships/hyperlink" Target="http://www.moderngraham.com/2017/01/13/coca-cola-european-partners-plc-valuation-january-2017-cce/" TargetMode="External"/><Relationship Id="rId219" Type="http://schemas.openxmlformats.org/officeDocument/2006/relationships/hyperlink" Target="http://www.moderngraham.com/2017/03/17/cvb-financial-corp-valuation-initial-coverage-cvbf/" TargetMode="External"/><Relationship Id="rId426" Type="http://schemas.openxmlformats.org/officeDocument/2006/relationships/hyperlink" Target="https://www.moderngraham.com/2018/03/15/juniper-networks-inc-valuation-march-2018-jnpr/" TargetMode="External"/><Relationship Id="rId633" Type="http://schemas.openxmlformats.org/officeDocument/2006/relationships/hyperlink" Target="https://www.moderngraham.com/2018/06/30/ryder-system-inc-valuation-june-2018-r/" TargetMode="External"/><Relationship Id="rId840" Type="http://schemas.openxmlformats.org/officeDocument/2006/relationships/hyperlink" Target="http://www.moderngraham.com/2017/03/10/sierra-wireless-inc-valuation-initial-coverage-tses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9" t="s">
        <v>0</v>
      </c>
      <c r="B1" s="139"/>
      <c r="C1" s="139"/>
      <c r="D1" s="139"/>
      <c r="E1" s="139"/>
      <c r="F1" s="139"/>
    </row>
    <row r="2" spans="1:6" ht="31.5" x14ac:dyDescent="0.5">
      <c r="A2" s="140" t="s">
        <v>1</v>
      </c>
      <c r="B2" s="140"/>
      <c r="C2" s="140"/>
      <c r="D2" s="140"/>
      <c r="E2" s="140"/>
      <c r="F2" s="140"/>
    </row>
    <row r="3" spans="1:6" x14ac:dyDescent="0.25">
      <c r="A3" s="32" t="s">
        <v>2</v>
      </c>
      <c r="B3" s="81">
        <v>43298</v>
      </c>
      <c r="C3" s="32"/>
      <c r="D3" s="32"/>
      <c r="E3" s="32"/>
      <c r="F3" s="32"/>
    </row>
    <row r="4" spans="1:6" ht="15.75" thickBot="1" x14ac:dyDescent="0.3"/>
    <row r="5" spans="1:6" ht="23.25" x14ac:dyDescent="0.35">
      <c r="A5" s="141" t="s">
        <v>3</v>
      </c>
      <c r="B5" s="142"/>
      <c r="C5" s="142"/>
      <c r="D5" s="142"/>
      <c r="E5" s="142"/>
      <c r="F5" s="143"/>
    </row>
    <row r="6" spans="1:6" x14ac:dyDescent="0.25">
      <c r="A6" s="6" t="s">
        <v>4</v>
      </c>
      <c r="B6" s="1">
        <f>COUNT('MG Universe'!G2:G9990)</f>
        <v>918</v>
      </c>
      <c r="C6" s="1"/>
      <c r="D6" s="1"/>
      <c r="E6" s="1"/>
      <c r="F6" s="7"/>
    </row>
    <row r="7" spans="1:6" x14ac:dyDescent="0.25">
      <c r="A7" s="6" t="s">
        <v>5</v>
      </c>
      <c r="B7" s="8">
        <f>AVERAGEIF('MG Universe'!K2:K9990,"&lt;100",'MG Universe'!K2:K9990)</f>
        <v>27.670913838120121</v>
      </c>
      <c r="C7" s="1"/>
      <c r="D7" s="1"/>
      <c r="E7" s="1"/>
      <c r="F7" s="7"/>
    </row>
    <row r="8" spans="1:6" x14ac:dyDescent="0.25">
      <c r="A8" s="6" t="s">
        <v>6</v>
      </c>
      <c r="B8" s="9">
        <f>AVERAGEIF('MG Universe'!J2:J9990,"&lt;200%",'MG Universe'!J2:J9990)</f>
        <v>0.81277037735849078</v>
      </c>
      <c r="C8" s="1" t="s">
        <v>7</v>
      </c>
      <c r="D8" s="1"/>
      <c r="E8" s="1"/>
      <c r="F8" s="7"/>
    </row>
    <row r="9" spans="1:6" x14ac:dyDescent="0.25">
      <c r="A9" s="6" t="s">
        <v>6</v>
      </c>
      <c r="B9" s="9">
        <f>AVERAGEIF('MG Universe'!J2:J9991,"&lt;500%",'MG Universe'!J2:J9991)</f>
        <v>1.2307365443425071</v>
      </c>
      <c r="C9" s="1" t="s">
        <v>8</v>
      </c>
      <c r="D9" s="1"/>
      <c r="E9" s="1"/>
      <c r="F9" s="7"/>
    </row>
    <row r="10" spans="1:6" x14ac:dyDescent="0.25">
      <c r="A10" s="6"/>
      <c r="B10" s="9"/>
      <c r="C10" s="1"/>
      <c r="D10" s="1"/>
      <c r="E10" s="1"/>
      <c r="F10" s="7"/>
    </row>
    <row r="11" spans="1:6" x14ac:dyDescent="0.25">
      <c r="A11" s="6"/>
      <c r="B11" s="9"/>
      <c r="C11" s="1" t="s">
        <v>9</v>
      </c>
      <c r="D11" s="1" t="s">
        <v>10</v>
      </c>
      <c r="E11" s="1" t="s">
        <v>11</v>
      </c>
      <c r="F11" s="7"/>
    </row>
    <row r="12" spans="1:6" x14ac:dyDescent="0.25">
      <c r="A12" s="6" t="s">
        <v>12</v>
      </c>
      <c r="B12" s="1">
        <f>SUM(C12:E12)</f>
        <v>78</v>
      </c>
      <c r="C12" s="1">
        <f>COUNTIF('MG Universe'!$F$2:$F$9990,"DU")</f>
        <v>42</v>
      </c>
      <c r="D12" s="1">
        <f>COUNTIF('MG Universe'!$F$2:$F$9990,"DF")</f>
        <v>18</v>
      </c>
      <c r="E12" s="1">
        <f>COUNTIF('MG Universe'!$F$2:$F$9990,"DO")</f>
        <v>18</v>
      </c>
      <c r="F12" s="7"/>
    </row>
    <row r="13" spans="1:6" x14ac:dyDescent="0.25">
      <c r="A13" s="6" t="s">
        <v>13</v>
      </c>
      <c r="B13" s="1">
        <f t="shared" ref="B13:B14" si="0">SUM(C13:E13)</f>
        <v>277</v>
      </c>
      <c r="C13" s="1">
        <f>COUNTIF('MG Universe'!$F$2:$F$9990,"EU")</f>
        <v>73</v>
      </c>
      <c r="D13" s="1">
        <f>COUNTIF('MG Universe'!$F$2:$F$9990,"EF")</f>
        <v>61</v>
      </c>
      <c r="E13" s="1">
        <f>COUNTIF('MG Universe'!$F$2:$F$9990,"EO")</f>
        <v>143</v>
      </c>
      <c r="F13" s="7"/>
    </row>
    <row r="14" spans="1:6" x14ac:dyDescent="0.25">
      <c r="A14" s="6" t="s">
        <v>14</v>
      </c>
      <c r="B14" s="1">
        <f t="shared" si="0"/>
        <v>563</v>
      </c>
      <c r="C14" s="1">
        <f>COUNTIF('MG Universe'!$F$2:$F$9990,"SU")</f>
        <v>101</v>
      </c>
      <c r="D14" s="1">
        <f>COUNTIF('MG Universe'!$F$2:$F$9990,"SF")</f>
        <v>54</v>
      </c>
      <c r="E14" s="1">
        <f>COUNTIF('MG Universe'!$F$2:$F$9990,"SO")</f>
        <v>408</v>
      </c>
      <c r="F14" s="7"/>
    </row>
    <row r="15" spans="1:6" ht="15.75" thickBot="1" x14ac:dyDescent="0.3">
      <c r="A15" s="10" t="s">
        <v>15</v>
      </c>
      <c r="B15" s="11">
        <f>SUM(B12:B14)</f>
        <v>918</v>
      </c>
      <c r="C15" s="11">
        <f t="shared" ref="C15:E15" si="1">SUM(C12:C14)</f>
        <v>216</v>
      </c>
      <c r="D15" s="11">
        <f t="shared" si="1"/>
        <v>133</v>
      </c>
      <c r="E15" s="11">
        <f t="shared" si="1"/>
        <v>569</v>
      </c>
      <c r="F15" s="12"/>
    </row>
    <row r="16" spans="1:6" ht="15.75" thickBot="1" x14ac:dyDescent="0.3"/>
    <row r="17" spans="1:6" ht="23.25" x14ac:dyDescent="0.35">
      <c r="A17" s="141" t="s">
        <v>16</v>
      </c>
      <c r="B17" s="142"/>
      <c r="C17" s="142"/>
      <c r="D17" s="142"/>
      <c r="E17" s="142"/>
      <c r="F17" s="143"/>
    </row>
    <row r="18" spans="1:6" x14ac:dyDescent="0.25">
      <c r="A18" s="6" t="s">
        <v>17</v>
      </c>
      <c r="B18" s="21">
        <v>25119.89</v>
      </c>
      <c r="C18" s="1"/>
      <c r="D18" s="1"/>
      <c r="E18" s="1"/>
      <c r="F18" s="7"/>
    </row>
    <row r="19" spans="1:6" x14ac:dyDescent="0.25">
      <c r="A19" s="6" t="s">
        <v>18</v>
      </c>
      <c r="B19" s="22">
        <f>SUM(DJIA!I2:I31)/'Market Overview'!B18</f>
        <v>0.14748074135674957</v>
      </c>
      <c r="C19" s="1"/>
      <c r="D19" s="1"/>
      <c r="E19" s="1"/>
      <c r="F19" s="7"/>
    </row>
    <row r="20" spans="1:6" x14ac:dyDescent="0.25">
      <c r="A20" s="6" t="s">
        <v>19</v>
      </c>
      <c r="B20" s="21">
        <f>SUM(DJIA!H2:H31)/'Market Overview'!B19</f>
        <v>19480.577420276943</v>
      </c>
      <c r="C20" s="1"/>
      <c r="D20" s="1"/>
      <c r="E20" s="1"/>
      <c r="F20" s="7"/>
    </row>
    <row r="21" spans="1:6" x14ac:dyDescent="0.25">
      <c r="A21" s="6" t="s">
        <v>20</v>
      </c>
      <c r="B21" s="9">
        <f>B18/B20</f>
        <v>1.2894838514310776</v>
      </c>
      <c r="C21" s="1"/>
      <c r="D21" s="1"/>
      <c r="E21" s="1"/>
      <c r="F21" s="7"/>
    </row>
    <row r="22" spans="1:6" x14ac:dyDescent="0.25">
      <c r="A22" s="6" t="s">
        <v>5</v>
      </c>
      <c r="B22" s="8">
        <f>AVERAGEIF(DJIA!K2:K10000,"&lt;100",DJIA!K2:K10000)</f>
        <v>24.341333333333331</v>
      </c>
      <c r="C22" s="1"/>
      <c r="D22" s="1"/>
      <c r="E22" s="1"/>
      <c r="F22" s="7"/>
    </row>
    <row r="23" spans="1:6" x14ac:dyDescent="0.25">
      <c r="A23" s="6"/>
      <c r="B23" s="1"/>
      <c r="C23" s="1"/>
      <c r="D23" s="1"/>
      <c r="E23" s="1"/>
      <c r="F23" s="7"/>
    </row>
    <row r="24" spans="1:6" x14ac:dyDescent="0.25">
      <c r="A24" s="6"/>
      <c r="B24" s="9"/>
      <c r="C24" s="1" t="s">
        <v>9</v>
      </c>
      <c r="D24" s="1" t="s">
        <v>10</v>
      </c>
      <c r="E24" s="1" t="s">
        <v>11</v>
      </c>
      <c r="F24" s="7"/>
    </row>
    <row r="25" spans="1:6" x14ac:dyDescent="0.25">
      <c r="A25" s="6" t="s">
        <v>12</v>
      </c>
      <c r="B25" s="1">
        <f>SUM(C25:E25)</f>
        <v>5</v>
      </c>
      <c r="C25" s="1">
        <f>COUNTIF(DJIA!$F$2:$F$10000,"DU")</f>
        <v>2</v>
      </c>
      <c r="D25" s="1">
        <f>COUNTIF(DJIA!$F$2:$F$10000,"DF")</f>
        <v>2</v>
      </c>
      <c r="E25" s="1">
        <f>COUNTIF(DJIA!$F$2:$F$10000,"DO")</f>
        <v>1</v>
      </c>
      <c r="F25" s="7"/>
    </row>
    <row r="26" spans="1:6" x14ac:dyDescent="0.25">
      <c r="A26" s="6" t="s">
        <v>13</v>
      </c>
      <c r="B26" s="1">
        <f t="shared" ref="B26:B27" si="2">SUM(C26:E26)</f>
        <v>9</v>
      </c>
      <c r="C26" s="1">
        <f>COUNTIF(DJIA!$F$2:$F$10000,"EU")</f>
        <v>0</v>
      </c>
      <c r="D26" s="1">
        <f>COUNTIF(DJIA!$F$2:$F$10000,"EF")</f>
        <v>1</v>
      </c>
      <c r="E26" s="1">
        <f>COUNTIF(DJIA!$F$2:$F$10000,"EO")</f>
        <v>8</v>
      </c>
      <c r="F26" s="7"/>
    </row>
    <row r="27" spans="1:6" x14ac:dyDescent="0.25">
      <c r="A27" s="6" t="s">
        <v>14</v>
      </c>
      <c r="B27" s="1">
        <f t="shared" si="2"/>
        <v>16</v>
      </c>
      <c r="C27" s="1">
        <f>COUNTIF(DJIA!$F$2:$F$10000,"SU")</f>
        <v>2</v>
      </c>
      <c r="D27" s="1">
        <f>COUNTIF(DJIA!$F$2:$F$10000,"SF")</f>
        <v>3</v>
      </c>
      <c r="E27" s="1">
        <f>COUNTIF(DJIA!$F$2:$F$10000,"SO")</f>
        <v>11</v>
      </c>
      <c r="F27" s="7"/>
    </row>
    <row r="28" spans="1:6" ht="15.75" thickBot="1" x14ac:dyDescent="0.3">
      <c r="A28" s="10" t="s">
        <v>15</v>
      </c>
      <c r="B28" s="11">
        <f>SUM(B25:B27)</f>
        <v>30</v>
      </c>
      <c r="C28" s="11">
        <f t="shared" ref="C28" si="3">SUM(C25:C27)</f>
        <v>4</v>
      </c>
      <c r="D28" s="11">
        <f t="shared" ref="D28" si="4">SUM(D25:D27)</f>
        <v>6</v>
      </c>
      <c r="E28" s="11">
        <f t="shared" ref="E28" si="5">SUM(E25:E27)</f>
        <v>20</v>
      </c>
      <c r="F28" s="12"/>
    </row>
    <row r="29" spans="1:6" ht="15.75" thickBot="1" x14ac:dyDescent="0.3"/>
    <row r="30" spans="1:6" ht="23.25" x14ac:dyDescent="0.35">
      <c r="A30" s="141" t="s">
        <v>21</v>
      </c>
      <c r="B30" s="142"/>
      <c r="C30" s="142"/>
      <c r="D30" s="142"/>
      <c r="E30" s="142"/>
      <c r="F30" s="143"/>
    </row>
    <row r="31" spans="1:6" x14ac:dyDescent="0.25">
      <c r="A31" s="6" t="s">
        <v>17</v>
      </c>
      <c r="B31" s="21">
        <v>2809.55</v>
      </c>
      <c r="C31" s="1"/>
      <c r="D31" s="1"/>
      <c r="E31" s="1"/>
      <c r="F31" s="7"/>
    </row>
    <row r="32" spans="1:6" x14ac:dyDescent="0.25">
      <c r="A32" s="6" t="s">
        <v>19</v>
      </c>
      <c r="B32" s="21">
        <v>2269.9</v>
      </c>
      <c r="C32" s="1"/>
      <c r="D32" s="1"/>
      <c r="E32" s="1"/>
      <c r="F32" s="7"/>
    </row>
    <row r="33" spans="1:6" x14ac:dyDescent="0.25">
      <c r="A33" s="6" t="s">
        <v>22</v>
      </c>
      <c r="B33" s="9">
        <f>B31/B32</f>
        <v>1.237741750737918</v>
      </c>
      <c r="C33" s="1"/>
      <c r="D33" s="1"/>
      <c r="E33" s="1"/>
      <c r="F33" s="7"/>
    </row>
    <row r="34" spans="1:6" x14ac:dyDescent="0.25">
      <c r="A34" s="6" t="s">
        <v>5</v>
      </c>
      <c r="B34" s="8">
        <f>AVERAGEIF('S&amp;P 500'!K2:K10000,"&lt;100",'S&amp;P 500'!K2:K10000)</f>
        <v>26.348127753303938</v>
      </c>
      <c r="C34" s="1"/>
      <c r="D34" s="1"/>
      <c r="E34" s="1"/>
      <c r="F34" s="7"/>
    </row>
    <row r="35" spans="1:6" x14ac:dyDescent="0.25">
      <c r="A35" s="6" t="s">
        <v>6</v>
      </c>
      <c r="B35" s="9">
        <f>AVERAGEIF('S&amp;P 500'!J2:J10000,"&lt;200%",'S&amp;P 500'!J2:J10000)</f>
        <v>0.95264629080118646</v>
      </c>
      <c r="C35" s="1" t="s">
        <v>7</v>
      </c>
      <c r="D35" s="1"/>
      <c r="E35" s="1"/>
      <c r="F35" s="7"/>
    </row>
    <row r="36" spans="1:6" x14ac:dyDescent="0.25">
      <c r="A36" s="6" t="s">
        <v>6</v>
      </c>
      <c r="B36" s="9">
        <f>AVERAGEIF('S&amp;P 500'!J2:J10001,"&lt;500%",'S&amp;P 500'!J2:J10001)</f>
        <v>1.2729253768844218</v>
      </c>
      <c r="C36" s="1" t="s">
        <v>8</v>
      </c>
      <c r="D36" s="1"/>
      <c r="E36" s="1"/>
      <c r="F36" s="7"/>
    </row>
    <row r="37" spans="1:6" x14ac:dyDescent="0.25">
      <c r="A37" s="6"/>
      <c r="B37" s="1"/>
      <c r="C37" s="1"/>
      <c r="D37" s="1"/>
      <c r="E37" s="1"/>
      <c r="F37" s="7"/>
    </row>
    <row r="38" spans="1:6" x14ac:dyDescent="0.25">
      <c r="A38" s="6"/>
      <c r="B38" s="9"/>
      <c r="C38" s="1" t="s">
        <v>9</v>
      </c>
      <c r="D38" s="1" t="s">
        <v>10</v>
      </c>
      <c r="E38" s="1" t="s">
        <v>11</v>
      </c>
      <c r="F38" s="7"/>
    </row>
    <row r="39" spans="1:6" x14ac:dyDescent="0.25">
      <c r="A39" s="6" t="s">
        <v>12</v>
      </c>
      <c r="B39" s="1">
        <f>SUM(C39:E39)</f>
        <v>55</v>
      </c>
      <c r="C39" s="1">
        <f>COUNTIF('S&amp;P 500'!$F$2:$F$10000,"DU")</f>
        <v>32</v>
      </c>
      <c r="D39" s="1">
        <f>COUNTIF('S&amp;P 500'!$F$2:$F$10000,"DF")</f>
        <v>11</v>
      </c>
      <c r="E39" s="1">
        <f>COUNTIF('S&amp;P 500'!$F$2:$F$10000,"DO")</f>
        <v>12</v>
      </c>
      <c r="F39" s="7"/>
    </row>
    <row r="40" spans="1:6" x14ac:dyDescent="0.25">
      <c r="A40" s="6" t="s">
        <v>13</v>
      </c>
      <c r="B40" s="1">
        <f t="shared" ref="B40:B41" si="6">SUM(C40:E40)</f>
        <v>153</v>
      </c>
      <c r="C40" s="1">
        <f>COUNTIF('S&amp;P 500'!$F$2:$F$10000,"EU")</f>
        <v>37</v>
      </c>
      <c r="D40" s="1">
        <f>COUNTIF('S&amp;P 500'!$F$2:$F$10000,"EF")</f>
        <v>37</v>
      </c>
      <c r="E40" s="1">
        <f>COUNTIF('S&amp;P 500'!$F$2:$F$10000,"EO")</f>
        <v>79</v>
      </c>
      <c r="F40" s="7"/>
    </row>
    <row r="41" spans="1:6" x14ac:dyDescent="0.25">
      <c r="A41" s="6" t="s">
        <v>14</v>
      </c>
      <c r="B41" s="1">
        <f t="shared" si="6"/>
        <v>297</v>
      </c>
      <c r="C41" s="1">
        <f>COUNTIF('S&amp;P 500'!$F$2:$F$10000,"SU")</f>
        <v>61</v>
      </c>
      <c r="D41" s="1">
        <f>COUNTIF('S&amp;P 500'!$F$2:$F$10000,"SF")</f>
        <v>38</v>
      </c>
      <c r="E41" s="1">
        <f>COUNTIF('S&amp;P 500'!$F$2:$F$10000,"SO")</f>
        <v>198</v>
      </c>
      <c r="F41" s="7"/>
    </row>
    <row r="42" spans="1:6" ht="15.75" thickBot="1" x14ac:dyDescent="0.3">
      <c r="A42" s="10" t="s">
        <v>15</v>
      </c>
      <c r="B42" s="11">
        <f>SUM(B39:B41)</f>
        <v>505</v>
      </c>
      <c r="C42" s="11">
        <f t="shared" ref="C42" si="7">SUM(C39:C41)</f>
        <v>130</v>
      </c>
      <c r="D42" s="11">
        <f t="shared" ref="D42" si="8">SUM(D39:D41)</f>
        <v>86</v>
      </c>
      <c r="E42" s="11">
        <f t="shared" ref="E42" si="9">SUM(E39:E41)</f>
        <v>289</v>
      </c>
      <c r="F42" s="12"/>
    </row>
  </sheetData>
  <sheetProtection algorithmName="SHA-512" hashValue="GZ71YKUewDDHX7Db7IosZWgIVZyqRzkM/dlB8p6ezfiSxsMQWXpfyJWsWy911Ima1TF67MvP5SqPEslft6cTNg==" saltValue="eLn9X3BskHLPPvJ35PlVqA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/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7" bestFit="1" customWidth="1"/>
    <col min="8" max="8" width="12.42578125" customWidth="1"/>
    <col min="9" max="9" width="10.140625" style="13" bestFit="1" customWidth="1"/>
    <col min="10" max="10" width="16.140625" style="5" bestFit="1" customWidth="1"/>
    <col min="11" max="11" width="9.140625" style="4" bestFit="1" customWidth="1"/>
    <col min="12" max="12" width="10.140625" style="110" customWidth="1"/>
    <col min="13" max="13" width="5.5703125" bestFit="1" customWidth="1"/>
    <col min="14" max="14" width="7.7109375" style="4" bestFit="1" customWidth="1"/>
    <col min="15" max="15" width="9.85546875" style="13" bestFit="1" customWidth="1"/>
    <col min="16" max="16" width="15.140625" style="5" bestFit="1" customWidth="1"/>
    <col min="17" max="17" width="18.7109375" style="90" bestFit="1" customWidth="1"/>
    <col min="18" max="18" width="8.42578125" bestFit="1" customWidth="1"/>
  </cols>
  <sheetData>
    <row r="1" spans="1:18" s="27" customFormat="1" ht="33.75" customHeight="1" x14ac:dyDescent="0.25">
      <c r="A1" s="28" t="s">
        <v>23</v>
      </c>
      <c r="B1" s="23" t="str">
        <f>'MG Universe'!B1</f>
        <v>Name with Link</v>
      </c>
      <c r="C1" s="105" t="s">
        <v>24</v>
      </c>
      <c r="D1" s="105" t="s">
        <v>25</v>
      </c>
      <c r="E1" s="105" t="s">
        <v>26</v>
      </c>
      <c r="F1" s="105" t="s">
        <v>27</v>
      </c>
      <c r="G1" s="106" t="s">
        <v>28</v>
      </c>
      <c r="H1" s="105" t="s">
        <v>19</v>
      </c>
      <c r="I1" s="107" t="s">
        <v>29</v>
      </c>
      <c r="J1" s="111" t="s">
        <v>30</v>
      </c>
      <c r="K1" s="112" t="s">
        <v>31</v>
      </c>
      <c r="L1" s="108" t="s">
        <v>32</v>
      </c>
      <c r="M1" s="105" t="s">
        <v>33</v>
      </c>
      <c r="N1" s="112" t="s">
        <v>34</v>
      </c>
      <c r="O1" s="107" t="s">
        <v>35</v>
      </c>
      <c r="P1" s="111" t="s">
        <v>36</v>
      </c>
      <c r="Q1" s="113" t="s">
        <v>37</v>
      </c>
      <c r="R1" s="105" t="s">
        <v>38</v>
      </c>
    </row>
    <row r="2" spans="1:18" x14ac:dyDescent="0.25">
      <c r="A2" s="84"/>
      <c r="B2" s="15" t="str">
        <f>IF($A2="","",VLOOKUP($A2,'MG Universe'!$A$2:$R$9990,2))</f>
        <v/>
      </c>
      <c r="C2" s="15" t="str">
        <f>IF($A2="","",VLOOKUP($A2,'MG Universe'!$A$2:$R$9990,3))</f>
        <v/>
      </c>
      <c r="D2" s="15" t="str">
        <f>IF($A2="","",VLOOKUP($A2,'MG Universe'!$A$2:$R$9990,4))</f>
        <v/>
      </c>
      <c r="E2" s="15" t="str">
        <f>IF($A2="","",VLOOKUP($A2,'MG Universe'!$A$2:$R$9990,5))</f>
        <v/>
      </c>
      <c r="F2" s="16" t="str">
        <f>IF($A2="","",VLOOKUP($A2,'MG Universe'!$A$2:$R$9990,6))</f>
        <v/>
      </c>
      <c r="G2" s="85" t="str">
        <f>IF($A2="","",VLOOKUP($A2,'MG Universe'!$A$2:$R$9990,7))</f>
        <v/>
      </c>
      <c r="H2" s="18" t="str">
        <f>IF($A2="","",VLOOKUP($A2,'MG Universe'!$A$2:$R$9990,8))</f>
        <v/>
      </c>
      <c r="I2" s="18" t="str">
        <f>IF($A2="","",VLOOKUP($A2,'MG Universe'!$A$2:$R$9990,9))</f>
        <v/>
      </c>
      <c r="J2" s="19" t="str">
        <f>IF($A2="","",VLOOKUP($A2,'MG Universe'!$A$2:$R$9990,10))</f>
        <v/>
      </c>
      <c r="K2" s="86" t="str">
        <f>IF($A2="","",VLOOKUP($A2,'MG Universe'!$A$2:$R$9990,11))</f>
        <v/>
      </c>
      <c r="L2" s="109" t="str">
        <f>IF($A2="","",VLOOKUP($A2,'MG Universe'!$A$2:$R$9990,12))</f>
        <v/>
      </c>
      <c r="M2" s="15" t="str">
        <f>IF($A2="","",VLOOKUP($A2,'MG Universe'!$A$2:$R$9990,13))</f>
        <v/>
      </c>
      <c r="N2" s="88" t="str">
        <f>IF($A2="","",VLOOKUP($A2,'MG Universe'!$A$2:$R$9990,14))</f>
        <v/>
      </c>
      <c r="O2" s="18" t="str">
        <f>IF($A2="","",VLOOKUP($A2,'MG Universe'!$A$2:$R$9990,15))</f>
        <v/>
      </c>
      <c r="P2" s="19" t="str">
        <f>IF($A2="","",VLOOKUP($A2,'MG Universe'!$A$2:$R$9990,16))</f>
        <v/>
      </c>
      <c r="Q2" s="89" t="str">
        <f>IF($A2="","",VLOOKUP($A2,'MG Universe'!$A$2:$R$9990,17))</f>
        <v/>
      </c>
      <c r="R2" s="18" t="str">
        <f>IF($A2="","",VLOOKUP($A2,'MG Universe'!$A$2:$R$9990,18))</f>
        <v/>
      </c>
    </row>
    <row r="3" spans="1:18" x14ac:dyDescent="0.25">
      <c r="A3" s="84"/>
      <c r="B3" s="15" t="str">
        <f>IF($A3="","",VLOOKUP($A3,'MG Universe'!$A$2:$R$9990,2))</f>
        <v/>
      </c>
      <c r="C3" s="15" t="str">
        <f>IF($A3="","",VLOOKUP($A3,'MG Universe'!$A$2:$R$9990,3))</f>
        <v/>
      </c>
      <c r="D3" s="15" t="str">
        <f>IF($A3="","",VLOOKUP($A3,'MG Universe'!$A$2:$R$9990,4))</f>
        <v/>
      </c>
      <c r="E3" s="15" t="str">
        <f>IF($A3="","",VLOOKUP($A3,'MG Universe'!$A$2:$R$9990,5))</f>
        <v/>
      </c>
      <c r="F3" s="16" t="str">
        <f>IF($A3="","",VLOOKUP($A3,'MG Universe'!$A$2:$R$9990,6))</f>
        <v/>
      </c>
      <c r="G3" s="85" t="str">
        <f>IF($A3="","",VLOOKUP($A3,'MG Universe'!$A$2:$R$9990,7))</f>
        <v/>
      </c>
      <c r="H3" s="18" t="str">
        <f>IF($A3="","",VLOOKUP($A3,'MG Universe'!$A$2:$R$9990,8))</f>
        <v/>
      </c>
      <c r="I3" s="18" t="str">
        <f>IF($A3="","",VLOOKUP($A3,'MG Universe'!$A$2:$R$9990,9))</f>
        <v/>
      </c>
      <c r="J3" s="19" t="str">
        <f>IF($A3="","",VLOOKUP($A3,'MG Universe'!$A$2:$R$9990,10))</f>
        <v/>
      </c>
      <c r="K3" s="86" t="str">
        <f>IF($A3="","",VLOOKUP($A3,'MG Universe'!$A$2:$R$9990,11))</f>
        <v/>
      </c>
      <c r="L3" s="109" t="str">
        <f>IF($A3="","",VLOOKUP($A3,'MG Universe'!$A$2:$R$9990,12))</f>
        <v/>
      </c>
      <c r="M3" s="15" t="str">
        <f>IF($A3="","",VLOOKUP($A3,'MG Universe'!$A$2:$R$9990,13))</f>
        <v/>
      </c>
      <c r="N3" s="88" t="str">
        <f>IF($A3="","",VLOOKUP($A3,'MG Universe'!$A$2:$R$9990,14))</f>
        <v/>
      </c>
      <c r="O3" s="18" t="str">
        <f>IF($A3="","",VLOOKUP($A3,'MG Universe'!$A$2:$R$9990,15))</f>
        <v/>
      </c>
      <c r="P3" s="19" t="str">
        <f>IF($A3="","",VLOOKUP($A3,'MG Universe'!$A$2:$R$9990,16))</f>
        <v/>
      </c>
      <c r="Q3" s="89" t="str">
        <f>IF($A3="","",VLOOKUP($A3,'MG Universe'!$A$2:$R$9990,17))</f>
        <v/>
      </c>
      <c r="R3" s="18" t="str">
        <f>IF($A3="","",VLOOKUP($A3,'MG Universe'!$A$2:$R$9990,18))</f>
        <v/>
      </c>
    </row>
    <row r="4" spans="1:18" x14ac:dyDescent="0.25">
      <c r="A4" s="84"/>
      <c r="B4" s="15" t="str">
        <f>IF($A4="","",VLOOKUP($A4,'MG Universe'!$A$2:$R$9990,2))</f>
        <v/>
      </c>
      <c r="C4" s="15" t="str">
        <f>IF($A4="","",VLOOKUP($A4,'MG Universe'!$A$2:$R$9990,3))</f>
        <v/>
      </c>
      <c r="D4" s="15" t="str">
        <f>IF($A4="","",VLOOKUP($A4,'MG Universe'!$A$2:$R$9990,4))</f>
        <v/>
      </c>
      <c r="E4" s="15" t="str">
        <f>IF($A4="","",VLOOKUP($A4,'MG Universe'!$A$2:$R$9990,5))</f>
        <v/>
      </c>
      <c r="F4" s="16" t="str">
        <f>IF($A4="","",VLOOKUP($A4,'MG Universe'!$A$2:$R$9990,6))</f>
        <v/>
      </c>
      <c r="G4" s="85" t="str">
        <f>IF($A4="","",VLOOKUP($A4,'MG Universe'!$A$2:$R$9990,7))</f>
        <v/>
      </c>
      <c r="H4" s="18" t="str">
        <f>IF($A4="","",VLOOKUP($A4,'MG Universe'!$A$2:$R$9990,8))</f>
        <v/>
      </c>
      <c r="I4" s="18" t="str">
        <f>IF($A4="","",VLOOKUP($A4,'MG Universe'!$A$2:$R$9990,9))</f>
        <v/>
      </c>
      <c r="J4" s="19" t="str">
        <f>IF($A4="","",VLOOKUP($A4,'MG Universe'!$A$2:$R$9990,10))</f>
        <v/>
      </c>
      <c r="K4" s="86" t="str">
        <f>IF($A4="","",VLOOKUP($A4,'MG Universe'!$A$2:$R$9990,11))</f>
        <v/>
      </c>
      <c r="L4" s="109" t="str">
        <f>IF($A4="","",VLOOKUP($A4,'MG Universe'!$A$2:$R$9990,12))</f>
        <v/>
      </c>
      <c r="M4" s="15" t="str">
        <f>IF($A4="","",VLOOKUP($A4,'MG Universe'!$A$2:$R$9990,13))</f>
        <v/>
      </c>
      <c r="N4" s="88" t="str">
        <f>IF($A4="","",VLOOKUP($A4,'MG Universe'!$A$2:$R$9990,14))</f>
        <v/>
      </c>
      <c r="O4" s="18" t="str">
        <f>IF($A4="","",VLOOKUP($A4,'MG Universe'!$A$2:$R$9990,15))</f>
        <v/>
      </c>
      <c r="P4" s="19" t="str">
        <f>IF($A4="","",VLOOKUP($A4,'MG Universe'!$A$2:$R$9990,16))</f>
        <v/>
      </c>
      <c r="Q4" s="89" t="str">
        <f>IF($A4="","",VLOOKUP($A4,'MG Universe'!$A$2:$R$9990,17))</f>
        <v/>
      </c>
      <c r="R4" s="18" t="str">
        <f>IF($A4="","",VLOOKUP($A4,'MG Universe'!$A$2:$R$9990,18))</f>
        <v/>
      </c>
    </row>
    <row r="5" spans="1:18" x14ac:dyDescent="0.25">
      <c r="A5" s="84"/>
      <c r="B5" s="15" t="str">
        <f>IF($A5="","",VLOOKUP($A5,'MG Universe'!$A$2:$R$9990,2))</f>
        <v/>
      </c>
      <c r="C5" s="15" t="str">
        <f>IF($A5="","",VLOOKUP($A5,'MG Universe'!$A$2:$R$9990,3))</f>
        <v/>
      </c>
      <c r="D5" s="15" t="str">
        <f>IF($A5="","",VLOOKUP($A5,'MG Universe'!$A$2:$R$9990,4))</f>
        <v/>
      </c>
      <c r="E5" s="15" t="str">
        <f>IF($A5="","",VLOOKUP($A5,'MG Universe'!$A$2:$R$9990,5))</f>
        <v/>
      </c>
      <c r="F5" s="16" t="str">
        <f>IF($A5="","",VLOOKUP($A5,'MG Universe'!$A$2:$R$9990,6))</f>
        <v/>
      </c>
      <c r="G5" s="85" t="str">
        <f>IF($A5="","",VLOOKUP($A5,'MG Universe'!$A$2:$R$9990,7))</f>
        <v/>
      </c>
      <c r="H5" s="18" t="str">
        <f>IF($A5="","",VLOOKUP($A5,'MG Universe'!$A$2:$R$9990,8))</f>
        <v/>
      </c>
      <c r="I5" s="18" t="str">
        <f>IF($A5="","",VLOOKUP($A5,'MG Universe'!$A$2:$R$9990,9))</f>
        <v/>
      </c>
      <c r="J5" s="19" t="str">
        <f>IF($A5="","",VLOOKUP($A5,'MG Universe'!$A$2:$R$9990,10))</f>
        <v/>
      </c>
      <c r="K5" s="86" t="str">
        <f>IF($A5="","",VLOOKUP($A5,'MG Universe'!$A$2:$R$9990,11))</f>
        <v/>
      </c>
      <c r="L5" s="109" t="str">
        <f>IF($A5="","",VLOOKUP($A5,'MG Universe'!$A$2:$R$9990,12))</f>
        <v/>
      </c>
      <c r="M5" s="15" t="str">
        <f>IF($A5="","",VLOOKUP($A5,'MG Universe'!$A$2:$R$9990,13))</f>
        <v/>
      </c>
      <c r="N5" s="88" t="str">
        <f>IF($A5="","",VLOOKUP($A5,'MG Universe'!$A$2:$R$9990,14))</f>
        <v/>
      </c>
      <c r="O5" s="18" t="str">
        <f>IF($A5="","",VLOOKUP($A5,'MG Universe'!$A$2:$R$9990,15))</f>
        <v/>
      </c>
      <c r="P5" s="19" t="str">
        <f>IF($A5="","",VLOOKUP($A5,'MG Universe'!$A$2:$R$9990,16))</f>
        <v/>
      </c>
      <c r="Q5" s="89" t="str">
        <f>IF($A5="","",VLOOKUP($A5,'MG Universe'!$A$2:$R$9990,17))</f>
        <v/>
      </c>
      <c r="R5" s="18" t="str">
        <f>IF($A5="","",VLOOKUP($A5,'MG Universe'!$A$2:$R$9990,18))</f>
        <v/>
      </c>
    </row>
    <row r="6" spans="1:18" x14ac:dyDescent="0.25">
      <c r="A6" s="84"/>
      <c r="B6" s="15" t="str">
        <f>IF($A6="","",VLOOKUP($A6,'MG Universe'!$A$2:$R$9990,2))</f>
        <v/>
      </c>
      <c r="C6" s="15" t="str">
        <f>IF($A6="","",VLOOKUP($A6,'MG Universe'!$A$2:$R$9990,3))</f>
        <v/>
      </c>
      <c r="D6" s="15" t="str">
        <f>IF($A6="","",VLOOKUP($A6,'MG Universe'!$A$2:$R$9990,4))</f>
        <v/>
      </c>
      <c r="E6" s="15" t="str">
        <f>IF($A6="","",VLOOKUP($A6,'MG Universe'!$A$2:$R$9990,5))</f>
        <v/>
      </c>
      <c r="F6" s="16" t="str">
        <f>IF($A6="","",VLOOKUP($A6,'MG Universe'!$A$2:$R$9990,6))</f>
        <v/>
      </c>
      <c r="G6" s="85" t="str">
        <f>IF($A6="","",VLOOKUP($A6,'MG Universe'!$A$2:$R$9990,7))</f>
        <v/>
      </c>
      <c r="H6" s="18" t="str">
        <f>IF($A6="","",VLOOKUP($A6,'MG Universe'!$A$2:$R$9990,8))</f>
        <v/>
      </c>
      <c r="I6" s="18" t="str">
        <f>IF($A6="","",VLOOKUP($A6,'MG Universe'!$A$2:$R$9990,9))</f>
        <v/>
      </c>
      <c r="J6" s="19" t="str">
        <f>IF($A6="","",VLOOKUP($A6,'MG Universe'!$A$2:$R$9990,10))</f>
        <v/>
      </c>
      <c r="K6" s="86" t="str">
        <f>IF($A6="","",VLOOKUP($A6,'MG Universe'!$A$2:$R$9990,11))</f>
        <v/>
      </c>
      <c r="L6" s="109" t="str">
        <f>IF($A6="","",VLOOKUP($A6,'MG Universe'!$A$2:$R$9990,12))</f>
        <v/>
      </c>
      <c r="M6" s="15" t="str">
        <f>IF($A6="","",VLOOKUP($A6,'MG Universe'!$A$2:$R$9990,13))</f>
        <v/>
      </c>
      <c r="N6" s="88" t="str">
        <f>IF($A6="","",VLOOKUP($A6,'MG Universe'!$A$2:$R$9990,14))</f>
        <v/>
      </c>
      <c r="O6" s="18" t="str">
        <f>IF($A6="","",VLOOKUP($A6,'MG Universe'!$A$2:$R$9990,15))</f>
        <v/>
      </c>
      <c r="P6" s="19" t="str">
        <f>IF($A6="","",VLOOKUP($A6,'MG Universe'!$A$2:$R$9990,16))</f>
        <v/>
      </c>
      <c r="Q6" s="89" t="str">
        <f>IF($A6="","",VLOOKUP($A6,'MG Universe'!$A$2:$R$9990,17))</f>
        <v/>
      </c>
      <c r="R6" s="18" t="str">
        <f>IF($A6="","",VLOOKUP($A6,'MG Universe'!$A$2:$R$9990,18))</f>
        <v/>
      </c>
    </row>
    <row r="7" spans="1:18" x14ac:dyDescent="0.25">
      <c r="A7" s="84"/>
      <c r="B7" s="15" t="str">
        <f>IF($A7="","",VLOOKUP($A7,'MG Universe'!$A$2:$R$9990,2))</f>
        <v/>
      </c>
      <c r="C7" s="15" t="str">
        <f>IF($A7="","",VLOOKUP($A7,'MG Universe'!$A$2:$R$9990,3))</f>
        <v/>
      </c>
      <c r="D7" s="15" t="str">
        <f>IF($A7="","",VLOOKUP($A7,'MG Universe'!$A$2:$R$9990,4))</f>
        <v/>
      </c>
      <c r="E7" s="15" t="str">
        <f>IF($A7="","",VLOOKUP($A7,'MG Universe'!$A$2:$R$9990,5))</f>
        <v/>
      </c>
      <c r="F7" s="16" t="str">
        <f>IF($A7="","",VLOOKUP($A7,'MG Universe'!$A$2:$R$9990,6))</f>
        <v/>
      </c>
      <c r="G7" s="85" t="str">
        <f>IF($A7="","",VLOOKUP($A7,'MG Universe'!$A$2:$R$9990,7))</f>
        <v/>
      </c>
      <c r="H7" s="18" t="str">
        <f>IF($A7="","",VLOOKUP($A7,'MG Universe'!$A$2:$R$9990,8))</f>
        <v/>
      </c>
      <c r="I7" s="18" t="str">
        <f>IF($A7="","",VLOOKUP($A7,'MG Universe'!$A$2:$R$9990,9))</f>
        <v/>
      </c>
      <c r="J7" s="19" t="str">
        <f>IF($A7="","",VLOOKUP($A7,'MG Universe'!$A$2:$R$9990,10))</f>
        <v/>
      </c>
      <c r="K7" s="86" t="str">
        <f>IF($A7="","",VLOOKUP($A7,'MG Universe'!$A$2:$R$9990,11))</f>
        <v/>
      </c>
      <c r="L7" s="109" t="str">
        <f>IF($A7="","",VLOOKUP($A7,'MG Universe'!$A$2:$R$9990,12))</f>
        <v/>
      </c>
      <c r="M7" s="15" t="str">
        <f>IF($A7="","",VLOOKUP($A7,'MG Universe'!$A$2:$R$9990,13))</f>
        <v/>
      </c>
      <c r="N7" s="88" t="str">
        <f>IF($A7="","",VLOOKUP($A7,'MG Universe'!$A$2:$R$9990,14))</f>
        <v/>
      </c>
      <c r="O7" s="18" t="str">
        <f>IF($A7="","",VLOOKUP($A7,'MG Universe'!$A$2:$R$9990,15))</f>
        <v/>
      </c>
      <c r="P7" s="19" t="str">
        <f>IF($A7="","",VLOOKUP($A7,'MG Universe'!$A$2:$R$9990,16))</f>
        <v/>
      </c>
      <c r="Q7" s="89" t="str">
        <f>IF($A7="","",VLOOKUP($A7,'MG Universe'!$A$2:$R$9990,17))</f>
        <v/>
      </c>
      <c r="R7" s="18" t="str">
        <f>IF($A7="","",VLOOKUP($A7,'MG Universe'!$A$2:$R$9990,18))</f>
        <v/>
      </c>
    </row>
    <row r="8" spans="1:18" x14ac:dyDescent="0.25">
      <c r="A8" s="84"/>
      <c r="B8" s="15" t="str">
        <f>IF($A8="","",VLOOKUP($A8,'MG Universe'!$A$2:$R$9990,2))</f>
        <v/>
      </c>
      <c r="C8" s="15" t="str">
        <f>IF($A8="","",VLOOKUP($A8,'MG Universe'!$A$2:$R$9990,3))</f>
        <v/>
      </c>
      <c r="D8" s="15" t="str">
        <f>IF($A8="","",VLOOKUP($A8,'MG Universe'!$A$2:$R$9990,4))</f>
        <v/>
      </c>
      <c r="E8" s="15" t="str">
        <f>IF($A8="","",VLOOKUP($A8,'MG Universe'!$A$2:$R$9990,5))</f>
        <v/>
      </c>
      <c r="F8" s="16" t="str">
        <f>IF($A8="","",VLOOKUP($A8,'MG Universe'!$A$2:$R$9990,6))</f>
        <v/>
      </c>
      <c r="G8" s="85" t="str">
        <f>IF($A8="","",VLOOKUP($A8,'MG Universe'!$A$2:$R$9990,7))</f>
        <v/>
      </c>
      <c r="H8" s="18" t="str">
        <f>IF($A8="","",VLOOKUP($A8,'MG Universe'!$A$2:$R$9990,8))</f>
        <v/>
      </c>
      <c r="I8" s="18" t="str">
        <f>IF($A8="","",VLOOKUP($A8,'MG Universe'!$A$2:$R$9990,9))</f>
        <v/>
      </c>
      <c r="J8" s="19" t="str">
        <f>IF($A8="","",VLOOKUP($A8,'MG Universe'!$A$2:$R$9990,10))</f>
        <v/>
      </c>
      <c r="K8" s="86" t="str">
        <f>IF($A8="","",VLOOKUP($A8,'MG Universe'!$A$2:$R$9990,11))</f>
        <v/>
      </c>
      <c r="L8" s="109" t="str">
        <f>IF($A8="","",VLOOKUP($A8,'MG Universe'!$A$2:$R$9990,12))</f>
        <v/>
      </c>
      <c r="M8" s="15" t="str">
        <f>IF($A8="","",VLOOKUP($A8,'MG Universe'!$A$2:$R$9990,13))</f>
        <v/>
      </c>
      <c r="N8" s="88" t="str">
        <f>IF($A8="","",VLOOKUP($A8,'MG Universe'!$A$2:$R$9990,14))</f>
        <v/>
      </c>
      <c r="O8" s="18" t="str">
        <f>IF($A8="","",VLOOKUP($A8,'MG Universe'!$A$2:$R$9990,15))</f>
        <v/>
      </c>
      <c r="P8" s="19" t="str">
        <f>IF($A8="","",VLOOKUP($A8,'MG Universe'!$A$2:$R$9990,16))</f>
        <v/>
      </c>
      <c r="Q8" s="89" t="str">
        <f>IF($A8="","",VLOOKUP($A8,'MG Universe'!$A$2:$R$9990,17))</f>
        <v/>
      </c>
      <c r="R8" s="18" t="str">
        <f>IF($A8="","",VLOOKUP($A8,'MG Universe'!$A$2:$R$9990,18))</f>
        <v/>
      </c>
    </row>
    <row r="9" spans="1:18" x14ac:dyDescent="0.25">
      <c r="A9" s="84"/>
      <c r="B9" s="15" t="str">
        <f>IF($A9="","",VLOOKUP($A9,'MG Universe'!$A$2:$R$9990,2))</f>
        <v/>
      </c>
      <c r="C9" s="15" t="str">
        <f>IF($A9="","",VLOOKUP($A9,'MG Universe'!$A$2:$R$9990,3))</f>
        <v/>
      </c>
      <c r="D9" s="15" t="str">
        <f>IF($A9="","",VLOOKUP($A9,'MG Universe'!$A$2:$R$9990,4))</f>
        <v/>
      </c>
      <c r="E9" s="15" t="str">
        <f>IF($A9="","",VLOOKUP($A9,'MG Universe'!$A$2:$R$9990,5))</f>
        <v/>
      </c>
      <c r="F9" s="16" t="str">
        <f>IF($A9="","",VLOOKUP($A9,'MG Universe'!$A$2:$R$9990,6))</f>
        <v/>
      </c>
      <c r="G9" s="85" t="str">
        <f>IF($A9="","",VLOOKUP($A9,'MG Universe'!$A$2:$R$9990,7))</f>
        <v/>
      </c>
      <c r="H9" s="18" t="str">
        <f>IF($A9="","",VLOOKUP($A9,'MG Universe'!$A$2:$R$9990,8))</f>
        <v/>
      </c>
      <c r="I9" s="18" t="str">
        <f>IF($A9="","",VLOOKUP($A9,'MG Universe'!$A$2:$R$9990,9))</f>
        <v/>
      </c>
      <c r="J9" s="19" t="str">
        <f>IF($A9="","",VLOOKUP($A9,'MG Universe'!$A$2:$R$9990,10))</f>
        <v/>
      </c>
      <c r="K9" s="86" t="str">
        <f>IF($A9="","",VLOOKUP($A9,'MG Universe'!$A$2:$R$9990,11))</f>
        <v/>
      </c>
      <c r="L9" s="109" t="str">
        <f>IF($A9="","",VLOOKUP($A9,'MG Universe'!$A$2:$R$9990,12))</f>
        <v/>
      </c>
      <c r="M9" s="15" t="str">
        <f>IF($A9="","",VLOOKUP($A9,'MG Universe'!$A$2:$R$9990,13))</f>
        <v/>
      </c>
      <c r="N9" s="88" t="str">
        <f>IF($A9="","",VLOOKUP($A9,'MG Universe'!$A$2:$R$9990,14))</f>
        <v/>
      </c>
      <c r="O9" s="18" t="str">
        <f>IF($A9="","",VLOOKUP($A9,'MG Universe'!$A$2:$R$9990,15))</f>
        <v/>
      </c>
      <c r="P9" s="19" t="str">
        <f>IF($A9="","",VLOOKUP($A9,'MG Universe'!$A$2:$R$9990,16))</f>
        <v/>
      </c>
      <c r="Q9" s="89" t="str">
        <f>IF($A9="","",VLOOKUP($A9,'MG Universe'!$A$2:$R$9990,17))</f>
        <v/>
      </c>
      <c r="R9" s="18" t="str">
        <f>IF($A9="","",VLOOKUP($A9,'MG Universe'!$A$2:$R$9990,18))</f>
        <v/>
      </c>
    </row>
    <row r="10" spans="1:18" x14ac:dyDescent="0.25">
      <c r="A10" s="84"/>
      <c r="B10" s="15" t="str">
        <f>IF($A10="","",VLOOKUP($A10,'MG Universe'!$A$2:$R$9990,2))</f>
        <v/>
      </c>
      <c r="C10" s="15" t="str">
        <f>IF($A10="","",VLOOKUP($A10,'MG Universe'!$A$2:$R$9990,3))</f>
        <v/>
      </c>
      <c r="D10" s="15" t="str">
        <f>IF($A10="","",VLOOKUP($A10,'MG Universe'!$A$2:$R$9990,4))</f>
        <v/>
      </c>
      <c r="E10" s="15" t="str">
        <f>IF($A10="","",VLOOKUP($A10,'MG Universe'!$A$2:$R$9990,5))</f>
        <v/>
      </c>
      <c r="F10" s="16" t="str">
        <f>IF($A10="","",VLOOKUP($A10,'MG Universe'!$A$2:$R$9990,6))</f>
        <v/>
      </c>
      <c r="G10" s="85" t="str">
        <f>IF($A10="","",VLOOKUP($A10,'MG Universe'!$A$2:$R$9990,7))</f>
        <v/>
      </c>
      <c r="H10" s="18" t="str">
        <f>IF($A10="","",VLOOKUP($A10,'MG Universe'!$A$2:$R$9990,8))</f>
        <v/>
      </c>
      <c r="I10" s="18" t="str">
        <f>IF($A10="","",VLOOKUP($A10,'MG Universe'!$A$2:$R$9990,9))</f>
        <v/>
      </c>
      <c r="J10" s="19" t="str">
        <f>IF($A10="","",VLOOKUP($A10,'MG Universe'!$A$2:$R$9990,10))</f>
        <v/>
      </c>
      <c r="K10" s="86" t="str">
        <f>IF($A10="","",VLOOKUP($A10,'MG Universe'!$A$2:$R$9990,11))</f>
        <v/>
      </c>
      <c r="L10" s="109" t="str">
        <f>IF($A10="","",VLOOKUP($A10,'MG Universe'!$A$2:$R$9990,12))</f>
        <v/>
      </c>
      <c r="M10" s="15" t="str">
        <f>IF($A10="","",VLOOKUP($A10,'MG Universe'!$A$2:$R$9990,13))</f>
        <v/>
      </c>
      <c r="N10" s="88" t="str">
        <f>IF($A10="","",VLOOKUP($A10,'MG Universe'!$A$2:$R$9990,14))</f>
        <v/>
      </c>
      <c r="O10" s="18" t="str">
        <f>IF($A10="","",VLOOKUP($A10,'MG Universe'!$A$2:$R$9990,15))</f>
        <v/>
      </c>
      <c r="P10" s="19" t="str">
        <f>IF($A10="","",VLOOKUP($A10,'MG Universe'!$A$2:$R$9990,16))</f>
        <v/>
      </c>
      <c r="Q10" s="89" t="str">
        <f>IF($A10="","",VLOOKUP($A10,'MG Universe'!$A$2:$R$9990,17))</f>
        <v/>
      </c>
      <c r="R10" s="18" t="str">
        <f>IF($A10="","",VLOOKUP($A10,'MG Universe'!$A$2:$R$9990,18))</f>
        <v/>
      </c>
    </row>
    <row r="11" spans="1:18" x14ac:dyDescent="0.25">
      <c r="A11" s="84"/>
      <c r="B11" s="15" t="str">
        <f>IF($A11="","",VLOOKUP($A11,'MG Universe'!$A$2:$R$9990,2))</f>
        <v/>
      </c>
      <c r="C11" s="15" t="str">
        <f>IF($A11="","",VLOOKUP($A11,'MG Universe'!$A$2:$R$9990,3))</f>
        <v/>
      </c>
      <c r="D11" s="15" t="str">
        <f>IF($A11="","",VLOOKUP($A11,'MG Universe'!$A$2:$R$9990,4))</f>
        <v/>
      </c>
      <c r="E11" s="15" t="str">
        <f>IF($A11="","",VLOOKUP($A11,'MG Universe'!$A$2:$R$9990,5))</f>
        <v/>
      </c>
      <c r="F11" s="16" t="str">
        <f>IF($A11="","",VLOOKUP($A11,'MG Universe'!$A$2:$R$9990,6))</f>
        <v/>
      </c>
      <c r="G11" s="85" t="str">
        <f>IF($A11="","",VLOOKUP($A11,'MG Universe'!$A$2:$R$9990,7))</f>
        <v/>
      </c>
      <c r="H11" s="18" t="str">
        <f>IF($A11="","",VLOOKUP($A11,'MG Universe'!$A$2:$R$9990,8))</f>
        <v/>
      </c>
      <c r="I11" s="18" t="str">
        <f>IF($A11="","",VLOOKUP($A11,'MG Universe'!$A$2:$R$9990,9))</f>
        <v/>
      </c>
      <c r="J11" s="19" t="str">
        <f>IF($A11="","",VLOOKUP($A11,'MG Universe'!$A$2:$R$9990,10))</f>
        <v/>
      </c>
      <c r="K11" s="86" t="str">
        <f>IF($A11="","",VLOOKUP($A11,'MG Universe'!$A$2:$R$9990,11))</f>
        <v/>
      </c>
      <c r="L11" s="109" t="str">
        <f>IF($A11="","",VLOOKUP($A11,'MG Universe'!$A$2:$R$9990,12))</f>
        <v/>
      </c>
      <c r="M11" s="15" t="str">
        <f>IF($A11="","",VLOOKUP($A11,'MG Universe'!$A$2:$R$9990,13))</f>
        <v/>
      </c>
      <c r="N11" s="88" t="str">
        <f>IF($A11="","",VLOOKUP($A11,'MG Universe'!$A$2:$R$9990,14))</f>
        <v/>
      </c>
      <c r="O11" s="18" t="str">
        <f>IF($A11="","",VLOOKUP($A11,'MG Universe'!$A$2:$R$9990,15))</f>
        <v/>
      </c>
      <c r="P11" s="19" t="str">
        <f>IF($A11="","",VLOOKUP($A11,'MG Universe'!$A$2:$R$9990,16))</f>
        <v/>
      </c>
      <c r="Q11" s="89" t="str">
        <f>IF($A11="","",VLOOKUP($A11,'MG Universe'!$A$2:$R$9990,17))</f>
        <v/>
      </c>
      <c r="R11" s="18" t="str">
        <f>IF($A11="","",VLOOKUP($A11,'MG Universe'!$A$2:$R$9990,18))</f>
        <v/>
      </c>
    </row>
    <row r="12" spans="1:18" x14ac:dyDescent="0.25">
      <c r="A12" s="84"/>
      <c r="B12" s="15" t="str">
        <f>IF($A12="","",VLOOKUP($A12,'MG Universe'!$A$2:$R$9990,2))</f>
        <v/>
      </c>
      <c r="C12" s="15" t="str">
        <f>IF($A12="","",VLOOKUP($A12,'MG Universe'!$A$2:$R$9990,3))</f>
        <v/>
      </c>
      <c r="D12" s="15" t="str">
        <f>IF($A12="","",VLOOKUP($A12,'MG Universe'!$A$2:$R$9990,4))</f>
        <v/>
      </c>
      <c r="E12" s="15" t="str">
        <f>IF($A12="","",VLOOKUP($A12,'MG Universe'!$A$2:$R$9990,5))</f>
        <v/>
      </c>
      <c r="F12" s="16" t="str">
        <f>IF($A12="","",VLOOKUP($A12,'MG Universe'!$A$2:$R$9990,6))</f>
        <v/>
      </c>
      <c r="G12" s="85" t="str">
        <f>IF($A12="","",VLOOKUP($A12,'MG Universe'!$A$2:$R$9990,7))</f>
        <v/>
      </c>
      <c r="H12" s="18" t="str">
        <f>IF($A12="","",VLOOKUP($A12,'MG Universe'!$A$2:$R$9990,8))</f>
        <v/>
      </c>
      <c r="I12" s="18" t="str">
        <f>IF($A12="","",VLOOKUP($A12,'MG Universe'!$A$2:$R$9990,9))</f>
        <v/>
      </c>
      <c r="J12" s="19" t="str">
        <f>IF($A12="","",VLOOKUP($A12,'MG Universe'!$A$2:$R$9990,10))</f>
        <v/>
      </c>
      <c r="K12" s="86" t="str">
        <f>IF($A12="","",VLOOKUP($A12,'MG Universe'!$A$2:$R$9990,11))</f>
        <v/>
      </c>
      <c r="L12" s="109" t="str">
        <f>IF($A12="","",VLOOKUP($A12,'MG Universe'!$A$2:$R$9990,12))</f>
        <v/>
      </c>
      <c r="M12" s="15" t="str">
        <f>IF($A12="","",VLOOKUP($A12,'MG Universe'!$A$2:$R$9990,13))</f>
        <v/>
      </c>
      <c r="N12" s="88" t="str">
        <f>IF($A12="","",VLOOKUP($A12,'MG Universe'!$A$2:$R$9990,14))</f>
        <v/>
      </c>
      <c r="O12" s="18" t="str">
        <f>IF($A12="","",VLOOKUP($A12,'MG Universe'!$A$2:$R$9990,15))</f>
        <v/>
      </c>
      <c r="P12" s="19" t="str">
        <f>IF($A12="","",VLOOKUP($A12,'MG Universe'!$A$2:$R$9990,16))</f>
        <v/>
      </c>
      <c r="Q12" s="89" t="str">
        <f>IF($A12="","",VLOOKUP($A12,'MG Universe'!$A$2:$R$9990,17))</f>
        <v/>
      </c>
      <c r="R12" s="18" t="str">
        <f>IF($A12="","",VLOOKUP($A12,'MG Universe'!$A$2:$R$9990,18))</f>
        <v/>
      </c>
    </row>
    <row r="13" spans="1:18" x14ac:dyDescent="0.25">
      <c r="A13" s="84"/>
      <c r="B13" s="15" t="str">
        <f>IF($A13="","",VLOOKUP($A13,'MG Universe'!$A$2:$R$9990,2))</f>
        <v/>
      </c>
      <c r="C13" s="15" t="str">
        <f>IF($A13="","",VLOOKUP($A13,'MG Universe'!$A$2:$R$9990,3))</f>
        <v/>
      </c>
      <c r="D13" s="15" t="str">
        <f>IF($A13="","",VLOOKUP($A13,'MG Universe'!$A$2:$R$9990,4))</f>
        <v/>
      </c>
      <c r="E13" s="15" t="str">
        <f>IF($A13="","",VLOOKUP($A13,'MG Universe'!$A$2:$R$9990,5))</f>
        <v/>
      </c>
      <c r="F13" s="16" t="str">
        <f>IF($A13="","",VLOOKUP($A13,'MG Universe'!$A$2:$R$9990,6))</f>
        <v/>
      </c>
      <c r="G13" s="85" t="str">
        <f>IF($A13="","",VLOOKUP($A13,'MG Universe'!$A$2:$R$9990,7))</f>
        <v/>
      </c>
      <c r="H13" s="18" t="str">
        <f>IF($A13="","",VLOOKUP($A13,'MG Universe'!$A$2:$R$9990,8))</f>
        <v/>
      </c>
      <c r="I13" s="18" t="str">
        <f>IF($A13="","",VLOOKUP($A13,'MG Universe'!$A$2:$R$9990,9))</f>
        <v/>
      </c>
      <c r="J13" s="19" t="str">
        <f>IF($A13="","",VLOOKUP($A13,'MG Universe'!$A$2:$R$9990,10))</f>
        <v/>
      </c>
      <c r="K13" s="86" t="str">
        <f>IF($A13="","",VLOOKUP($A13,'MG Universe'!$A$2:$R$9990,11))</f>
        <v/>
      </c>
      <c r="L13" s="109" t="str">
        <f>IF($A13="","",VLOOKUP($A13,'MG Universe'!$A$2:$R$9990,12))</f>
        <v/>
      </c>
      <c r="M13" s="15" t="str">
        <f>IF($A13="","",VLOOKUP($A13,'MG Universe'!$A$2:$R$9990,13))</f>
        <v/>
      </c>
      <c r="N13" s="88" t="str">
        <f>IF($A13="","",VLOOKUP($A13,'MG Universe'!$A$2:$R$9990,14))</f>
        <v/>
      </c>
      <c r="O13" s="18" t="str">
        <f>IF($A13="","",VLOOKUP($A13,'MG Universe'!$A$2:$R$9990,15))</f>
        <v/>
      </c>
      <c r="P13" s="19" t="str">
        <f>IF($A13="","",VLOOKUP($A13,'MG Universe'!$A$2:$R$9990,16))</f>
        <v/>
      </c>
      <c r="Q13" s="89" t="str">
        <f>IF($A13="","",VLOOKUP($A13,'MG Universe'!$A$2:$R$9990,17))</f>
        <v/>
      </c>
      <c r="R13" s="18" t="str">
        <f>IF($A13="","",VLOOKUP($A13,'MG Universe'!$A$2:$R$9990,18))</f>
        <v/>
      </c>
    </row>
    <row r="14" spans="1:18" x14ac:dyDescent="0.25">
      <c r="A14" s="84"/>
      <c r="B14" s="15" t="str">
        <f>IF($A14="","",VLOOKUP($A14,'MG Universe'!$A$2:$R$9990,2))</f>
        <v/>
      </c>
      <c r="C14" s="15" t="str">
        <f>IF($A14="","",VLOOKUP($A14,'MG Universe'!$A$2:$R$9990,3))</f>
        <v/>
      </c>
      <c r="D14" s="15" t="str">
        <f>IF($A14="","",VLOOKUP($A14,'MG Universe'!$A$2:$R$9990,4))</f>
        <v/>
      </c>
      <c r="E14" s="15" t="str">
        <f>IF($A14="","",VLOOKUP($A14,'MG Universe'!$A$2:$R$9990,5))</f>
        <v/>
      </c>
      <c r="F14" s="16" t="str">
        <f>IF($A14="","",VLOOKUP($A14,'MG Universe'!$A$2:$R$9990,6))</f>
        <v/>
      </c>
      <c r="G14" s="85" t="str">
        <f>IF($A14="","",VLOOKUP($A14,'MG Universe'!$A$2:$R$9990,7))</f>
        <v/>
      </c>
      <c r="H14" s="18" t="str">
        <f>IF($A14="","",VLOOKUP($A14,'MG Universe'!$A$2:$R$9990,8))</f>
        <v/>
      </c>
      <c r="I14" s="18" t="str">
        <f>IF($A14="","",VLOOKUP($A14,'MG Universe'!$A$2:$R$9990,9))</f>
        <v/>
      </c>
      <c r="J14" s="19" t="str">
        <f>IF($A14="","",VLOOKUP($A14,'MG Universe'!$A$2:$R$9990,10))</f>
        <v/>
      </c>
      <c r="K14" s="86" t="str">
        <f>IF($A14="","",VLOOKUP($A14,'MG Universe'!$A$2:$R$9990,11))</f>
        <v/>
      </c>
      <c r="L14" s="109" t="str">
        <f>IF($A14="","",VLOOKUP($A14,'MG Universe'!$A$2:$R$9990,12))</f>
        <v/>
      </c>
      <c r="M14" s="15" t="str">
        <f>IF($A14="","",VLOOKUP($A14,'MG Universe'!$A$2:$R$9990,13))</f>
        <v/>
      </c>
      <c r="N14" s="88" t="str">
        <f>IF($A14="","",VLOOKUP($A14,'MG Universe'!$A$2:$R$9990,14))</f>
        <v/>
      </c>
      <c r="O14" s="18" t="str">
        <f>IF($A14="","",VLOOKUP($A14,'MG Universe'!$A$2:$R$9990,15))</f>
        <v/>
      </c>
      <c r="P14" s="19" t="str">
        <f>IF($A14="","",VLOOKUP($A14,'MG Universe'!$A$2:$R$9990,16))</f>
        <v/>
      </c>
      <c r="Q14" s="89" t="str">
        <f>IF($A14="","",VLOOKUP($A14,'MG Universe'!$A$2:$R$9990,17))</f>
        <v/>
      </c>
      <c r="R14" s="18" t="str">
        <f>IF($A14="","",VLOOKUP($A14,'MG Universe'!$A$2:$R$9990,18))</f>
        <v/>
      </c>
    </row>
    <row r="15" spans="1:18" x14ac:dyDescent="0.25">
      <c r="A15" s="84"/>
      <c r="B15" s="15" t="str">
        <f>IF($A15="","",VLOOKUP($A15,'MG Universe'!$A$2:$R$9990,2))</f>
        <v/>
      </c>
      <c r="C15" s="15" t="str">
        <f>IF($A15="","",VLOOKUP($A15,'MG Universe'!$A$2:$R$9990,3))</f>
        <v/>
      </c>
      <c r="D15" s="15" t="str">
        <f>IF($A15="","",VLOOKUP($A15,'MG Universe'!$A$2:$R$9990,4))</f>
        <v/>
      </c>
      <c r="E15" s="15" t="str">
        <f>IF($A15="","",VLOOKUP($A15,'MG Universe'!$A$2:$R$9990,5))</f>
        <v/>
      </c>
      <c r="F15" s="16" t="str">
        <f>IF($A15="","",VLOOKUP($A15,'MG Universe'!$A$2:$R$9990,6))</f>
        <v/>
      </c>
      <c r="G15" s="85" t="str">
        <f>IF($A15="","",VLOOKUP($A15,'MG Universe'!$A$2:$R$9990,7))</f>
        <v/>
      </c>
      <c r="H15" s="18" t="str">
        <f>IF($A15="","",VLOOKUP($A15,'MG Universe'!$A$2:$R$9990,8))</f>
        <v/>
      </c>
      <c r="I15" s="18" t="str">
        <f>IF($A15="","",VLOOKUP($A15,'MG Universe'!$A$2:$R$9990,9))</f>
        <v/>
      </c>
      <c r="J15" s="19" t="str">
        <f>IF($A15="","",VLOOKUP($A15,'MG Universe'!$A$2:$R$9990,10))</f>
        <v/>
      </c>
      <c r="K15" s="86" t="str">
        <f>IF($A15="","",VLOOKUP($A15,'MG Universe'!$A$2:$R$9990,11))</f>
        <v/>
      </c>
      <c r="L15" s="109" t="str">
        <f>IF($A15="","",VLOOKUP($A15,'MG Universe'!$A$2:$R$9990,12))</f>
        <v/>
      </c>
      <c r="M15" s="15" t="str">
        <f>IF($A15="","",VLOOKUP($A15,'MG Universe'!$A$2:$R$9990,13))</f>
        <v/>
      </c>
      <c r="N15" s="88" t="str">
        <f>IF($A15="","",VLOOKUP($A15,'MG Universe'!$A$2:$R$9990,14))</f>
        <v/>
      </c>
      <c r="O15" s="18" t="str">
        <f>IF($A15="","",VLOOKUP($A15,'MG Universe'!$A$2:$R$9990,15))</f>
        <v/>
      </c>
      <c r="P15" s="19" t="str">
        <f>IF($A15="","",VLOOKUP($A15,'MG Universe'!$A$2:$R$9990,16))</f>
        <v/>
      </c>
      <c r="Q15" s="89" t="str">
        <f>IF($A15="","",VLOOKUP($A15,'MG Universe'!$A$2:$R$9990,17))</f>
        <v/>
      </c>
      <c r="R15" s="18" t="str">
        <f>IF($A15="","",VLOOKUP($A15,'MG Universe'!$A$2:$R$9990,18))</f>
        <v/>
      </c>
    </row>
    <row r="16" spans="1:18" x14ac:dyDescent="0.25">
      <c r="A16" s="84"/>
      <c r="B16" s="15" t="str">
        <f>IF($A16="","",VLOOKUP($A16,'MG Universe'!$A$2:$R$9990,2))</f>
        <v/>
      </c>
      <c r="C16" s="15" t="str">
        <f>IF($A16="","",VLOOKUP($A16,'MG Universe'!$A$2:$R$9990,3))</f>
        <v/>
      </c>
      <c r="D16" s="15" t="str">
        <f>IF($A16="","",VLOOKUP($A16,'MG Universe'!$A$2:$R$9990,4))</f>
        <v/>
      </c>
      <c r="E16" s="15" t="str">
        <f>IF($A16="","",VLOOKUP($A16,'MG Universe'!$A$2:$R$9990,5))</f>
        <v/>
      </c>
      <c r="F16" s="16" t="str">
        <f>IF($A16="","",VLOOKUP($A16,'MG Universe'!$A$2:$R$9990,6))</f>
        <v/>
      </c>
      <c r="G16" s="85" t="str">
        <f>IF($A16="","",VLOOKUP($A16,'MG Universe'!$A$2:$R$9990,7))</f>
        <v/>
      </c>
      <c r="H16" s="18" t="str">
        <f>IF($A16="","",VLOOKUP($A16,'MG Universe'!$A$2:$R$9990,8))</f>
        <v/>
      </c>
      <c r="I16" s="18" t="str">
        <f>IF($A16="","",VLOOKUP($A16,'MG Universe'!$A$2:$R$9990,9))</f>
        <v/>
      </c>
      <c r="J16" s="19" t="str">
        <f>IF($A16="","",VLOOKUP($A16,'MG Universe'!$A$2:$R$9990,10))</f>
        <v/>
      </c>
      <c r="K16" s="86" t="str">
        <f>IF($A16="","",VLOOKUP($A16,'MG Universe'!$A$2:$R$9990,11))</f>
        <v/>
      </c>
      <c r="L16" s="109" t="str">
        <f>IF($A16="","",VLOOKUP($A16,'MG Universe'!$A$2:$R$9990,12))</f>
        <v/>
      </c>
      <c r="M16" s="15" t="str">
        <f>IF($A16="","",VLOOKUP($A16,'MG Universe'!$A$2:$R$9990,13))</f>
        <v/>
      </c>
      <c r="N16" s="88" t="str">
        <f>IF($A16="","",VLOOKUP($A16,'MG Universe'!$A$2:$R$9990,14))</f>
        <v/>
      </c>
      <c r="O16" s="18" t="str">
        <f>IF($A16="","",VLOOKUP($A16,'MG Universe'!$A$2:$R$9990,15))</f>
        <v/>
      </c>
      <c r="P16" s="19" t="str">
        <f>IF($A16="","",VLOOKUP($A16,'MG Universe'!$A$2:$R$9990,16))</f>
        <v/>
      </c>
      <c r="Q16" s="89" t="str">
        <f>IF($A16="","",VLOOKUP($A16,'MG Universe'!$A$2:$R$9990,17))</f>
        <v/>
      </c>
      <c r="R16" s="18" t="str">
        <f>IF($A16="","",VLOOKUP($A16,'MG Universe'!$A$2:$R$9990,18))</f>
        <v/>
      </c>
    </row>
    <row r="17" spans="1:18" x14ac:dyDescent="0.25">
      <c r="A17" s="84"/>
      <c r="B17" s="15" t="str">
        <f>IF($A17="","",VLOOKUP($A17,'MG Universe'!$A$2:$R$9990,2))</f>
        <v/>
      </c>
      <c r="C17" s="15" t="str">
        <f>IF($A17="","",VLOOKUP($A17,'MG Universe'!$A$2:$R$9990,3))</f>
        <v/>
      </c>
      <c r="D17" s="15" t="str">
        <f>IF($A17="","",VLOOKUP($A17,'MG Universe'!$A$2:$R$9990,4))</f>
        <v/>
      </c>
      <c r="E17" s="15" t="str">
        <f>IF($A17="","",VLOOKUP($A17,'MG Universe'!$A$2:$R$9990,5))</f>
        <v/>
      </c>
      <c r="F17" s="16" t="str">
        <f>IF($A17="","",VLOOKUP($A17,'MG Universe'!$A$2:$R$9990,6))</f>
        <v/>
      </c>
      <c r="G17" s="85" t="str">
        <f>IF($A17="","",VLOOKUP($A17,'MG Universe'!$A$2:$R$9990,7))</f>
        <v/>
      </c>
      <c r="H17" s="18" t="str">
        <f>IF($A17="","",VLOOKUP($A17,'MG Universe'!$A$2:$R$9990,8))</f>
        <v/>
      </c>
      <c r="I17" s="18" t="str">
        <f>IF($A17="","",VLOOKUP($A17,'MG Universe'!$A$2:$R$9990,9))</f>
        <v/>
      </c>
      <c r="J17" s="19" t="str">
        <f>IF($A17="","",VLOOKUP($A17,'MG Universe'!$A$2:$R$9990,10))</f>
        <v/>
      </c>
      <c r="K17" s="86" t="str">
        <f>IF($A17="","",VLOOKUP($A17,'MG Universe'!$A$2:$R$9990,11))</f>
        <v/>
      </c>
      <c r="L17" s="109" t="str">
        <f>IF($A17="","",VLOOKUP($A17,'MG Universe'!$A$2:$R$9990,12))</f>
        <v/>
      </c>
      <c r="M17" s="15" t="str">
        <f>IF($A17="","",VLOOKUP($A17,'MG Universe'!$A$2:$R$9990,13))</f>
        <v/>
      </c>
      <c r="N17" s="88" t="str">
        <f>IF($A17="","",VLOOKUP($A17,'MG Universe'!$A$2:$R$9990,14))</f>
        <v/>
      </c>
      <c r="O17" s="18" t="str">
        <f>IF($A17="","",VLOOKUP($A17,'MG Universe'!$A$2:$R$9990,15))</f>
        <v/>
      </c>
      <c r="P17" s="19" t="str">
        <f>IF($A17="","",VLOOKUP($A17,'MG Universe'!$A$2:$R$9990,16))</f>
        <v/>
      </c>
      <c r="Q17" s="89" t="str">
        <f>IF($A17="","",VLOOKUP($A17,'MG Universe'!$A$2:$R$9990,17))</f>
        <v/>
      </c>
      <c r="R17" s="18" t="str">
        <f>IF($A17="","",VLOOKUP($A17,'MG Universe'!$A$2:$R$9990,18))</f>
        <v/>
      </c>
    </row>
    <row r="18" spans="1:18" x14ac:dyDescent="0.25">
      <c r="A18" s="84"/>
      <c r="B18" s="15" t="str">
        <f>IF($A18="","",VLOOKUP($A18,'MG Universe'!$A$2:$R$9990,2))</f>
        <v/>
      </c>
      <c r="C18" s="15" t="str">
        <f>IF($A18="","",VLOOKUP($A18,'MG Universe'!$A$2:$R$9990,3))</f>
        <v/>
      </c>
      <c r="D18" s="15" t="str">
        <f>IF($A18="","",VLOOKUP($A18,'MG Universe'!$A$2:$R$9990,4))</f>
        <v/>
      </c>
      <c r="E18" s="15" t="str">
        <f>IF($A18="","",VLOOKUP($A18,'MG Universe'!$A$2:$R$9990,5))</f>
        <v/>
      </c>
      <c r="F18" s="16" t="str">
        <f>IF($A18="","",VLOOKUP($A18,'MG Universe'!$A$2:$R$9990,6))</f>
        <v/>
      </c>
      <c r="G18" s="85" t="str">
        <f>IF($A18="","",VLOOKUP($A18,'MG Universe'!$A$2:$R$9990,7))</f>
        <v/>
      </c>
      <c r="H18" s="18" t="str">
        <f>IF($A18="","",VLOOKUP($A18,'MG Universe'!$A$2:$R$9990,8))</f>
        <v/>
      </c>
      <c r="I18" s="18" t="str">
        <f>IF($A18="","",VLOOKUP($A18,'MG Universe'!$A$2:$R$9990,9))</f>
        <v/>
      </c>
      <c r="J18" s="19" t="str">
        <f>IF($A18="","",VLOOKUP($A18,'MG Universe'!$A$2:$R$9990,10))</f>
        <v/>
      </c>
      <c r="K18" s="86" t="str">
        <f>IF($A18="","",VLOOKUP($A18,'MG Universe'!$A$2:$R$9990,11))</f>
        <v/>
      </c>
      <c r="L18" s="109" t="str">
        <f>IF($A18="","",VLOOKUP($A18,'MG Universe'!$A$2:$R$9990,12))</f>
        <v/>
      </c>
      <c r="M18" s="15" t="str">
        <f>IF($A18="","",VLOOKUP($A18,'MG Universe'!$A$2:$R$9990,13))</f>
        <v/>
      </c>
      <c r="N18" s="88" t="str">
        <f>IF($A18="","",VLOOKUP($A18,'MG Universe'!$A$2:$R$9990,14))</f>
        <v/>
      </c>
      <c r="O18" s="18" t="str">
        <f>IF($A18="","",VLOOKUP($A18,'MG Universe'!$A$2:$R$9990,15))</f>
        <v/>
      </c>
      <c r="P18" s="19" t="str">
        <f>IF($A18="","",VLOOKUP($A18,'MG Universe'!$A$2:$R$9990,16))</f>
        <v/>
      </c>
      <c r="Q18" s="89" t="str">
        <f>IF($A18="","",VLOOKUP($A18,'MG Universe'!$A$2:$R$9990,17))</f>
        <v/>
      </c>
      <c r="R18" s="18" t="str">
        <f>IF($A18="","",VLOOKUP($A18,'MG Universe'!$A$2:$R$9990,18))</f>
        <v/>
      </c>
    </row>
    <row r="19" spans="1:18" x14ac:dyDescent="0.25">
      <c r="A19" s="84"/>
      <c r="B19" s="15" t="str">
        <f>IF($A19="","",VLOOKUP($A19,'MG Universe'!$A$2:$R$9990,2))</f>
        <v/>
      </c>
      <c r="C19" s="15" t="str">
        <f>IF($A19="","",VLOOKUP($A19,'MG Universe'!$A$2:$R$9990,3))</f>
        <v/>
      </c>
      <c r="D19" s="15" t="str">
        <f>IF($A19="","",VLOOKUP($A19,'MG Universe'!$A$2:$R$9990,4))</f>
        <v/>
      </c>
      <c r="E19" s="15" t="str">
        <f>IF($A19="","",VLOOKUP($A19,'MG Universe'!$A$2:$R$9990,5))</f>
        <v/>
      </c>
      <c r="F19" s="16" t="str">
        <f>IF($A19="","",VLOOKUP($A19,'MG Universe'!$A$2:$R$9990,6))</f>
        <v/>
      </c>
      <c r="G19" s="85" t="str">
        <f>IF($A19="","",VLOOKUP($A19,'MG Universe'!$A$2:$R$9990,7))</f>
        <v/>
      </c>
      <c r="H19" s="18" t="str">
        <f>IF($A19="","",VLOOKUP($A19,'MG Universe'!$A$2:$R$9990,8))</f>
        <v/>
      </c>
      <c r="I19" s="18" t="str">
        <f>IF($A19="","",VLOOKUP($A19,'MG Universe'!$A$2:$R$9990,9))</f>
        <v/>
      </c>
      <c r="J19" s="19" t="str">
        <f>IF($A19="","",VLOOKUP($A19,'MG Universe'!$A$2:$R$9990,10))</f>
        <v/>
      </c>
      <c r="K19" s="86" t="str">
        <f>IF($A19="","",VLOOKUP($A19,'MG Universe'!$A$2:$R$9990,11))</f>
        <v/>
      </c>
      <c r="L19" s="109" t="str">
        <f>IF($A19="","",VLOOKUP($A19,'MG Universe'!$A$2:$R$9990,12))</f>
        <v/>
      </c>
      <c r="M19" s="15" t="str">
        <f>IF($A19="","",VLOOKUP($A19,'MG Universe'!$A$2:$R$9990,13))</f>
        <v/>
      </c>
      <c r="N19" s="88" t="str">
        <f>IF($A19="","",VLOOKUP($A19,'MG Universe'!$A$2:$R$9990,14))</f>
        <v/>
      </c>
      <c r="O19" s="18" t="str">
        <f>IF($A19="","",VLOOKUP($A19,'MG Universe'!$A$2:$R$9990,15))</f>
        <v/>
      </c>
      <c r="P19" s="19" t="str">
        <f>IF($A19="","",VLOOKUP($A19,'MG Universe'!$A$2:$R$9990,16))</f>
        <v/>
      </c>
      <c r="Q19" s="89" t="str">
        <f>IF($A19="","",VLOOKUP($A19,'MG Universe'!$A$2:$R$9990,17))</f>
        <v/>
      </c>
      <c r="R19" s="18" t="str">
        <f>IF($A19="","",VLOOKUP($A19,'MG Universe'!$A$2:$R$9990,18))</f>
        <v/>
      </c>
    </row>
    <row r="20" spans="1:18" x14ac:dyDescent="0.25">
      <c r="A20" s="84"/>
      <c r="B20" s="15" t="str">
        <f>IF($A20="","",VLOOKUP($A20,'MG Universe'!$A$2:$R$9990,2))</f>
        <v/>
      </c>
      <c r="C20" s="15" t="str">
        <f>IF($A20="","",VLOOKUP($A20,'MG Universe'!$A$2:$R$9990,3))</f>
        <v/>
      </c>
      <c r="D20" s="15" t="str">
        <f>IF($A20="","",VLOOKUP($A20,'MG Universe'!$A$2:$R$9990,4))</f>
        <v/>
      </c>
      <c r="E20" s="15" t="str">
        <f>IF($A20="","",VLOOKUP($A20,'MG Universe'!$A$2:$R$9990,5))</f>
        <v/>
      </c>
      <c r="F20" s="16" t="str">
        <f>IF($A20="","",VLOOKUP($A20,'MG Universe'!$A$2:$R$9990,6))</f>
        <v/>
      </c>
      <c r="G20" s="85" t="str">
        <f>IF($A20="","",VLOOKUP($A20,'MG Universe'!$A$2:$R$9990,7))</f>
        <v/>
      </c>
      <c r="H20" s="18" t="str">
        <f>IF($A20="","",VLOOKUP($A20,'MG Universe'!$A$2:$R$9990,8))</f>
        <v/>
      </c>
      <c r="I20" s="18" t="str">
        <f>IF($A20="","",VLOOKUP($A20,'MG Universe'!$A$2:$R$9990,9))</f>
        <v/>
      </c>
      <c r="J20" s="19" t="str">
        <f>IF($A20="","",VLOOKUP($A20,'MG Universe'!$A$2:$R$9990,10))</f>
        <v/>
      </c>
      <c r="K20" s="86" t="str">
        <f>IF($A20="","",VLOOKUP($A20,'MG Universe'!$A$2:$R$9990,11))</f>
        <v/>
      </c>
      <c r="L20" s="109" t="str">
        <f>IF($A20="","",VLOOKUP($A20,'MG Universe'!$A$2:$R$9990,12))</f>
        <v/>
      </c>
      <c r="M20" s="15" t="str">
        <f>IF($A20="","",VLOOKUP($A20,'MG Universe'!$A$2:$R$9990,13))</f>
        <v/>
      </c>
      <c r="N20" s="88" t="str">
        <f>IF($A20="","",VLOOKUP($A20,'MG Universe'!$A$2:$R$9990,14))</f>
        <v/>
      </c>
      <c r="O20" s="18" t="str">
        <f>IF($A20="","",VLOOKUP($A20,'MG Universe'!$A$2:$R$9990,15))</f>
        <v/>
      </c>
      <c r="P20" s="19" t="str">
        <f>IF($A20="","",VLOOKUP($A20,'MG Universe'!$A$2:$R$9990,16))</f>
        <v/>
      </c>
      <c r="Q20" s="89" t="str">
        <f>IF($A20="","",VLOOKUP($A20,'MG Universe'!$A$2:$R$9990,17))</f>
        <v/>
      </c>
      <c r="R20" s="18" t="str">
        <f>IF($A20="","",VLOOKUP($A20,'MG Universe'!$A$2:$R$9990,18))</f>
        <v/>
      </c>
    </row>
    <row r="21" spans="1:18" x14ac:dyDescent="0.25">
      <c r="A21" s="84"/>
      <c r="B21" s="15" t="str">
        <f>IF($A21="","",VLOOKUP($A21,'MG Universe'!$A$2:$R$9990,2))</f>
        <v/>
      </c>
      <c r="C21" s="15" t="str">
        <f>IF($A21="","",VLOOKUP($A21,'MG Universe'!$A$2:$R$9990,3))</f>
        <v/>
      </c>
      <c r="D21" s="15" t="str">
        <f>IF($A21="","",VLOOKUP($A21,'MG Universe'!$A$2:$R$9990,4))</f>
        <v/>
      </c>
      <c r="E21" s="15" t="str">
        <f>IF($A21="","",VLOOKUP($A21,'MG Universe'!$A$2:$R$9990,5))</f>
        <v/>
      </c>
      <c r="F21" s="16" t="str">
        <f>IF($A21="","",VLOOKUP($A21,'MG Universe'!$A$2:$R$9990,6))</f>
        <v/>
      </c>
      <c r="G21" s="85" t="str">
        <f>IF($A21="","",VLOOKUP($A21,'MG Universe'!$A$2:$R$9990,7))</f>
        <v/>
      </c>
      <c r="H21" s="18" t="str">
        <f>IF($A21="","",VLOOKUP($A21,'MG Universe'!$A$2:$R$9990,8))</f>
        <v/>
      </c>
      <c r="I21" s="18" t="str">
        <f>IF($A21="","",VLOOKUP($A21,'MG Universe'!$A$2:$R$9990,9))</f>
        <v/>
      </c>
      <c r="J21" s="19" t="str">
        <f>IF($A21="","",VLOOKUP($A21,'MG Universe'!$A$2:$R$9990,10))</f>
        <v/>
      </c>
      <c r="K21" s="86" t="str">
        <f>IF($A21="","",VLOOKUP($A21,'MG Universe'!$A$2:$R$9990,11))</f>
        <v/>
      </c>
      <c r="L21" s="109" t="str">
        <f>IF($A21="","",VLOOKUP($A21,'MG Universe'!$A$2:$R$9990,12))</f>
        <v/>
      </c>
      <c r="M21" s="15" t="str">
        <f>IF($A21="","",VLOOKUP($A21,'MG Universe'!$A$2:$R$9990,13))</f>
        <v/>
      </c>
      <c r="N21" s="88" t="str">
        <f>IF($A21="","",VLOOKUP($A21,'MG Universe'!$A$2:$R$9990,14))</f>
        <v/>
      </c>
      <c r="O21" s="18" t="str">
        <f>IF($A21="","",VLOOKUP($A21,'MG Universe'!$A$2:$R$9990,15))</f>
        <v/>
      </c>
      <c r="P21" s="19" t="str">
        <f>IF($A21="","",VLOOKUP($A21,'MG Universe'!$A$2:$R$9990,16))</f>
        <v/>
      </c>
      <c r="Q21" s="89" t="str">
        <f>IF($A21="","",VLOOKUP($A21,'MG Universe'!$A$2:$R$9990,17))</f>
        <v/>
      </c>
      <c r="R21" s="18" t="str">
        <f>IF($A21="","",VLOOKUP($A21,'MG Universe'!$A$2:$R$9990,18))</f>
        <v/>
      </c>
    </row>
    <row r="22" spans="1:18" x14ac:dyDescent="0.25">
      <c r="A22" s="84"/>
      <c r="B22" s="15" t="str">
        <f>IF($A22="","",VLOOKUP($A22,'MG Universe'!$A$2:$R$9990,2))</f>
        <v/>
      </c>
      <c r="C22" s="15" t="str">
        <f>IF($A22="","",VLOOKUP($A22,'MG Universe'!$A$2:$R$9990,3))</f>
        <v/>
      </c>
      <c r="D22" s="15" t="str">
        <f>IF($A22="","",VLOOKUP($A22,'MG Universe'!$A$2:$R$9990,4))</f>
        <v/>
      </c>
      <c r="E22" s="15" t="str">
        <f>IF($A22="","",VLOOKUP($A22,'MG Universe'!$A$2:$R$9990,5))</f>
        <v/>
      </c>
      <c r="F22" s="16" t="str">
        <f>IF($A22="","",VLOOKUP($A22,'MG Universe'!$A$2:$R$9990,6))</f>
        <v/>
      </c>
      <c r="G22" s="85" t="str">
        <f>IF($A22="","",VLOOKUP($A22,'MG Universe'!$A$2:$R$9990,7))</f>
        <v/>
      </c>
      <c r="H22" s="18" t="str">
        <f>IF($A22="","",VLOOKUP($A22,'MG Universe'!$A$2:$R$9990,8))</f>
        <v/>
      </c>
      <c r="I22" s="18" t="str">
        <f>IF($A22="","",VLOOKUP($A22,'MG Universe'!$A$2:$R$9990,9))</f>
        <v/>
      </c>
      <c r="J22" s="19" t="str">
        <f>IF($A22="","",VLOOKUP($A22,'MG Universe'!$A$2:$R$9990,10))</f>
        <v/>
      </c>
      <c r="K22" s="86" t="str">
        <f>IF($A22="","",VLOOKUP($A22,'MG Universe'!$A$2:$R$9990,11))</f>
        <v/>
      </c>
      <c r="L22" s="109" t="str">
        <f>IF($A22="","",VLOOKUP($A22,'MG Universe'!$A$2:$R$9990,12))</f>
        <v/>
      </c>
      <c r="M22" s="15" t="str">
        <f>IF($A22="","",VLOOKUP($A22,'MG Universe'!$A$2:$R$9990,13))</f>
        <v/>
      </c>
      <c r="N22" s="88" t="str">
        <f>IF($A22="","",VLOOKUP($A22,'MG Universe'!$A$2:$R$9990,14))</f>
        <v/>
      </c>
      <c r="O22" s="18" t="str">
        <f>IF($A22="","",VLOOKUP($A22,'MG Universe'!$A$2:$R$9990,15))</f>
        <v/>
      </c>
      <c r="P22" s="19" t="str">
        <f>IF($A22="","",VLOOKUP($A22,'MG Universe'!$A$2:$R$9990,16))</f>
        <v/>
      </c>
      <c r="Q22" s="89" t="str">
        <f>IF($A22="","",VLOOKUP($A22,'MG Universe'!$A$2:$R$9990,17))</f>
        <v/>
      </c>
      <c r="R22" s="18" t="str">
        <f>IF($A22="","",VLOOKUP($A22,'MG Universe'!$A$2:$R$9990,18))</f>
        <v/>
      </c>
    </row>
    <row r="23" spans="1:18" x14ac:dyDescent="0.25">
      <c r="A23" s="84"/>
      <c r="B23" s="15" t="str">
        <f>IF($A23="","",VLOOKUP($A23,'MG Universe'!$A$2:$R$9990,2))</f>
        <v/>
      </c>
      <c r="C23" s="15" t="str">
        <f>IF($A23="","",VLOOKUP($A23,'MG Universe'!$A$2:$R$9990,3))</f>
        <v/>
      </c>
      <c r="D23" s="15" t="str">
        <f>IF($A23="","",VLOOKUP($A23,'MG Universe'!$A$2:$R$9990,4))</f>
        <v/>
      </c>
      <c r="E23" s="15" t="str">
        <f>IF($A23="","",VLOOKUP($A23,'MG Universe'!$A$2:$R$9990,5))</f>
        <v/>
      </c>
      <c r="F23" s="16" t="str">
        <f>IF($A23="","",VLOOKUP($A23,'MG Universe'!$A$2:$R$9990,6))</f>
        <v/>
      </c>
      <c r="G23" s="85" t="str">
        <f>IF($A23="","",VLOOKUP($A23,'MG Universe'!$A$2:$R$9990,7))</f>
        <v/>
      </c>
      <c r="H23" s="18" t="str">
        <f>IF($A23="","",VLOOKUP($A23,'MG Universe'!$A$2:$R$9990,8))</f>
        <v/>
      </c>
      <c r="I23" s="18" t="str">
        <f>IF($A23="","",VLOOKUP($A23,'MG Universe'!$A$2:$R$9990,9))</f>
        <v/>
      </c>
      <c r="J23" s="19" t="str">
        <f>IF($A23="","",VLOOKUP($A23,'MG Universe'!$A$2:$R$9990,10))</f>
        <v/>
      </c>
      <c r="K23" s="86" t="str">
        <f>IF($A23="","",VLOOKUP($A23,'MG Universe'!$A$2:$R$9990,11))</f>
        <v/>
      </c>
      <c r="L23" s="109" t="str">
        <f>IF($A23="","",VLOOKUP($A23,'MG Universe'!$A$2:$R$9990,12))</f>
        <v/>
      </c>
      <c r="M23" s="15" t="str">
        <f>IF($A23="","",VLOOKUP($A23,'MG Universe'!$A$2:$R$9990,13))</f>
        <v/>
      </c>
      <c r="N23" s="88" t="str">
        <f>IF($A23="","",VLOOKUP($A23,'MG Universe'!$A$2:$R$9990,14))</f>
        <v/>
      </c>
      <c r="O23" s="18" t="str">
        <f>IF($A23="","",VLOOKUP($A23,'MG Universe'!$A$2:$R$9990,15))</f>
        <v/>
      </c>
      <c r="P23" s="19" t="str">
        <f>IF($A23="","",VLOOKUP($A23,'MG Universe'!$A$2:$R$9990,16))</f>
        <v/>
      </c>
      <c r="Q23" s="89" t="str">
        <f>IF($A23="","",VLOOKUP($A23,'MG Universe'!$A$2:$R$9990,17))</f>
        <v/>
      </c>
      <c r="R23" s="18" t="str">
        <f>IF($A23="","",VLOOKUP($A23,'MG Universe'!$A$2:$R$9990,18))</f>
        <v/>
      </c>
    </row>
    <row r="24" spans="1:18" x14ac:dyDescent="0.25">
      <c r="A24" s="84"/>
      <c r="B24" s="15" t="str">
        <f>IF($A24="","",VLOOKUP($A24,'MG Universe'!$A$2:$R$9990,2))</f>
        <v/>
      </c>
      <c r="C24" s="15" t="str">
        <f>IF($A24="","",VLOOKUP($A24,'MG Universe'!$A$2:$R$9990,3))</f>
        <v/>
      </c>
      <c r="D24" s="15" t="str">
        <f>IF($A24="","",VLOOKUP($A24,'MG Universe'!$A$2:$R$9990,4))</f>
        <v/>
      </c>
      <c r="E24" s="15" t="str">
        <f>IF($A24="","",VLOOKUP($A24,'MG Universe'!$A$2:$R$9990,5))</f>
        <v/>
      </c>
      <c r="F24" s="16" t="str">
        <f>IF($A24="","",VLOOKUP($A24,'MG Universe'!$A$2:$R$9990,6))</f>
        <v/>
      </c>
      <c r="G24" s="85" t="str">
        <f>IF($A24="","",VLOOKUP($A24,'MG Universe'!$A$2:$R$9990,7))</f>
        <v/>
      </c>
      <c r="H24" s="18" t="str">
        <f>IF($A24="","",VLOOKUP($A24,'MG Universe'!$A$2:$R$9990,8))</f>
        <v/>
      </c>
      <c r="I24" s="18" t="str">
        <f>IF($A24="","",VLOOKUP($A24,'MG Universe'!$A$2:$R$9990,9))</f>
        <v/>
      </c>
      <c r="J24" s="19" t="str">
        <f>IF($A24="","",VLOOKUP($A24,'MG Universe'!$A$2:$R$9990,10))</f>
        <v/>
      </c>
      <c r="K24" s="86" t="str">
        <f>IF($A24="","",VLOOKUP($A24,'MG Universe'!$A$2:$R$9990,11))</f>
        <v/>
      </c>
      <c r="L24" s="109" t="str">
        <f>IF($A24="","",VLOOKUP($A24,'MG Universe'!$A$2:$R$9990,12))</f>
        <v/>
      </c>
      <c r="M24" s="15" t="str">
        <f>IF($A24="","",VLOOKUP($A24,'MG Universe'!$A$2:$R$9990,13))</f>
        <v/>
      </c>
      <c r="N24" s="88" t="str">
        <f>IF($A24="","",VLOOKUP($A24,'MG Universe'!$A$2:$R$9990,14))</f>
        <v/>
      </c>
      <c r="O24" s="18" t="str">
        <f>IF($A24="","",VLOOKUP($A24,'MG Universe'!$A$2:$R$9990,15))</f>
        <v/>
      </c>
      <c r="P24" s="19" t="str">
        <f>IF($A24="","",VLOOKUP($A24,'MG Universe'!$A$2:$R$9990,16))</f>
        <v/>
      </c>
      <c r="Q24" s="89" t="str">
        <f>IF($A24="","",VLOOKUP($A24,'MG Universe'!$A$2:$R$9990,17))</f>
        <v/>
      </c>
      <c r="R24" s="18" t="str">
        <f>IF($A24="","",VLOOKUP($A24,'MG Universe'!$A$2:$R$9990,18))</f>
        <v/>
      </c>
    </row>
    <row r="25" spans="1:18" x14ac:dyDescent="0.25">
      <c r="A25" s="84"/>
      <c r="B25" s="15" t="str">
        <f>IF($A25="","",VLOOKUP($A25,'MG Universe'!$A$2:$R$9990,2))</f>
        <v/>
      </c>
      <c r="C25" s="15" t="str">
        <f>IF($A25="","",VLOOKUP($A25,'MG Universe'!$A$2:$R$9990,3))</f>
        <v/>
      </c>
      <c r="D25" s="15" t="str">
        <f>IF($A25="","",VLOOKUP($A25,'MG Universe'!$A$2:$R$9990,4))</f>
        <v/>
      </c>
      <c r="E25" s="15" t="str">
        <f>IF($A25="","",VLOOKUP($A25,'MG Universe'!$A$2:$R$9990,5))</f>
        <v/>
      </c>
      <c r="F25" s="16" t="str">
        <f>IF($A25="","",VLOOKUP($A25,'MG Universe'!$A$2:$R$9990,6))</f>
        <v/>
      </c>
      <c r="G25" s="85" t="str">
        <f>IF($A25="","",VLOOKUP($A25,'MG Universe'!$A$2:$R$9990,7))</f>
        <v/>
      </c>
      <c r="H25" s="18" t="str">
        <f>IF($A25="","",VLOOKUP($A25,'MG Universe'!$A$2:$R$9990,8))</f>
        <v/>
      </c>
      <c r="I25" s="18" t="str">
        <f>IF($A25="","",VLOOKUP($A25,'MG Universe'!$A$2:$R$9990,9))</f>
        <v/>
      </c>
      <c r="J25" s="19" t="str">
        <f>IF($A25="","",VLOOKUP($A25,'MG Universe'!$A$2:$R$9990,10))</f>
        <v/>
      </c>
      <c r="K25" s="86" t="str">
        <f>IF($A25="","",VLOOKUP($A25,'MG Universe'!$A$2:$R$9990,11))</f>
        <v/>
      </c>
      <c r="L25" s="109" t="str">
        <f>IF($A25="","",VLOOKUP($A25,'MG Universe'!$A$2:$R$9990,12))</f>
        <v/>
      </c>
      <c r="M25" s="15" t="str">
        <f>IF($A25="","",VLOOKUP($A25,'MG Universe'!$A$2:$R$9990,13))</f>
        <v/>
      </c>
      <c r="N25" s="88" t="str">
        <f>IF($A25="","",VLOOKUP($A25,'MG Universe'!$A$2:$R$9990,14))</f>
        <v/>
      </c>
      <c r="O25" s="18" t="str">
        <f>IF($A25="","",VLOOKUP($A25,'MG Universe'!$A$2:$R$9990,15))</f>
        <v/>
      </c>
      <c r="P25" s="19" t="str">
        <f>IF($A25="","",VLOOKUP($A25,'MG Universe'!$A$2:$R$9990,16))</f>
        <v/>
      </c>
      <c r="Q25" s="89" t="str">
        <f>IF($A25="","",VLOOKUP($A25,'MG Universe'!$A$2:$R$9990,17))</f>
        <v/>
      </c>
      <c r="R25" s="18" t="str">
        <f>IF($A25="","",VLOOKUP($A25,'MG Universe'!$A$2:$R$9990,18))</f>
        <v/>
      </c>
    </row>
    <row r="26" spans="1:18" x14ac:dyDescent="0.25">
      <c r="A26" s="84"/>
      <c r="B26" s="15" t="str">
        <f>IF($A26="","",VLOOKUP($A26,'MG Universe'!$A$2:$R$9990,2))</f>
        <v/>
      </c>
      <c r="C26" s="15" t="str">
        <f>IF($A26="","",VLOOKUP($A26,'MG Universe'!$A$2:$R$9990,3))</f>
        <v/>
      </c>
      <c r="D26" s="15" t="str">
        <f>IF($A26="","",VLOOKUP($A26,'MG Universe'!$A$2:$R$9990,4))</f>
        <v/>
      </c>
      <c r="E26" s="15" t="str">
        <f>IF($A26="","",VLOOKUP($A26,'MG Universe'!$A$2:$R$9990,5))</f>
        <v/>
      </c>
      <c r="F26" s="16" t="str">
        <f>IF($A26="","",VLOOKUP($A26,'MG Universe'!$A$2:$R$9990,6))</f>
        <v/>
      </c>
      <c r="G26" s="85" t="str">
        <f>IF($A26="","",VLOOKUP($A26,'MG Universe'!$A$2:$R$9990,7))</f>
        <v/>
      </c>
      <c r="H26" s="18" t="str">
        <f>IF($A26="","",VLOOKUP($A26,'MG Universe'!$A$2:$R$9990,8))</f>
        <v/>
      </c>
      <c r="I26" s="18" t="str">
        <f>IF($A26="","",VLOOKUP($A26,'MG Universe'!$A$2:$R$9990,9))</f>
        <v/>
      </c>
      <c r="J26" s="19" t="str">
        <f>IF($A26="","",VLOOKUP($A26,'MG Universe'!$A$2:$R$9990,10))</f>
        <v/>
      </c>
      <c r="K26" s="86" t="str">
        <f>IF($A26="","",VLOOKUP($A26,'MG Universe'!$A$2:$R$9990,11))</f>
        <v/>
      </c>
      <c r="L26" s="109" t="str">
        <f>IF($A26="","",VLOOKUP($A26,'MG Universe'!$A$2:$R$9990,12))</f>
        <v/>
      </c>
      <c r="M26" s="15" t="str">
        <f>IF($A26="","",VLOOKUP($A26,'MG Universe'!$A$2:$R$9990,13))</f>
        <v/>
      </c>
      <c r="N26" s="88" t="str">
        <f>IF($A26="","",VLOOKUP($A26,'MG Universe'!$A$2:$R$9990,14))</f>
        <v/>
      </c>
      <c r="O26" s="18" t="str">
        <f>IF($A26="","",VLOOKUP($A26,'MG Universe'!$A$2:$R$9990,15))</f>
        <v/>
      </c>
      <c r="P26" s="19" t="str">
        <f>IF($A26="","",VLOOKUP($A26,'MG Universe'!$A$2:$R$9990,16))</f>
        <v/>
      </c>
      <c r="Q26" s="89" t="str">
        <f>IF($A26="","",VLOOKUP($A26,'MG Universe'!$A$2:$R$9990,17))</f>
        <v/>
      </c>
      <c r="R26" s="18" t="str">
        <f>IF($A26="","",VLOOKUP($A26,'MG Universe'!$A$2:$R$9990,18))</f>
        <v/>
      </c>
    </row>
    <row r="27" spans="1:18" x14ac:dyDescent="0.25">
      <c r="A27" s="84"/>
      <c r="B27" s="15" t="str">
        <f>IF($A27="","",VLOOKUP($A27,'MG Universe'!$A$2:$R$9990,2))</f>
        <v/>
      </c>
      <c r="C27" s="15" t="str">
        <f>IF($A27="","",VLOOKUP($A27,'MG Universe'!$A$2:$R$9990,3))</f>
        <v/>
      </c>
      <c r="D27" s="15" t="str">
        <f>IF($A27="","",VLOOKUP($A27,'MG Universe'!$A$2:$R$9990,4))</f>
        <v/>
      </c>
      <c r="E27" s="15" t="str">
        <f>IF($A27="","",VLOOKUP($A27,'MG Universe'!$A$2:$R$9990,5))</f>
        <v/>
      </c>
      <c r="F27" s="16" t="str">
        <f>IF($A27="","",VLOOKUP($A27,'MG Universe'!$A$2:$R$9990,6))</f>
        <v/>
      </c>
      <c r="G27" s="85" t="str">
        <f>IF($A27="","",VLOOKUP($A27,'MG Universe'!$A$2:$R$9990,7))</f>
        <v/>
      </c>
      <c r="H27" s="18" t="str">
        <f>IF($A27="","",VLOOKUP($A27,'MG Universe'!$A$2:$R$9990,8))</f>
        <v/>
      </c>
      <c r="I27" s="18" t="str">
        <f>IF($A27="","",VLOOKUP($A27,'MG Universe'!$A$2:$R$9990,9))</f>
        <v/>
      </c>
      <c r="J27" s="19" t="str">
        <f>IF($A27="","",VLOOKUP($A27,'MG Universe'!$A$2:$R$9990,10))</f>
        <v/>
      </c>
      <c r="K27" s="86" t="str">
        <f>IF($A27="","",VLOOKUP($A27,'MG Universe'!$A$2:$R$9990,11))</f>
        <v/>
      </c>
      <c r="L27" s="109" t="str">
        <f>IF($A27="","",VLOOKUP($A27,'MG Universe'!$A$2:$R$9990,12))</f>
        <v/>
      </c>
      <c r="M27" s="15" t="str">
        <f>IF($A27="","",VLOOKUP($A27,'MG Universe'!$A$2:$R$9990,13))</f>
        <v/>
      </c>
      <c r="N27" s="88" t="str">
        <f>IF($A27="","",VLOOKUP($A27,'MG Universe'!$A$2:$R$9990,14))</f>
        <v/>
      </c>
      <c r="O27" s="18" t="str">
        <f>IF($A27="","",VLOOKUP($A27,'MG Universe'!$A$2:$R$9990,15))</f>
        <v/>
      </c>
      <c r="P27" s="19" t="str">
        <f>IF($A27="","",VLOOKUP($A27,'MG Universe'!$A$2:$R$9990,16))</f>
        <v/>
      </c>
      <c r="Q27" s="89" t="str">
        <f>IF($A27="","",VLOOKUP($A27,'MG Universe'!$A$2:$R$9990,17))</f>
        <v/>
      </c>
      <c r="R27" s="18" t="str">
        <f>IF($A27="","",VLOOKUP($A27,'MG Universe'!$A$2:$R$9990,18))</f>
        <v/>
      </c>
    </row>
    <row r="28" spans="1:18" x14ac:dyDescent="0.25">
      <c r="A28" s="84"/>
      <c r="B28" s="15" t="str">
        <f>IF($A28="","",VLOOKUP($A28,'MG Universe'!$A$2:$R$9990,2))</f>
        <v/>
      </c>
      <c r="C28" s="15" t="str">
        <f>IF($A28="","",VLOOKUP($A28,'MG Universe'!$A$2:$R$9990,3))</f>
        <v/>
      </c>
      <c r="D28" s="15" t="str">
        <f>IF($A28="","",VLOOKUP($A28,'MG Universe'!$A$2:$R$9990,4))</f>
        <v/>
      </c>
      <c r="E28" s="15" t="str">
        <f>IF($A28="","",VLOOKUP($A28,'MG Universe'!$A$2:$R$9990,5))</f>
        <v/>
      </c>
      <c r="F28" s="16" t="str">
        <f>IF($A28="","",VLOOKUP($A28,'MG Universe'!$A$2:$R$9990,6))</f>
        <v/>
      </c>
      <c r="G28" s="85" t="str">
        <f>IF($A28="","",VLOOKUP($A28,'MG Universe'!$A$2:$R$9990,7))</f>
        <v/>
      </c>
      <c r="H28" s="18" t="str">
        <f>IF($A28="","",VLOOKUP($A28,'MG Universe'!$A$2:$R$9990,8))</f>
        <v/>
      </c>
      <c r="I28" s="18" t="str">
        <f>IF($A28="","",VLOOKUP($A28,'MG Universe'!$A$2:$R$9990,9))</f>
        <v/>
      </c>
      <c r="J28" s="19" t="str">
        <f>IF($A28="","",VLOOKUP($A28,'MG Universe'!$A$2:$R$9990,10))</f>
        <v/>
      </c>
      <c r="K28" s="86" t="str">
        <f>IF($A28="","",VLOOKUP($A28,'MG Universe'!$A$2:$R$9990,11))</f>
        <v/>
      </c>
      <c r="L28" s="109" t="str">
        <f>IF($A28="","",VLOOKUP($A28,'MG Universe'!$A$2:$R$9990,12))</f>
        <v/>
      </c>
      <c r="M28" s="15" t="str">
        <f>IF($A28="","",VLOOKUP($A28,'MG Universe'!$A$2:$R$9990,13))</f>
        <v/>
      </c>
      <c r="N28" s="88" t="str">
        <f>IF($A28="","",VLOOKUP($A28,'MG Universe'!$A$2:$R$9990,14))</f>
        <v/>
      </c>
      <c r="O28" s="18" t="str">
        <f>IF($A28="","",VLOOKUP($A28,'MG Universe'!$A$2:$R$9990,15))</f>
        <v/>
      </c>
      <c r="P28" s="19" t="str">
        <f>IF($A28="","",VLOOKUP($A28,'MG Universe'!$A$2:$R$9990,16))</f>
        <v/>
      </c>
      <c r="Q28" s="89" t="str">
        <f>IF($A28="","",VLOOKUP($A28,'MG Universe'!$A$2:$R$9990,17))</f>
        <v/>
      </c>
      <c r="R28" s="18" t="str">
        <f>IF($A28="","",VLOOKUP($A28,'MG Universe'!$A$2:$R$9990,18))</f>
        <v/>
      </c>
    </row>
    <row r="29" spans="1:18" x14ac:dyDescent="0.25">
      <c r="A29" s="84"/>
      <c r="B29" s="15" t="str">
        <f>IF($A29="","",VLOOKUP($A29,'MG Universe'!$A$2:$R$9990,2))</f>
        <v/>
      </c>
      <c r="C29" s="15" t="str">
        <f>IF($A29="","",VLOOKUP($A29,'MG Universe'!$A$2:$R$9990,3))</f>
        <v/>
      </c>
      <c r="D29" s="15" t="str">
        <f>IF($A29="","",VLOOKUP($A29,'MG Universe'!$A$2:$R$9990,4))</f>
        <v/>
      </c>
      <c r="E29" s="15" t="str">
        <f>IF($A29="","",VLOOKUP($A29,'MG Universe'!$A$2:$R$9990,5))</f>
        <v/>
      </c>
      <c r="F29" s="16" t="str">
        <f>IF($A29="","",VLOOKUP($A29,'MG Universe'!$A$2:$R$9990,6))</f>
        <v/>
      </c>
      <c r="G29" s="85" t="str">
        <f>IF($A29="","",VLOOKUP($A29,'MG Universe'!$A$2:$R$9990,7))</f>
        <v/>
      </c>
      <c r="H29" s="18" t="str">
        <f>IF($A29="","",VLOOKUP($A29,'MG Universe'!$A$2:$R$9990,8))</f>
        <v/>
      </c>
      <c r="I29" s="18" t="str">
        <f>IF($A29="","",VLOOKUP($A29,'MG Universe'!$A$2:$R$9990,9))</f>
        <v/>
      </c>
      <c r="J29" s="19" t="str">
        <f>IF($A29="","",VLOOKUP($A29,'MG Universe'!$A$2:$R$9990,10))</f>
        <v/>
      </c>
      <c r="K29" s="86" t="str">
        <f>IF($A29="","",VLOOKUP($A29,'MG Universe'!$A$2:$R$9990,11))</f>
        <v/>
      </c>
      <c r="L29" s="109" t="str">
        <f>IF($A29="","",VLOOKUP($A29,'MG Universe'!$A$2:$R$9990,12))</f>
        <v/>
      </c>
      <c r="M29" s="15" t="str">
        <f>IF($A29="","",VLOOKUP($A29,'MG Universe'!$A$2:$R$9990,13))</f>
        <v/>
      </c>
      <c r="N29" s="88" t="str">
        <f>IF($A29="","",VLOOKUP($A29,'MG Universe'!$A$2:$R$9990,14))</f>
        <v/>
      </c>
      <c r="O29" s="18" t="str">
        <f>IF($A29="","",VLOOKUP($A29,'MG Universe'!$A$2:$R$9990,15))</f>
        <v/>
      </c>
      <c r="P29" s="19" t="str">
        <f>IF($A29="","",VLOOKUP($A29,'MG Universe'!$A$2:$R$9990,16))</f>
        <v/>
      </c>
      <c r="Q29" s="89" t="str">
        <f>IF($A29="","",VLOOKUP($A29,'MG Universe'!$A$2:$R$9990,17))</f>
        <v/>
      </c>
      <c r="R29" s="18" t="str">
        <f>IF($A29="","",VLOOKUP($A29,'MG Universe'!$A$2:$R$9990,18))</f>
        <v/>
      </c>
    </row>
    <row r="30" spans="1:18" x14ac:dyDescent="0.25">
      <c r="A30" s="84"/>
      <c r="B30" s="15" t="str">
        <f>IF($A30="","",VLOOKUP($A30,'MG Universe'!$A$2:$R$9990,2))</f>
        <v/>
      </c>
      <c r="C30" s="15" t="str">
        <f>IF($A30="","",VLOOKUP($A30,'MG Universe'!$A$2:$R$9990,3))</f>
        <v/>
      </c>
      <c r="D30" s="15" t="str">
        <f>IF($A30="","",VLOOKUP($A30,'MG Universe'!$A$2:$R$9990,4))</f>
        <v/>
      </c>
      <c r="E30" s="15" t="str">
        <f>IF($A30="","",VLOOKUP($A30,'MG Universe'!$A$2:$R$9990,5))</f>
        <v/>
      </c>
      <c r="F30" s="16" t="str">
        <f>IF($A30="","",VLOOKUP($A30,'MG Universe'!$A$2:$R$9990,6))</f>
        <v/>
      </c>
      <c r="G30" s="85" t="str">
        <f>IF($A30="","",VLOOKUP($A30,'MG Universe'!$A$2:$R$9990,7))</f>
        <v/>
      </c>
      <c r="H30" s="18" t="str">
        <f>IF($A30="","",VLOOKUP($A30,'MG Universe'!$A$2:$R$9990,8))</f>
        <v/>
      </c>
      <c r="I30" s="18" t="str">
        <f>IF($A30="","",VLOOKUP($A30,'MG Universe'!$A$2:$R$9990,9))</f>
        <v/>
      </c>
      <c r="J30" s="19" t="str">
        <f>IF($A30="","",VLOOKUP($A30,'MG Universe'!$A$2:$R$9990,10))</f>
        <v/>
      </c>
      <c r="K30" s="86" t="str">
        <f>IF($A30="","",VLOOKUP($A30,'MG Universe'!$A$2:$R$9990,11))</f>
        <v/>
      </c>
      <c r="L30" s="109" t="str">
        <f>IF($A30="","",VLOOKUP($A30,'MG Universe'!$A$2:$R$9990,12))</f>
        <v/>
      </c>
      <c r="M30" s="15" t="str">
        <f>IF($A30="","",VLOOKUP($A30,'MG Universe'!$A$2:$R$9990,13))</f>
        <v/>
      </c>
      <c r="N30" s="88" t="str">
        <f>IF($A30="","",VLOOKUP($A30,'MG Universe'!$A$2:$R$9990,14))</f>
        <v/>
      </c>
      <c r="O30" s="18" t="str">
        <f>IF($A30="","",VLOOKUP($A30,'MG Universe'!$A$2:$R$9990,15))</f>
        <v/>
      </c>
      <c r="P30" s="19" t="str">
        <f>IF($A30="","",VLOOKUP($A30,'MG Universe'!$A$2:$R$9990,16))</f>
        <v/>
      </c>
      <c r="Q30" s="89" t="str">
        <f>IF($A30="","",VLOOKUP($A30,'MG Universe'!$A$2:$R$9990,17))</f>
        <v/>
      </c>
      <c r="R30" s="18" t="str">
        <f>IF($A30="","",VLOOKUP($A30,'MG Universe'!$A$2:$R$9990,18))</f>
        <v/>
      </c>
    </row>
    <row r="31" spans="1:18" x14ac:dyDescent="0.25">
      <c r="A31" s="84"/>
      <c r="B31" s="15" t="str">
        <f>IF($A31="","",VLOOKUP($A31,'MG Universe'!$A$2:$R$9990,2))</f>
        <v/>
      </c>
      <c r="C31" s="15" t="str">
        <f>IF($A31="","",VLOOKUP($A31,'MG Universe'!$A$2:$R$9990,3))</f>
        <v/>
      </c>
      <c r="D31" s="15" t="str">
        <f>IF($A31="","",VLOOKUP($A31,'MG Universe'!$A$2:$R$9990,4))</f>
        <v/>
      </c>
      <c r="E31" s="15" t="str">
        <f>IF($A31="","",VLOOKUP($A31,'MG Universe'!$A$2:$R$9990,5))</f>
        <v/>
      </c>
      <c r="F31" s="16" t="str">
        <f>IF($A31="","",VLOOKUP($A31,'MG Universe'!$A$2:$R$9990,6))</f>
        <v/>
      </c>
      <c r="G31" s="85" t="str">
        <f>IF($A31="","",VLOOKUP($A31,'MG Universe'!$A$2:$R$9990,7))</f>
        <v/>
      </c>
      <c r="H31" s="18" t="str">
        <f>IF($A31="","",VLOOKUP($A31,'MG Universe'!$A$2:$R$9990,8))</f>
        <v/>
      </c>
      <c r="I31" s="18" t="str">
        <f>IF($A31="","",VLOOKUP($A31,'MG Universe'!$A$2:$R$9990,9))</f>
        <v/>
      </c>
      <c r="J31" s="19" t="str">
        <f>IF($A31="","",VLOOKUP($A31,'MG Universe'!$A$2:$R$9990,10))</f>
        <v/>
      </c>
      <c r="K31" s="86" t="str">
        <f>IF($A31="","",VLOOKUP($A31,'MG Universe'!$A$2:$R$9990,11))</f>
        <v/>
      </c>
      <c r="L31" s="109" t="str">
        <f>IF($A31="","",VLOOKUP($A31,'MG Universe'!$A$2:$R$9990,12))</f>
        <v/>
      </c>
      <c r="M31" s="15" t="str">
        <f>IF($A31="","",VLOOKUP($A31,'MG Universe'!$A$2:$R$9990,13))</f>
        <v/>
      </c>
      <c r="N31" s="88" t="str">
        <f>IF($A31="","",VLOOKUP($A31,'MG Universe'!$A$2:$R$9990,14))</f>
        <v/>
      </c>
      <c r="O31" s="18" t="str">
        <f>IF($A31="","",VLOOKUP($A31,'MG Universe'!$A$2:$R$9990,15))</f>
        <v/>
      </c>
      <c r="P31" s="19" t="str">
        <f>IF($A31="","",VLOOKUP($A31,'MG Universe'!$A$2:$R$9990,16))</f>
        <v/>
      </c>
      <c r="Q31" s="89" t="str">
        <f>IF($A31="","",VLOOKUP($A31,'MG Universe'!$A$2:$R$9990,17))</f>
        <v/>
      </c>
      <c r="R31" s="18" t="str">
        <f>IF($A31="","",VLOOKUP($A31,'MG Universe'!$A$2:$R$9990,18))</f>
        <v/>
      </c>
    </row>
    <row r="32" spans="1:18" x14ac:dyDescent="0.25">
      <c r="A32" s="84"/>
      <c r="B32" s="15" t="str">
        <f>IF($A32="","",VLOOKUP($A32,'MG Universe'!$A$2:$R$9990,2))</f>
        <v/>
      </c>
      <c r="C32" s="15" t="str">
        <f>IF($A32="","",VLOOKUP($A32,'MG Universe'!$A$2:$R$9990,3))</f>
        <v/>
      </c>
      <c r="D32" s="15" t="str">
        <f>IF($A32="","",VLOOKUP($A32,'MG Universe'!$A$2:$R$9990,4))</f>
        <v/>
      </c>
      <c r="E32" s="15" t="str">
        <f>IF($A32="","",VLOOKUP($A32,'MG Universe'!$A$2:$R$9990,5))</f>
        <v/>
      </c>
      <c r="F32" s="16" t="str">
        <f>IF($A32="","",VLOOKUP($A32,'MG Universe'!$A$2:$R$9990,6))</f>
        <v/>
      </c>
      <c r="G32" s="85" t="str">
        <f>IF($A32="","",VLOOKUP($A32,'MG Universe'!$A$2:$R$9990,7))</f>
        <v/>
      </c>
      <c r="H32" s="18" t="str">
        <f>IF($A32="","",VLOOKUP($A32,'MG Universe'!$A$2:$R$9990,8))</f>
        <v/>
      </c>
      <c r="I32" s="18" t="str">
        <f>IF($A32="","",VLOOKUP($A32,'MG Universe'!$A$2:$R$9990,9))</f>
        <v/>
      </c>
      <c r="J32" s="19" t="str">
        <f>IF($A32="","",VLOOKUP($A32,'MG Universe'!$A$2:$R$9990,10))</f>
        <v/>
      </c>
      <c r="K32" s="86" t="str">
        <f>IF($A32="","",VLOOKUP($A32,'MG Universe'!$A$2:$R$9990,11))</f>
        <v/>
      </c>
      <c r="L32" s="109" t="str">
        <f>IF($A32="","",VLOOKUP($A32,'MG Universe'!$A$2:$R$9990,12))</f>
        <v/>
      </c>
      <c r="M32" s="15" t="str">
        <f>IF($A32="","",VLOOKUP($A32,'MG Universe'!$A$2:$R$9990,13))</f>
        <v/>
      </c>
      <c r="N32" s="88" t="str">
        <f>IF($A32="","",VLOOKUP($A32,'MG Universe'!$A$2:$R$9990,14))</f>
        <v/>
      </c>
      <c r="O32" s="18" t="str">
        <f>IF($A32="","",VLOOKUP($A32,'MG Universe'!$A$2:$R$9990,15))</f>
        <v/>
      </c>
      <c r="P32" s="19" t="str">
        <f>IF($A32="","",VLOOKUP($A32,'MG Universe'!$A$2:$R$9990,16))</f>
        <v/>
      </c>
      <c r="Q32" s="89" t="str">
        <f>IF($A32="","",VLOOKUP($A32,'MG Universe'!$A$2:$R$9990,17))</f>
        <v/>
      </c>
      <c r="R32" s="18" t="str">
        <f>IF($A32="","",VLOOKUP($A32,'MG Universe'!$A$2:$R$9990,18))</f>
        <v/>
      </c>
    </row>
    <row r="33" spans="1:18" x14ac:dyDescent="0.25">
      <c r="A33" s="84"/>
      <c r="B33" s="15" t="str">
        <f>IF($A33="","",VLOOKUP($A33,'MG Universe'!$A$2:$R$9990,2))</f>
        <v/>
      </c>
      <c r="C33" s="15" t="str">
        <f>IF($A33="","",VLOOKUP($A33,'MG Universe'!$A$2:$R$9990,3))</f>
        <v/>
      </c>
      <c r="D33" s="15" t="str">
        <f>IF($A33="","",VLOOKUP($A33,'MG Universe'!$A$2:$R$9990,4))</f>
        <v/>
      </c>
      <c r="E33" s="15" t="str">
        <f>IF($A33="","",VLOOKUP($A33,'MG Universe'!$A$2:$R$9990,5))</f>
        <v/>
      </c>
      <c r="F33" s="16" t="str">
        <f>IF($A33="","",VLOOKUP($A33,'MG Universe'!$A$2:$R$9990,6))</f>
        <v/>
      </c>
      <c r="G33" s="85" t="str">
        <f>IF($A33="","",VLOOKUP($A33,'MG Universe'!$A$2:$R$9990,7))</f>
        <v/>
      </c>
      <c r="H33" s="18" t="str">
        <f>IF($A33="","",VLOOKUP($A33,'MG Universe'!$A$2:$R$9990,8))</f>
        <v/>
      </c>
      <c r="I33" s="18" t="str">
        <f>IF($A33="","",VLOOKUP($A33,'MG Universe'!$A$2:$R$9990,9))</f>
        <v/>
      </c>
      <c r="J33" s="19" t="str">
        <f>IF($A33="","",VLOOKUP($A33,'MG Universe'!$A$2:$R$9990,10))</f>
        <v/>
      </c>
      <c r="K33" s="86" t="str">
        <f>IF($A33="","",VLOOKUP($A33,'MG Universe'!$A$2:$R$9990,11))</f>
        <v/>
      </c>
      <c r="L33" s="109" t="str">
        <f>IF($A33="","",VLOOKUP($A33,'MG Universe'!$A$2:$R$9990,12))</f>
        <v/>
      </c>
      <c r="M33" s="15" t="str">
        <f>IF($A33="","",VLOOKUP($A33,'MG Universe'!$A$2:$R$9990,13))</f>
        <v/>
      </c>
      <c r="N33" s="88" t="str">
        <f>IF($A33="","",VLOOKUP($A33,'MG Universe'!$A$2:$R$9990,14))</f>
        <v/>
      </c>
      <c r="O33" s="18" t="str">
        <f>IF($A33="","",VLOOKUP($A33,'MG Universe'!$A$2:$R$9990,15))</f>
        <v/>
      </c>
      <c r="P33" s="19" t="str">
        <f>IF($A33="","",VLOOKUP($A33,'MG Universe'!$A$2:$R$9990,16))</f>
        <v/>
      </c>
      <c r="Q33" s="89" t="str">
        <f>IF($A33="","",VLOOKUP($A33,'MG Universe'!$A$2:$R$9990,17))</f>
        <v/>
      </c>
      <c r="R33" s="18" t="str">
        <f>IF($A33="","",VLOOKUP($A33,'MG Universe'!$A$2:$R$9990,18))</f>
        <v/>
      </c>
    </row>
    <row r="34" spans="1:18" x14ac:dyDescent="0.25">
      <c r="A34" s="84"/>
      <c r="B34" s="15" t="str">
        <f>IF($A34="","",VLOOKUP($A34,'MG Universe'!$A$2:$R$9990,2))</f>
        <v/>
      </c>
      <c r="C34" s="15" t="str">
        <f>IF($A34="","",VLOOKUP($A34,'MG Universe'!$A$2:$R$9990,3))</f>
        <v/>
      </c>
      <c r="D34" s="15" t="str">
        <f>IF($A34="","",VLOOKUP($A34,'MG Universe'!$A$2:$R$9990,4))</f>
        <v/>
      </c>
      <c r="E34" s="15" t="str">
        <f>IF($A34="","",VLOOKUP($A34,'MG Universe'!$A$2:$R$9990,5))</f>
        <v/>
      </c>
      <c r="F34" s="16" t="str">
        <f>IF($A34="","",VLOOKUP($A34,'MG Universe'!$A$2:$R$9990,6))</f>
        <v/>
      </c>
      <c r="G34" s="85" t="str">
        <f>IF($A34="","",VLOOKUP($A34,'MG Universe'!$A$2:$R$9990,7))</f>
        <v/>
      </c>
      <c r="H34" s="18" t="str">
        <f>IF($A34="","",VLOOKUP($A34,'MG Universe'!$A$2:$R$9990,8))</f>
        <v/>
      </c>
      <c r="I34" s="18" t="str">
        <f>IF($A34="","",VLOOKUP($A34,'MG Universe'!$A$2:$R$9990,9))</f>
        <v/>
      </c>
      <c r="J34" s="19" t="str">
        <f>IF($A34="","",VLOOKUP($A34,'MG Universe'!$A$2:$R$9990,10))</f>
        <v/>
      </c>
      <c r="K34" s="86" t="str">
        <f>IF($A34="","",VLOOKUP($A34,'MG Universe'!$A$2:$R$9990,11))</f>
        <v/>
      </c>
      <c r="L34" s="109" t="str">
        <f>IF($A34="","",VLOOKUP($A34,'MG Universe'!$A$2:$R$9990,12))</f>
        <v/>
      </c>
      <c r="M34" s="15" t="str">
        <f>IF($A34="","",VLOOKUP($A34,'MG Universe'!$A$2:$R$9990,13))</f>
        <v/>
      </c>
      <c r="N34" s="88" t="str">
        <f>IF($A34="","",VLOOKUP($A34,'MG Universe'!$A$2:$R$9990,14))</f>
        <v/>
      </c>
      <c r="O34" s="18" t="str">
        <f>IF($A34="","",VLOOKUP($A34,'MG Universe'!$A$2:$R$9990,15))</f>
        <v/>
      </c>
      <c r="P34" s="19" t="str">
        <f>IF($A34="","",VLOOKUP($A34,'MG Universe'!$A$2:$R$9990,16))</f>
        <v/>
      </c>
      <c r="Q34" s="89" t="str">
        <f>IF($A34="","",VLOOKUP($A34,'MG Universe'!$A$2:$R$9990,17))</f>
        <v/>
      </c>
      <c r="R34" s="18" t="str">
        <f>IF($A34="","",VLOOKUP($A34,'MG Universe'!$A$2:$R$9990,18))</f>
        <v/>
      </c>
    </row>
    <row r="35" spans="1:18" x14ac:dyDescent="0.25">
      <c r="A35" s="84"/>
      <c r="B35" s="15" t="str">
        <f>IF($A35="","",VLOOKUP($A35,'MG Universe'!$A$2:$R$9990,2))</f>
        <v/>
      </c>
      <c r="C35" s="15" t="str">
        <f>IF($A35="","",VLOOKUP($A35,'MG Universe'!$A$2:$R$9990,3))</f>
        <v/>
      </c>
      <c r="D35" s="15" t="str">
        <f>IF($A35="","",VLOOKUP($A35,'MG Universe'!$A$2:$R$9990,4))</f>
        <v/>
      </c>
      <c r="E35" s="15" t="str">
        <f>IF($A35="","",VLOOKUP($A35,'MG Universe'!$A$2:$R$9990,5))</f>
        <v/>
      </c>
      <c r="F35" s="16" t="str">
        <f>IF($A35="","",VLOOKUP($A35,'MG Universe'!$A$2:$R$9990,6))</f>
        <v/>
      </c>
      <c r="G35" s="85" t="str">
        <f>IF($A35="","",VLOOKUP($A35,'MG Universe'!$A$2:$R$9990,7))</f>
        <v/>
      </c>
      <c r="H35" s="18" t="str">
        <f>IF($A35="","",VLOOKUP($A35,'MG Universe'!$A$2:$R$9990,8))</f>
        <v/>
      </c>
      <c r="I35" s="18" t="str">
        <f>IF($A35="","",VLOOKUP($A35,'MG Universe'!$A$2:$R$9990,9))</f>
        <v/>
      </c>
      <c r="J35" s="19" t="str">
        <f>IF($A35="","",VLOOKUP($A35,'MG Universe'!$A$2:$R$9990,10))</f>
        <v/>
      </c>
      <c r="K35" s="86" t="str">
        <f>IF($A35="","",VLOOKUP($A35,'MG Universe'!$A$2:$R$9990,11))</f>
        <v/>
      </c>
      <c r="L35" s="109" t="str">
        <f>IF($A35="","",VLOOKUP($A35,'MG Universe'!$A$2:$R$9990,12))</f>
        <v/>
      </c>
      <c r="M35" s="15" t="str">
        <f>IF($A35="","",VLOOKUP($A35,'MG Universe'!$A$2:$R$9990,13))</f>
        <v/>
      </c>
      <c r="N35" s="88" t="str">
        <f>IF($A35="","",VLOOKUP($A35,'MG Universe'!$A$2:$R$9990,14))</f>
        <v/>
      </c>
      <c r="O35" s="18" t="str">
        <f>IF($A35="","",VLOOKUP($A35,'MG Universe'!$A$2:$R$9990,15))</f>
        <v/>
      </c>
      <c r="P35" s="19" t="str">
        <f>IF($A35="","",VLOOKUP($A35,'MG Universe'!$A$2:$R$9990,16))</f>
        <v/>
      </c>
      <c r="Q35" s="89" t="str">
        <f>IF($A35="","",VLOOKUP($A35,'MG Universe'!$A$2:$R$9990,17))</f>
        <v/>
      </c>
      <c r="R35" s="18" t="str">
        <f>IF($A35="","",VLOOKUP($A35,'MG Universe'!$A$2:$R$9990,18))</f>
        <v/>
      </c>
    </row>
    <row r="36" spans="1:18" x14ac:dyDescent="0.25">
      <c r="A36" s="84"/>
      <c r="B36" s="15" t="str">
        <f>IF($A36="","",VLOOKUP($A36,'MG Universe'!$A$2:$R$9990,2))</f>
        <v/>
      </c>
      <c r="C36" s="15" t="str">
        <f>IF($A36="","",VLOOKUP($A36,'MG Universe'!$A$2:$R$9990,3))</f>
        <v/>
      </c>
      <c r="D36" s="15" t="str">
        <f>IF($A36="","",VLOOKUP($A36,'MG Universe'!$A$2:$R$9990,4))</f>
        <v/>
      </c>
      <c r="E36" s="15" t="str">
        <f>IF($A36="","",VLOOKUP($A36,'MG Universe'!$A$2:$R$9990,5))</f>
        <v/>
      </c>
      <c r="F36" s="16" t="str">
        <f>IF($A36="","",VLOOKUP($A36,'MG Universe'!$A$2:$R$9990,6))</f>
        <v/>
      </c>
      <c r="G36" s="85" t="str">
        <f>IF($A36="","",VLOOKUP($A36,'MG Universe'!$A$2:$R$9990,7))</f>
        <v/>
      </c>
      <c r="H36" s="18" t="str">
        <f>IF($A36="","",VLOOKUP($A36,'MG Universe'!$A$2:$R$9990,8))</f>
        <v/>
      </c>
      <c r="I36" s="18" t="str">
        <f>IF($A36="","",VLOOKUP($A36,'MG Universe'!$A$2:$R$9990,9))</f>
        <v/>
      </c>
      <c r="J36" s="19" t="str">
        <f>IF($A36="","",VLOOKUP($A36,'MG Universe'!$A$2:$R$9990,10))</f>
        <v/>
      </c>
      <c r="K36" s="86" t="str">
        <f>IF($A36="","",VLOOKUP($A36,'MG Universe'!$A$2:$R$9990,11))</f>
        <v/>
      </c>
      <c r="L36" s="109" t="str">
        <f>IF($A36="","",VLOOKUP($A36,'MG Universe'!$A$2:$R$9990,12))</f>
        <v/>
      </c>
      <c r="M36" s="15" t="str">
        <f>IF($A36="","",VLOOKUP($A36,'MG Universe'!$A$2:$R$9990,13))</f>
        <v/>
      </c>
      <c r="N36" s="88" t="str">
        <f>IF($A36="","",VLOOKUP($A36,'MG Universe'!$A$2:$R$9990,14))</f>
        <v/>
      </c>
      <c r="O36" s="18" t="str">
        <f>IF($A36="","",VLOOKUP($A36,'MG Universe'!$A$2:$R$9990,15))</f>
        <v/>
      </c>
      <c r="P36" s="19" t="str">
        <f>IF($A36="","",VLOOKUP($A36,'MG Universe'!$A$2:$R$9990,16))</f>
        <v/>
      </c>
      <c r="Q36" s="89" t="str">
        <f>IF($A36="","",VLOOKUP($A36,'MG Universe'!$A$2:$R$9990,17))</f>
        <v/>
      </c>
      <c r="R36" s="18" t="str">
        <f>IF($A36="","",VLOOKUP($A36,'MG Universe'!$A$2:$R$9990,18))</f>
        <v/>
      </c>
    </row>
    <row r="37" spans="1:18" x14ac:dyDescent="0.25">
      <c r="A37" s="84"/>
      <c r="B37" s="15" t="str">
        <f>IF($A37="","",VLOOKUP($A37,'MG Universe'!$A$2:$R$9990,2))</f>
        <v/>
      </c>
      <c r="C37" s="15" t="str">
        <f>IF($A37="","",VLOOKUP($A37,'MG Universe'!$A$2:$R$9990,3))</f>
        <v/>
      </c>
      <c r="D37" s="15" t="str">
        <f>IF($A37="","",VLOOKUP($A37,'MG Universe'!$A$2:$R$9990,4))</f>
        <v/>
      </c>
      <c r="E37" s="15" t="str">
        <f>IF($A37="","",VLOOKUP($A37,'MG Universe'!$A$2:$R$9990,5))</f>
        <v/>
      </c>
      <c r="F37" s="16" t="str">
        <f>IF($A37="","",VLOOKUP($A37,'MG Universe'!$A$2:$R$9990,6))</f>
        <v/>
      </c>
      <c r="G37" s="85" t="str">
        <f>IF($A37="","",VLOOKUP($A37,'MG Universe'!$A$2:$R$9990,7))</f>
        <v/>
      </c>
      <c r="H37" s="18" t="str">
        <f>IF($A37="","",VLOOKUP($A37,'MG Universe'!$A$2:$R$9990,8))</f>
        <v/>
      </c>
      <c r="I37" s="18" t="str">
        <f>IF($A37="","",VLOOKUP($A37,'MG Universe'!$A$2:$R$9990,9))</f>
        <v/>
      </c>
      <c r="J37" s="19" t="str">
        <f>IF($A37="","",VLOOKUP($A37,'MG Universe'!$A$2:$R$9990,10))</f>
        <v/>
      </c>
      <c r="K37" s="86" t="str">
        <f>IF($A37="","",VLOOKUP($A37,'MG Universe'!$A$2:$R$9990,11))</f>
        <v/>
      </c>
      <c r="L37" s="109" t="str">
        <f>IF($A37="","",VLOOKUP($A37,'MG Universe'!$A$2:$R$9990,12))</f>
        <v/>
      </c>
      <c r="M37" s="15" t="str">
        <f>IF($A37="","",VLOOKUP($A37,'MG Universe'!$A$2:$R$9990,13))</f>
        <v/>
      </c>
      <c r="N37" s="88" t="str">
        <f>IF($A37="","",VLOOKUP($A37,'MG Universe'!$A$2:$R$9990,14))</f>
        <v/>
      </c>
      <c r="O37" s="18" t="str">
        <f>IF($A37="","",VLOOKUP($A37,'MG Universe'!$A$2:$R$9990,15))</f>
        <v/>
      </c>
      <c r="P37" s="19" t="str">
        <f>IF($A37="","",VLOOKUP($A37,'MG Universe'!$A$2:$R$9990,16))</f>
        <v/>
      </c>
      <c r="Q37" s="89" t="str">
        <f>IF($A37="","",VLOOKUP($A37,'MG Universe'!$A$2:$R$9990,17))</f>
        <v/>
      </c>
      <c r="R37" s="18" t="str">
        <f>IF($A37="","",VLOOKUP($A37,'MG Universe'!$A$2:$R$9990,18))</f>
        <v/>
      </c>
    </row>
    <row r="38" spans="1:18" x14ac:dyDescent="0.25">
      <c r="A38" s="84"/>
      <c r="B38" s="15" t="str">
        <f>IF($A38="","",VLOOKUP($A38,'MG Universe'!$A$2:$R$9990,2))</f>
        <v/>
      </c>
      <c r="C38" s="15" t="str">
        <f>IF($A38="","",VLOOKUP($A38,'MG Universe'!$A$2:$R$9990,3))</f>
        <v/>
      </c>
      <c r="D38" s="15" t="str">
        <f>IF($A38="","",VLOOKUP($A38,'MG Universe'!$A$2:$R$9990,4))</f>
        <v/>
      </c>
      <c r="E38" s="15" t="str">
        <f>IF($A38="","",VLOOKUP($A38,'MG Universe'!$A$2:$R$9990,5))</f>
        <v/>
      </c>
      <c r="F38" s="16" t="str">
        <f>IF($A38="","",VLOOKUP($A38,'MG Universe'!$A$2:$R$9990,6))</f>
        <v/>
      </c>
      <c r="G38" s="85" t="str">
        <f>IF($A38="","",VLOOKUP($A38,'MG Universe'!$A$2:$R$9990,7))</f>
        <v/>
      </c>
      <c r="H38" s="18" t="str">
        <f>IF($A38="","",VLOOKUP($A38,'MG Universe'!$A$2:$R$9990,8))</f>
        <v/>
      </c>
      <c r="I38" s="18" t="str">
        <f>IF($A38="","",VLOOKUP($A38,'MG Universe'!$A$2:$R$9990,9))</f>
        <v/>
      </c>
      <c r="J38" s="19" t="str">
        <f>IF($A38="","",VLOOKUP($A38,'MG Universe'!$A$2:$R$9990,10))</f>
        <v/>
      </c>
      <c r="K38" s="86" t="str">
        <f>IF($A38="","",VLOOKUP($A38,'MG Universe'!$A$2:$R$9990,11))</f>
        <v/>
      </c>
      <c r="L38" s="109" t="str">
        <f>IF($A38="","",VLOOKUP($A38,'MG Universe'!$A$2:$R$9990,12))</f>
        <v/>
      </c>
      <c r="M38" s="15" t="str">
        <f>IF($A38="","",VLOOKUP($A38,'MG Universe'!$A$2:$R$9990,13))</f>
        <v/>
      </c>
      <c r="N38" s="88" t="str">
        <f>IF($A38="","",VLOOKUP($A38,'MG Universe'!$A$2:$R$9990,14))</f>
        <v/>
      </c>
      <c r="O38" s="18" t="str">
        <f>IF($A38="","",VLOOKUP($A38,'MG Universe'!$A$2:$R$9990,15))</f>
        <v/>
      </c>
      <c r="P38" s="19" t="str">
        <f>IF($A38="","",VLOOKUP($A38,'MG Universe'!$A$2:$R$9990,16))</f>
        <v/>
      </c>
      <c r="Q38" s="89" t="str">
        <f>IF($A38="","",VLOOKUP($A38,'MG Universe'!$A$2:$R$9990,17))</f>
        <v/>
      </c>
      <c r="R38" s="18" t="str">
        <f>IF($A38="","",VLOOKUP($A38,'MG Universe'!$A$2:$R$9990,18))</f>
        <v/>
      </c>
    </row>
    <row r="39" spans="1:18" x14ac:dyDescent="0.25">
      <c r="A39" s="84"/>
      <c r="B39" s="15" t="str">
        <f>IF($A39="","",VLOOKUP($A39,'MG Universe'!$A$2:$R$9990,2))</f>
        <v/>
      </c>
      <c r="C39" s="15" t="str">
        <f>IF($A39="","",VLOOKUP($A39,'MG Universe'!$A$2:$R$9990,3))</f>
        <v/>
      </c>
      <c r="D39" s="15" t="str">
        <f>IF($A39="","",VLOOKUP($A39,'MG Universe'!$A$2:$R$9990,4))</f>
        <v/>
      </c>
      <c r="E39" s="15" t="str">
        <f>IF($A39="","",VLOOKUP($A39,'MG Universe'!$A$2:$R$9990,5))</f>
        <v/>
      </c>
      <c r="F39" s="16" t="str">
        <f>IF($A39="","",VLOOKUP($A39,'MG Universe'!$A$2:$R$9990,6))</f>
        <v/>
      </c>
      <c r="G39" s="85" t="str">
        <f>IF($A39="","",VLOOKUP($A39,'MG Universe'!$A$2:$R$9990,7))</f>
        <v/>
      </c>
      <c r="H39" s="18" t="str">
        <f>IF($A39="","",VLOOKUP($A39,'MG Universe'!$A$2:$R$9990,8))</f>
        <v/>
      </c>
      <c r="I39" s="18" t="str">
        <f>IF($A39="","",VLOOKUP($A39,'MG Universe'!$A$2:$R$9990,9))</f>
        <v/>
      </c>
      <c r="J39" s="19" t="str">
        <f>IF($A39="","",VLOOKUP($A39,'MG Universe'!$A$2:$R$9990,10))</f>
        <v/>
      </c>
      <c r="K39" s="86" t="str">
        <f>IF($A39="","",VLOOKUP($A39,'MG Universe'!$A$2:$R$9990,11))</f>
        <v/>
      </c>
      <c r="L39" s="109" t="str">
        <f>IF($A39="","",VLOOKUP($A39,'MG Universe'!$A$2:$R$9990,12))</f>
        <v/>
      </c>
      <c r="M39" s="15" t="str">
        <f>IF($A39="","",VLOOKUP($A39,'MG Universe'!$A$2:$R$9990,13))</f>
        <v/>
      </c>
      <c r="N39" s="88" t="str">
        <f>IF($A39="","",VLOOKUP($A39,'MG Universe'!$A$2:$R$9990,14))</f>
        <v/>
      </c>
      <c r="O39" s="18" t="str">
        <f>IF($A39="","",VLOOKUP($A39,'MG Universe'!$A$2:$R$9990,15))</f>
        <v/>
      </c>
      <c r="P39" s="19" t="str">
        <f>IF($A39="","",VLOOKUP($A39,'MG Universe'!$A$2:$R$9990,16))</f>
        <v/>
      </c>
      <c r="Q39" s="89" t="str">
        <f>IF($A39="","",VLOOKUP($A39,'MG Universe'!$A$2:$R$9990,17))</f>
        <v/>
      </c>
      <c r="R39" s="18" t="str">
        <f>IF($A39="","",VLOOKUP($A39,'MG Universe'!$A$2:$R$9990,18))</f>
        <v/>
      </c>
    </row>
    <row r="40" spans="1:18" x14ac:dyDescent="0.25">
      <c r="A40" s="84"/>
      <c r="B40" s="15" t="str">
        <f>IF($A40="","",VLOOKUP($A40,'MG Universe'!$A$2:$R$9990,2))</f>
        <v/>
      </c>
      <c r="C40" s="15" t="str">
        <f>IF($A40="","",VLOOKUP($A40,'MG Universe'!$A$2:$R$9990,3))</f>
        <v/>
      </c>
      <c r="D40" s="15" t="str">
        <f>IF($A40="","",VLOOKUP($A40,'MG Universe'!$A$2:$R$9990,4))</f>
        <v/>
      </c>
      <c r="E40" s="15" t="str">
        <f>IF($A40="","",VLOOKUP($A40,'MG Universe'!$A$2:$R$9990,5))</f>
        <v/>
      </c>
      <c r="F40" s="16" t="str">
        <f>IF($A40="","",VLOOKUP($A40,'MG Universe'!$A$2:$R$9990,6))</f>
        <v/>
      </c>
      <c r="G40" s="85" t="str">
        <f>IF($A40="","",VLOOKUP($A40,'MG Universe'!$A$2:$R$9990,7))</f>
        <v/>
      </c>
      <c r="H40" s="18" t="str">
        <f>IF($A40="","",VLOOKUP($A40,'MG Universe'!$A$2:$R$9990,8))</f>
        <v/>
      </c>
      <c r="I40" s="18" t="str">
        <f>IF($A40="","",VLOOKUP($A40,'MG Universe'!$A$2:$R$9990,9))</f>
        <v/>
      </c>
      <c r="J40" s="19" t="str">
        <f>IF($A40="","",VLOOKUP($A40,'MG Universe'!$A$2:$R$9990,10))</f>
        <v/>
      </c>
      <c r="K40" s="86" t="str">
        <f>IF($A40="","",VLOOKUP($A40,'MG Universe'!$A$2:$R$9990,11))</f>
        <v/>
      </c>
      <c r="L40" s="109" t="str">
        <f>IF($A40="","",VLOOKUP($A40,'MG Universe'!$A$2:$R$9990,12))</f>
        <v/>
      </c>
      <c r="M40" s="15" t="str">
        <f>IF($A40="","",VLOOKUP($A40,'MG Universe'!$A$2:$R$9990,13))</f>
        <v/>
      </c>
      <c r="N40" s="88" t="str">
        <f>IF($A40="","",VLOOKUP($A40,'MG Universe'!$A$2:$R$9990,14))</f>
        <v/>
      </c>
      <c r="O40" s="18" t="str">
        <f>IF($A40="","",VLOOKUP($A40,'MG Universe'!$A$2:$R$9990,15))</f>
        <v/>
      </c>
      <c r="P40" s="19" t="str">
        <f>IF($A40="","",VLOOKUP($A40,'MG Universe'!$A$2:$R$9990,16))</f>
        <v/>
      </c>
      <c r="Q40" s="89" t="str">
        <f>IF($A40="","",VLOOKUP($A40,'MG Universe'!$A$2:$R$9990,17))</f>
        <v/>
      </c>
      <c r="R40" s="18" t="str">
        <f>IF($A40="","",VLOOKUP($A40,'MG Universe'!$A$2:$R$9990,18))</f>
        <v/>
      </c>
    </row>
    <row r="41" spans="1:18" x14ac:dyDescent="0.25">
      <c r="A41" s="84"/>
      <c r="B41" s="15" t="str">
        <f>IF($A41="","",VLOOKUP($A41,'MG Universe'!$A$2:$R$9990,2))</f>
        <v/>
      </c>
      <c r="C41" s="15" t="str">
        <f>IF($A41="","",VLOOKUP($A41,'MG Universe'!$A$2:$R$9990,3))</f>
        <v/>
      </c>
      <c r="D41" s="15" t="str">
        <f>IF($A41="","",VLOOKUP($A41,'MG Universe'!$A$2:$R$9990,4))</f>
        <v/>
      </c>
      <c r="E41" s="15" t="str">
        <f>IF($A41="","",VLOOKUP($A41,'MG Universe'!$A$2:$R$9990,5))</f>
        <v/>
      </c>
      <c r="F41" s="16" t="str">
        <f>IF($A41="","",VLOOKUP($A41,'MG Universe'!$A$2:$R$9990,6))</f>
        <v/>
      </c>
      <c r="G41" s="85" t="str">
        <f>IF($A41="","",VLOOKUP($A41,'MG Universe'!$A$2:$R$9990,7))</f>
        <v/>
      </c>
      <c r="H41" s="18" t="str">
        <f>IF($A41="","",VLOOKUP($A41,'MG Universe'!$A$2:$R$9990,8))</f>
        <v/>
      </c>
      <c r="I41" s="18" t="str">
        <f>IF($A41="","",VLOOKUP($A41,'MG Universe'!$A$2:$R$9990,9))</f>
        <v/>
      </c>
      <c r="J41" s="19" t="str">
        <f>IF($A41="","",VLOOKUP($A41,'MG Universe'!$A$2:$R$9990,10))</f>
        <v/>
      </c>
      <c r="K41" s="86" t="str">
        <f>IF($A41="","",VLOOKUP($A41,'MG Universe'!$A$2:$R$9990,11))</f>
        <v/>
      </c>
      <c r="L41" s="109" t="str">
        <f>IF($A41="","",VLOOKUP($A41,'MG Universe'!$A$2:$R$9990,12))</f>
        <v/>
      </c>
      <c r="M41" s="15" t="str">
        <f>IF($A41="","",VLOOKUP($A41,'MG Universe'!$A$2:$R$9990,13))</f>
        <v/>
      </c>
      <c r="N41" s="88" t="str">
        <f>IF($A41="","",VLOOKUP($A41,'MG Universe'!$A$2:$R$9990,14))</f>
        <v/>
      </c>
      <c r="O41" s="18" t="str">
        <f>IF($A41="","",VLOOKUP($A41,'MG Universe'!$A$2:$R$9990,15))</f>
        <v/>
      </c>
      <c r="P41" s="19" t="str">
        <f>IF($A41="","",VLOOKUP($A41,'MG Universe'!$A$2:$R$9990,16))</f>
        <v/>
      </c>
      <c r="Q41" s="89" t="str">
        <f>IF($A41="","",VLOOKUP($A41,'MG Universe'!$A$2:$R$9990,17))</f>
        <v/>
      </c>
      <c r="R41" s="18" t="str">
        <f>IF($A41="","",VLOOKUP($A41,'MG Universe'!$A$2:$R$9990,18))</f>
        <v/>
      </c>
    </row>
    <row r="42" spans="1:18" x14ac:dyDescent="0.25">
      <c r="A42" s="84"/>
      <c r="B42" s="15" t="str">
        <f>IF($A42="","",VLOOKUP($A42,'MG Universe'!$A$2:$R$9990,2))</f>
        <v/>
      </c>
      <c r="C42" s="15" t="str">
        <f>IF($A42="","",VLOOKUP($A42,'MG Universe'!$A$2:$R$9990,3))</f>
        <v/>
      </c>
      <c r="D42" s="15" t="str">
        <f>IF($A42="","",VLOOKUP($A42,'MG Universe'!$A$2:$R$9990,4))</f>
        <v/>
      </c>
      <c r="E42" s="15" t="str">
        <f>IF($A42="","",VLOOKUP($A42,'MG Universe'!$A$2:$R$9990,5))</f>
        <v/>
      </c>
      <c r="F42" s="16" t="str">
        <f>IF($A42="","",VLOOKUP($A42,'MG Universe'!$A$2:$R$9990,6))</f>
        <v/>
      </c>
      <c r="G42" s="85" t="str">
        <f>IF($A42="","",VLOOKUP($A42,'MG Universe'!$A$2:$R$9990,7))</f>
        <v/>
      </c>
      <c r="H42" s="18" t="str">
        <f>IF($A42="","",VLOOKUP($A42,'MG Universe'!$A$2:$R$9990,8))</f>
        <v/>
      </c>
      <c r="I42" s="18" t="str">
        <f>IF($A42="","",VLOOKUP($A42,'MG Universe'!$A$2:$R$9990,9))</f>
        <v/>
      </c>
      <c r="J42" s="19" t="str">
        <f>IF($A42="","",VLOOKUP($A42,'MG Universe'!$A$2:$R$9990,10))</f>
        <v/>
      </c>
      <c r="K42" s="86" t="str">
        <f>IF($A42="","",VLOOKUP($A42,'MG Universe'!$A$2:$R$9990,11))</f>
        <v/>
      </c>
      <c r="L42" s="109" t="str">
        <f>IF($A42="","",VLOOKUP($A42,'MG Universe'!$A$2:$R$9990,12))</f>
        <v/>
      </c>
      <c r="M42" s="15" t="str">
        <f>IF($A42="","",VLOOKUP($A42,'MG Universe'!$A$2:$R$9990,13))</f>
        <v/>
      </c>
      <c r="N42" s="88" t="str">
        <f>IF($A42="","",VLOOKUP($A42,'MG Universe'!$A$2:$R$9990,14))</f>
        <v/>
      </c>
      <c r="O42" s="18" t="str">
        <f>IF($A42="","",VLOOKUP($A42,'MG Universe'!$A$2:$R$9990,15))</f>
        <v/>
      </c>
      <c r="P42" s="19" t="str">
        <f>IF($A42="","",VLOOKUP($A42,'MG Universe'!$A$2:$R$9990,16))</f>
        <v/>
      </c>
      <c r="Q42" s="89" t="str">
        <f>IF($A42="","",VLOOKUP($A42,'MG Universe'!$A$2:$R$9990,17))</f>
        <v/>
      </c>
      <c r="R42" s="18" t="str">
        <f>IF($A42="","",VLOOKUP($A42,'MG Universe'!$A$2:$R$9990,18))</f>
        <v/>
      </c>
    </row>
    <row r="43" spans="1:18" x14ac:dyDescent="0.25">
      <c r="A43" s="84"/>
      <c r="B43" s="15" t="str">
        <f>IF($A43="","",VLOOKUP($A43,'MG Universe'!$A$2:$R$9990,2))</f>
        <v/>
      </c>
      <c r="C43" s="15" t="str">
        <f>IF($A43="","",VLOOKUP($A43,'MG Universe'!$A$2:$R$9990,3))</f>
        <v/>
      </c>
      <c r="D43" s="15" t="str">
        <f>IF($A43="","",VLOOKUP($A43,'MG Universe'!$A$2:$R$9990,4))</f>
        <v/>
      </c>
      <c r="E43" s="15" t="str">
        <f>IF($A43="","",VLOOKUP($A43,'MG Universe'!$A$2:$R$9990,5))</f>
        <v/>
      </c>
      <c r="F43" s="16" t="str">
        <f>IF($A43="","",VLOOKUP($A43,'MG Universe'!$A$2:$R$9990,6))</f>
        <v/>
      </c>
      <c r="G43" s="85" t="str">
        <f>IF($A43="","",VLOOKUP($A43,'MG Universe'!$A$2:$R$9990,7))</f>
        <v/>
      </c>
      <c r="H43" s="18" t="str">
        <f>IF($A43="","",VLOOKUP($A43,'MG Universe'!$A$2:$R$9990,8))</f>
        <v/>
      </c>
      <c r="I43" s="18" t="str">
        <f>IF($A43="","",VLOOKUP($A43,'MG Universe'!$A$2:$R$9990,9))</f>
        <v/>
      </c>
      <c r="J43" s="19" t="str">
        <f>IF($A43="","",VLOOKUP($A43,'MG Universe'!$A$2:$R$9990,10))</f>
        <v/>
      </c>
      <c r="K43" s="86" t="str">
        <f>IF($A43="","",VLOOKUP($A43,'MG Universe'!$A$2:$R$9990,11))</f>
        <v/>
      </c>
      <c r="L43" s="109" t="str">
        <f>IF($A43="","",VLOOKUP($A43,'MG Universe'!$A$2:$R$9990,12))</f>
        <v/>
      </c>
      <c r="M43" s="15" t="str">
        <f>IF($A43="","",VLOOKUP($A43,'MG Universe'!$A$2:$R$9990,13))</f>
        <v/>
      </c>
      <c r="N43" s="88" t="str">
        <f>IF($A43="","",VLOOKUP($A43,'MG Universe'!$A$2:$R$9990,14))</f>
        <v/>
      </c>
      <c r="O43" s="18" t="str">
        <f>IF($A43="","",VLOOKUP($A43,'MG Universe'!$A$2:$R$9990,15))</f>
        <v/>
      </c>
      <c r="P43" s="19" t="str">
        <f>IF($A43="","",VLOOKUP($A43,'MG Universe'!$A$2:$R$9990,16))</f>
        <v/>
      </c>
      <c r="Q43" s="89" t="str">
        <f>IF($A43="","",VLOOKUP($A43,'MG Universe'!$A$2:$R$9990,17))</f>
        <v/>
      </c>
      <c r="R43" s="18" t="str">
        <f>IF($A43="","",VLOOKUP($A43,'MG Universe'!$A$2:$R$9990,18))</f>
        <v/>
      </c>
    </row>
    <row r="44" spans="1:18" x14ac:dyDescent="0.25">
      <c r="A44" s="84"/>
      <c r="B44" s="15" t="str">
        <f>IF($A44="","",VLOOKUP($A44,'MG Universe'!$A$2:$R$9990,2))</f>
        <v/>
      </c>
      <c r="C44" s="15" t="str">
        <f>IF($A44="","",VLOOKUP($A44,'MG Universe'!$A$2:$R$9990,3))</f>
        <v/>
      </c>
      <c r="D44" s="15" t="str">
        <f>IF($A44="","",VLOOKUP($A44,'MG Universe'!$A$2:$R$9990,4))</f>
        <v/>
      </c>
      <c r="E44" s="15" t="str">
        <f>IF($A44="","",VLOOKUP($A44,'MG Universe'!$A$2:$R$9990,5))</f>
        <v/>
      </c>
      <c r="F44" s="16" t="str">
        <f>IF($A44="","",VLOOKUP($A44,'MG Universe'!$A$2:$R$9990,6))</f>
        <v/>
      </c>
      <c r="G44" s="85" t="str">
        <f>IF($A44="","",VLOOKUP($A44,'MG Universe'!$A$2:$R$9990,7))</f>
        <v/>
      </c>
      <c r="H44" s="18" t="str">
        <f>IF($A44="","",VLOOKUP($A44,'MG Universe'!$A$2:$R$9990,8))</f>
        <v/>
      </c>
      <c r="I44" s="18" t="str">
        <f>IF($A44="","",VLOOKUP($A44,'MG Universe'!$A$2:$R$9990,9))</f>
        <v/>
      </c>
      <c r="J44" s="19" t="str">
        <f>IF($A44="","",VLOOKUP($A44,'MG Universe'!$A$2:$R$9990,10))</f>
        <v/>
      </c>
      <c r="K44" s="86" t="str">
        <f>IF($A44="","",VLOOKUP($A44,'MG Universe'!$A$2:$R$9990,11))</f>
        <v/>
      </c>
      <c r="L44" s="109" t="str">
        <f>IF($A44="","",VLOOKUP($A44,'MG Universe'!$A$2:$R$9990,12))</f>
        <v/>
      </c>
      <c r="M44" s="15" t="str">
        <f>IF($A44="","",VLOOKUP($A44,'MG Universe'!$A$2:$R$9990,13))</f>
        <v/>
      </c>
      <c r="N44" s="88" t="str">
        <f>IF($A44="","",VLOOKUP($A44,'MG Universe'!$A$2:$R$9990,14))</f>
        <v/>
      </c>
      <c r="O44" s="18" t="str">
        <f>IF($A44="","",VLOOKUP($A44,'MG Universe'!$A$2:$R$9990,15))</f>
        <v/>
      </c>
      <c r="P44" s="19" t="str">
        <f>IF($A44="","",VLOOKUP($A44,'MG Universe'!$A$2:$R$9990,16))</f>
        <v/>
      </c>
      <c r="Q44" s="89" t="str">
        <f>IF($A44="","",VLOOKUP($A44,'MG Universe'!$A$2:$R$9990,17))</f>
        <v/>
      </c>
      <c r="R44" s="18" t="str">
        <f>IF($A44="","",VLOOKUP($A44,'MG Universe'!$A$2:$R$9990,18))</f>
        <v/>
      </c>
    </row>
    <row r="45" spans="1:18" x14ac:dyDescent="0.25">
      <c r="A45" s="84"/>
      <c r="B45" s="15" t="str">
        <f>IF($A45="","",VLOOKUP($A45,'MG Universe'!$A$2:$R$9990,2))</f>
        <v/>
      </c>
      <c r="C45" s="15" t="str">
        <f>IF($A45="","",VLOOKUP($A45,'MG Universe'!$A$2:$R$9990,3))</f>
        <v/>
      </c>
      <c r="D45" s="15" t="str">
        <f>IF($A45="","",VLOOKUP($A45,'MG Universe'!$A$2:$R$9990,4))</f>
        <v/>
      </c>
      <c r="E45" s="15" t="str">
        <f>IF($A45="","",VLOOKUP($A45,'MG Universe'!$A$2:$R$9990,5))</f>
        <v/>
      </c>
      <c r="F45" s="16" t="str">
        <f>IF($A45="","",VLOOKUP($A45,'MG Universe'!$A$2:$R$9990,6))</f>
        <v/>
      </c>
      <c r="G45" s="85" t="str">
        <f>IF($A45="","",VLOOKUP($A45,'MG Universe'!$A$2:$R$9990,7))</f>
        <v/>
      </c>
      <c r="H45" s="18" t="str">
        <f>IF($A45="","",VLOOKUP($A45,'MG Universe'!$A$2:$R$9990,8))</f>
        <v/>
      </c>
      <c r="I45" s="18" t="str">
        <f>IF($A45="","",VLOOKUP($A45,'MG Universe'!$A$2:$R$9990,9))</f>
        <v/>
      </c>
      <c r="J45" s="19" t="str">
        <f>IF($A45="","",VLOOKUP($A45,'MG Universe'!$A$2:$R$9990,10))</f>
        <v/>
      </c>
      <c r="K45" s="86" t="str">
        <f>IF($A45="","",VLOOKUP($A45,'MG Universe'!$A$2:$R$9990,11))</f>
        <v/>
      </c>
      <c r="L45" s="109" t="str">
        <f>IF($A45="","",VLOOKUP($A45,'MG Universe'!$A$2:$R$9990,12))</f>
        <v/>
      </c>
      <c r="M45" s="15" t="str">
        <f>IF($A45="","",VLOOKUP($A45,'MG Universe'!$A$2:$R$9990,13))</f>
        <v/>
      </c>
      <c r="N45" s="88" t="str">
        <f>IF($A45="","",VLOOKUP($A45,'MG Universe'!$A$2:$R$9990,14))</f>
        <v/>
      </c>
      <c r="O45" s="18" t="str">
        <f>IF($A45="","",VLOOKUP($A45,'MG Universe'!$A$2:$R$9990,15))</f>
        <v/>
      </c>
      <c r="P45" s="19" t="str">
        <f>IF($A45="","",VLOOKUP($A45,'MG Universe'!$A$2:$R$9990,16))</f>
        <v/>
      </c>
      <c r="Q45" s="89" t="str">
        <f>IF($A45="","",VLOOKUP($A45,'MG Universe'!$A$2:$R$9990,17))</f>
        <v/>
      </c>
      <c r="R45" s="18" t="str">
        <f>IF($A45="","",VLOOKUP($A45,'MG Universe'!$A$2:$R$9990,18))</f>
        <v/>
      </c>
    </row>
    <row r="46" spans="1:18" x14ac:dyDescent="0.25">
      <c r="A46" s="84"/>
      <c r="B46" s="15" t="str">
        <f>IF($A46="","",VLOOKUP($A46,'MG Universe'!$A$2:$R$9990,2))</f>
        <v/>
      </c>
      <c r="C46" s="15" t="str">
        <f>IF($A46="","",VLOOKUP($A46,'MG Universe'!$A$2:$R$9990,3))</f>
        <v/>
      </c>
      <c r="D46" s="15" t="str">
        <f>IF($A46="","",VLOOKUP($A46,'MG Universe'!$A$2:$R$9990,4))</f>
        <v/>
      </c>
      <c r="E46" s="15" t="str">
        <f>IF($A46="","",VLOOKUP($A46,'MG Universe'!$A$2:$R$9990,5))</f>
        <v/>
      </c>
      <c r="F46" s="16" t="str">
        <f>IF($A46="","",VLOOKUP($A46,'MG Universe'!$A$2:$R$9990,6))</f>
        <v/>
      </c>
      <c r="G46" s="85" t="str">
        <f>IF($A46="","",VLOOKUP($A46,'MG Universe'!$A$2:$R$9990,7))</f>
        <v/>
      </c>
      <c r="H46" s="18" t="str">
        <f>IF($A46="","",VLOOKUP($A46,'MG Universe'!$A$2:$R$9990,8))</f>
        <v/>
      </c>
      <c r="I46" s="18" t="str">
        <f>IF($A46="","",VLOOKUP($A46,'MG Universe'!$A$2:$R$9990,9))</f>
        <v/>
      </c>
      <c r="J46" s="19" t="str">
        <f>IF($A46="","",VLOOKUP($A46,'MG Universe'!$A$2:$R$9990,10))</f>
        <v/>
      </c>
      <c r="K46" s="86" t="str">
        <f>IF($A46="","",VLOOKUP($A46,'MG Universe'!$A$2:$R$9990,11))</f>
        <v/>
      </c>
      <c r="L46" s="109" t="str">
        <f>IF($A46="","",VLOOKUP($A46,'MG Universe'!$A$2:$R$9990,12))</f>
        <v/>
      </c>
      <c r="M46" s="15" t="str">
        <f>IF($A46="","",VLOOKUP($A46,'MG Universe'!$A$2:$R$9990,13))</f>
        <v/>
      </c>
      <c r="N46" s="88" t="str">
        <f>IF($A46="","",VLOOKUP($A46,'MG Universe'!$A$2:$R$9990,14))</f>
        <v/>
      </c>
      <c r="O46" s="18" t="str">
        <f>IF($A46="","",VLOOKUP($A46,'MG Universe'!$A$2:$R$9990,15))</f>
        <v/>
      </c>
      <c r="P46" s="19" t="str">
        <f>IF($A46="","",VLOOKUP($A46,'MG Universe'!$A$2:$R$9990,16))</f>
        <v/>
      </c>
      <c r="Q46" s="89" t="str">
        <f>IF($A46="","",VLOOKUP($A46,'MG Universe'!$A$2:$R$9990,17))</f>
        <v/>
      </c>
      <c r="R46" s="18" t="str">
        <f>IF($A46="","",VLOOKUP($A46,'MG Universe'!$A$2:$R$9990,18))</f>
        <v/>
      </c>
    </row>
    <row r="47" spans="1:18" x14ac:dyDescent="0.25">
      <c r="A47" s="84"/>
      <c r="B47" s="15" t="str">
        <f>IF($A47="","",VLOOKUP($A47,'MG Universe'!$A$2:$R$9990,2))</f>
        <v/>
      </c>
      <c r="C47" s="15" t="str">
        <f>IF($A47="","",VLOOKUP($A47,'MG Universe'!$A$2:$R$9990,3))</f>
        <v/>
      </c>
      <c r="D47" s="15" t="str">
        <f>IF($A47="","",VLOOKUP($A47,'MG Universe'!$A$2:$R$9990,4))</f>
        <v/>
      </c>
      <c r="E47" s="15" t="str">
        <f>IF($A47="","",VLOOKUP($A47,'MG Universe'!$A$2:$R$9990,5))</f>
        <v/>
      </c>
      <c r="F47" s="16" t="str">
        <f>IF($A47="","",VLOOKUP($A47,'MG Universe'!$A$2:$R$9990,6))</f>
        <v/>
      </c>
      <c r="G47" s="85" t="str">
        <f>IF($A47="","",VLOOKUP($A47,'MG Universe'!$A$2:$R$9990,7))</f>
        <v/>
      </c>
      <c r="H47" s="18" t="str">
        <f>IF($A47="","",VLOOKUP($A47,'MG Universe'!$A$2:$R$9990,8))</f>
        <v/>
      </c>
      <c r="I47" s="18" t="str">
        <f>IF($A47="","",VLOOKUP($A47,'MG Universe'!$A$2:$R$9990,9))</f>
        <v/>
      </c>
      <c r="J47" s="19" t="str">
        <f>IF($A47="","",VLOOKUP($A47,'MG Universe'!$A$2:$R$9990,10))</f>
        <v/>
      </c>
      <c r="K47" s="86" t="str">
        <f>IF($A47="","",VLOOKUP($A47,'MG Universe'!$A$2:$R$9990,11))</f>
        <v/>
      </c>
      <c r="L47" s="109" t="str">
        <f>IF($A47="","",VLOOKUP($A47,'MG Universe'!$A$2:$R$9990,12))</f>
        <v/>
      </c>
      <c r="M47" s="15" t="str">
        <f>IF($A47="","",VLOOKUP($A47,'MG Universe'!$A$2:$R$9990,13))</f>
        <v/>
      </c>
      <c r="N47" s="88" t="str">
        <f>IF($A47="","",VLOOKUP($A47,'MG Universe'!$A$2:$R$9990,14))</f>
        <v/>
      </c>
      <c r="O47" s="18" t="str">
        <f>IF($A47="","",VLOOKUP($A47,'MG Universe'!$A$2:$R$9990,15))</f>
        <v/>
      </c>
      <c r="P47" s="19" t="str">
        <f>IF($A47="","",VLOOKUP($A47,'MG Universe'!$A$2:$R$9990,16))</f>
        <v/>
      </c>
      <c r="Q47" s="89" t="str">
        <f>IF($A47="","",VLOOKUP($A47,'MG Universe'!$A$2:$R$9990,17))</f>
        <v/>
      </c>
      <c r="R47" s="18" t="str">
        <f>IF($A47="","",VLOOKUP($A47,'MG Universe'!$A$2:$R$9990,18))</f>
        <v/>
      </c>
    </row>
    <row r="48" spans="1:18" x14ac:dyDescent="0.25">
      <c r="A48" s="84"/>
      <c r="B48" s="15" t="str">
        <f>IF($A48="","",VLOOKUP($A48,'MG Universe'!$A$2:$R$9990,2))</f>
        <v/>
      </c>
      <c r="C48" s="15" t="str">
        <f>IF($A48="","",VLOOKUP($A48,'MG Universe'!$A$2:$R$9990,3))</f>
        <v/>
      </c>
      <c r="D48" s="15" t="str">
        <f>IF($A48="","",VLOOKUP($A48,'MG Universe'!$A$2:$R$9990,4))</f>
        <v/>
      </c>
      <c r="E48" s="15" t="str">
        <f>IF($A48="","",VLOOKUP($A48,'MG Universe'!$A$2:$R$9990,5))</f>
        <v/>
      </c>
      <c r="F48" s="16" t="str">
        <f>IF($A48="","",VLOOKUP($A48,'MG Universe'!$A$2:$R$9990,6))</f>
        <v/>
      </c>
      <c r="G48" s="85" t="str">
        <f>IF($A48="","",VLOOKUP($A48,'MG Universe'!$A$2:$R$9990,7))</f>
        <v/>
      </c>
      <c r="H48" s="18" t="str">
        <f>IF($A48="","",VLOOKUP($A48,'MG Universe'!$A$2:$R$9990,8))</f>
        <v/>
      </c>
      <c r="I48" s="18" t="str">
        <f>IF($A48="","",VLOOKUP($A48,'MG Universe'!$A$2:$R$9990,9))</f>
        <v/>
      </c>
      <c r="J48" s="19" t="str">
        <f>IF($A48="","",VLOOKUP($A48,'MG Universe'!$A$2:$R$9990,10))</f>
        <v/>
      </c>
      <c r="K48" s="86" t="str">
        <f>IF($A48="","",VLOOKUP($A48,'MG Universe'!$A$2:$R$9990,11))</f>
        <v/>
      </c>
      <c r="L48" s="109" t="str">
        <f>IF($A48="","",VLOOKUP($A48,'MG Universe'!$A$2:$R$9990,12))</f>
        <v/>
      </c>
      <c r="M48" s="15" t="str">
        <f>IF($A48="","",VLOOKUP($A48,'MG Universe'!$A$2:$R$9990,13))</f>
        <v/>
      </c>
      <c r="N48" s="88" t="str">
        <f>IF($A48="","",VLOOKUP($A48,'MG Universe'!$A$2:$R$9990,14))</f>
        <v/>
      </c>
      <c r="O48" s="18" t="str">
        <f>IF($A48="","",VLOOKUP($A48,'MG Universe'!$A$2:$R$9990,15))</f>
        <v/>
      </c>
      <c r="P48" s="19" t="str">
        <f>IF($A48="","",VLOOKUP($A48,'MG Universe'!$A$2:$R$9990,16))</f>
        <v/>
      </c>
      <c r="Q48" s="89" t="str">
        <f>IF($A48="","",VLOOKUP($A48,'MG Universe'!$A$2:$R$9990,17))</f>
        <v/>
      </c>
      <c r="R48" s="18" t="str">
        <f>IF($A48="","",VLOOKUP($A48,'MG Universe'!$A$2:$R$9990,18))</f>
        <v/>
      </c>
    </row>
    <row r="49" spans="1:18" x14ac:dyDescent="0.25">
      <c r="A49" s="84"/>
      <c r="B49" s="15" t="str">
        <f>IF($A49="","",VLOOKUP($A49,'MG Universe'!$A$2:$R$9990,2))</f>
        <v/>
      </c>
      <c r="C49" s="15" t="str">
        <f>IF($A49="","",VLOOKUP($A49,'MG Universe'!$A$2:$R$9990,3))</f>
        <v/>
      </c>
      <c r="D49" s="15" t="str">
        <f>IF($A49="","",VLOOKUP($A49,'MG Universe'!$A$2:$R$9990,4))</f>
        <v/>
      </c>
      <c r="E49" s="15" t="str">
        <f>IF($A49="","",VLOOKUP($A49,'MG Universe'!$A$2:$R$9990,5))</f>
        <v/>
      </c>
      <c r="F49" s="16" t="str">
        <f>IF($A49="","",VLOOKUP($A49,'MG Universe'!$A$2:$R$9990,6))</f>
        <v/>
      </c>
      <c r="G49" s="85" t="str">
        <f>IF($A49="","",VLOOKUP($A49,'MG Universe'!$A$2:$R$9990,7))</f>
        <v/>
      </c>
      <c r="H49" s="18" t="str">
        <f>IF($A49="","",VLOOKUP($A49,'MG Universe'!$A$2:$R$9990,8))</f>
        <v/>
      </c>
      <c r="I49" s="18" t="str">
        <f>IF($A49="","",VLOOKUP($A49,'MG Universe'!$A$2:$R$9990,9))</f>
        <v/>
      </c>
      <c r="J49" s="19" t="str">
        <f>IF($A49="","",VLOOKUP($A49,'MG Universe'!$A$2:$R$9990,10))</f>
        <v/>
      </c>
      <c r="K49" s="86" t="str">
        <f>IF($A49="","",VLOOKUP($A49,'MG Universe'!$A$2:$R$9990,11))</f>
        <v/>
      </c>
      <c r="L49" s="109" t="str">
        <f>IF($A49="","",VLOOKUP($A49,'MG Universe'!$A$2:$R$9990,12))</f>
        <v/>
      </c>
      <c r="M49" s="15" t="str">
        <f>IF($A49="","",VLOOKUP($A49,'MG Universe'!$A$2:$R$9990,13))</f>
        <v/>
      </c>
      <c r="N49" s="88" t="str">
        <f>IF($A49="","",VLOOKUP($A49,'MG Universe'!$A$2:$R$9990,14))</f>
        <v/>
      </c>
      <c r="O49" s="18" t="str">
        <f>IF($A49="","",VLOOKUP($A49,'MG Universe'!$A$2:$R$9990,15))</f>
        <v/>
      </c>
      <c r="P49" s="19" t="str">
        <f>IF($A49="","",VLOOKUP($A49,'MG Universe'!$A$2:$R$9990,16))</f>
        <v/>
      </c>
      <c r="Q49" s="89" t="str">
        <f>IF($A49="","",VLOOKUP($A49,'MG Universe'!$A$2:$R$9990,17))</f>
        <v/>
      </c>
      <c r="R49" s="18" t="str">
        <f>IF($A49="","",VLOOKUP($A49,'MG Universe'!$A$2:$R$9990,18))</f>
        <v/>
      </c>
    </row>
    <row r="50" spans="1:18" x14ac:dyDescent="0.25">
      <c r="A50" s="84"/>
      <c r="B50" s="15" t="str">
        <f>IF($A50="","",VLOOKUP($A50,'MG Universe'!$A$2:$R$9990,2))</f>
        <v/>
      </c>
      <c r="C50" s="15" t="str">
        <f>IF($A50="","",VLOOKUP($A50,'MG Universe'!$A$2:$R$9990,3))</f>
        <v/>
      </c>
      <c r="D50" s="15" t="str">
        <f>IF($A50="","",VLOOKUP($A50,'MG Universe'!$A$2:$R$9990,4))</f>
        <v/>
      </c>
      <c r="E50" s="15" t="str">
        <f>IF($A50="","",VLOOKUP($A50,'MG Universe'!$A$2:$R$9990,5))</f>
        <v/>
      </c>
      <c r="F50" s="16" t="str">
        <f>IF($A50="","",VLOOKUP($A50,'MG Universe'!$A$2:$R$9990,6))</f>
        <v/>
      </c>
      <c r="G50" s="85" t="str">
        <f>IF($A50="","",VLOOKUP($A50,'MG Universe'!$A$2:$R$9990,7))</f>
        <v/>
      </c>
      <c r="H50" s="18" t="str">
        <f>IF($A50="","",VLOOKUP($A50,'MG Universe'!$A$2:$R$9990,8))</f>
        <v/>
      </c>
      <c r="I50" s="18" t="str">
        <f>IF($A50="","",VLOOKUP($A50,'MG Universe'!$A$2:$R$9990,9))</f>
        <v/>
      </c>
      <c r="J50" s="19" t="str">
        <f>IF($A50="","",VLOOKUP($A50,'MG Universe'!$A$2:$R$9990,10))</f>
        <v/>
      </c>
      <c r="K50" s="86" t="str">
        <f>IF($A50="","",VLOOKUP($A50,'MG Universe'!$A$2:$R$9990,11))</f>
        <v/>
      </c>
      <c r="L50" s="109" t="str">
        <f>IF($A50="","",VLOOKUP($A50,'MG Universe'!$A$2:$R$9990,12))</f>
        <v/>
      </c>
      <c r="M50" s="15" t="str">
        <f>IF($A50="","",VLOOKUP($A50,'MG Universe'!$A$2:$R$9990,13))</f>
        <v/>
      </c>
      <c r="N50" s="88" t="str">
        <f>IF($A50="","",VLOOKUP($A50,'MG Universe'!$A$2:$R$9990,14))</f>
        <v/>
      </c>
      <c r="O50" s="18" t="str">
        <f>IF($A50="","",VLOOKUP($A50,'MG Universe'!$A$2:$R$9990,15))</f>
        <v/>
      </c>
      <c r="P50" s="19" t="str">
        <f>IF($A50="","",VLOOKUP($A50,'MG Universe'!$A$2:$R$9990,16))</f>
        <v/>
      </c>
      <c r="Q50" s="89" t="str">
        <f>IF($A50="","",VLOOKUP($A50,'MG Universe'!$A$2:$R$9990,17))</f>
        <v/>
      </c>
      <c r="R50" s="18" t="str">
        <f>IF($A50="","",VLOOKUP($A50,'MG Universe'!$A$2:$R$9990,18))</f>
        <v/>
      </c>
    </row>
    <row r="51" spans="1:18" x14ac:dyDescent="0.25">
      <c r="A51" s="84"/>
      <c r="B51" s="15" t="str">
        <f>IF($A51="","",VLOOKUP($A51,'MG Universe'!$A$2:$R$9990,2))</f>
        <v/>
      </c>
      <c r="C51" s="15" t="str">
        <f>IF($A51="","",VLOOKUP($A51,'MG Universe'!$A$2:$R$9990,3))</f>
        <v/>
      </c>
      <c r="D51" s="15" t="str">
        <f>IF($A51="","",VLOOKUP($A51,'MG Universe'!$A$2:$R$9990,4))</f>
        <v/>
      </c>
      <c r="E51" s="15" t="str">
        <f>IF($A51="","",VLOOKUP($A51,'MG Universe'!$A$2:$R$9990,5))</f>
        <v/>
      </c>
      <c r="F51" s="16" t="str">
        <f>IF($A51="","",VLOOKUP($A51,'MG Universe'!$A$2:$R$9990,6))</f>
        <v/>
      </c>
      <c r="G51" s="85" t="str">
        <f>IF($A51="","",VLOOKUP($A51,'MG Universe'!$A$2:$R$9990,7))</f>
        <v/>
      </c>
      <c r="H51" s="18" t="str">
        <f>IF($A51="","",VLOOKUP($A51,'MG Universe'!$A$2:$R$9990,8))</f>
        <v/>
      </c>
      <c r="I51" s="18" t="str">
        <f>IF($A51="","",VLOOKUP($A51,'MG Universe'!$A$2:$R$9990,9))</f>
        <v/>
      </c>
      <c r="J51" s="19" t="str">
        <f>IF($A51="","",VLOOKUP($A51,'MG Universe'!$A$2:$R$9990,10))</f>
        <v/>
      </c>
      <c r="K51" s="86" t="str">
        <f>IF($A51="","",VLOOKUP($A51,'MG Universe'!$A$2:$R$9990,11))</f>
        <v/>
      </c>
      <c r="L51" s="109" t="str">
        <f>IF($A51="","",VLOOKUP($A51,'MG Universe'!$A$2:$R$9990,12))</f>
        <v/>
      </c>
      <c r="M51" s="15" t="str">
        <f>IF($A51="","",VLOOKUP($A51,'MG Universe'!$A$2:$R$9990,13))</f>
        <v/>
      </c>
      <c r="N51" s="88" t="str">
        <f>IF($A51="","",VLOOKUP($A51,'MG Universe'!$A$2:$R$9990,14))</f>
        <v/>
      </c>
      <c r="O51" s="18" t="str">
        <f>IF($A51="","",VLOOKUP($A51,'MG Universe'!$A$2:$R$9990,15))</f>
        <v/>
      </c>
      <c r="P51" s="19" t="str">
        <f>IF($A51="","",VLOOKUP($A51,'MG Universe'!$A$2:$R$9990,16))</f>
        <v/>
      </c>
      <c r="Q51" s="89" t="str">
        <f>IF($A51="","",VLOOKUP($A51,'MG Universe'!$A$2:$R$9990,17))</f>
        <v/>
      </c>
      <c r="R51" s="18" t="str">
        <f>IF($A51="","",VLOOKUP($A51,'MG Universe'!$A$2:$R$9990,18))</f>
        <v/>
      </c>
    </row>
    <row r="52" spans="1:18" x14ac:dyDescent="0.25">
      <c r="A52" s="84"/>
      <c r="B52" s="15" t="str">
        <f>IF($A52="","",VLOOKUP($A52,'MG Universe'!$A$2:$R$9990,2))</f>
        <v/>
      </c>
      <c r="C52" s="15" t="str">
        <f>IF($A52="","",VLOOKUP($A52,'MG Universe'!$A$2:$R$9990,3))</f>
        <v/>
      </c>
      <c r="D52" s="15" t="str">
        <f>IF($A52="","",VLOOKUP($A52,'MG Universe'!$A$2:$R$9990,4))</f>
        <v/>
      </c>
      <c r="E52" s="15" t="str">
        <f>IF($A52="","",VLOOKUP($A52,'MG Universe'!$A$2:$R$9990,5))</f>
        <v/>
      </c>
      <c r="F52" s="16" t="str">
        <f>IF($A52="","",VLOOKUP($A52,'MG Universe'!$A$2:$R$9990,6))</f>
        <v/>
      </c>
      <c r="G52" s="85" t="str">
        <f>IF($A52="","",VLOOKUP($A52,'MG Universe'!$A$2:$R$9990,7))</f>
        <v/>
      </c>
      <c r="H52" s="18" t="str">
        <f>IF($A52="","",VLOOKUP($A52,'MG Universe'!$A$2:$R$9990,8))</f>
        <v/>
      </c>
      <c r="I52" s="18" t="str">
        <f>IF($A52="","",VLOOKUP($A52,'MG Universe'!$A$2:$R$9990,9))</f>
        <v/>
      </c>
      <c r="J52" s="19" t="str">
        <f>IF($A52="","",VLOOKUP($A52,'MG Universe'!$A$2:$R$9990,10))</f>
        <v/>
      </c>
      <c r="K52" s="86" t="str">
        <f>IF($A52="","",VLOOKUP($A52,'MG Universe'!$A$2:$R$9990,11))</f>
        <v/>
      </c>
      <c r="L52" s="109" t="str">
        <f>IF($A52="","",VLOOKUP($A52,'MG Universe'!$A$2:$R$9990,12))</f>
        <v/>
      </c>
      <c r="M52" s="15" t="str">
        <f>IF($A52="","",VLOOKUP($A52,'MG Universe'!$A$2:$R$9990,13))</f>
        <v/>
      </c>
      <c r="N52" s="88" t="str">
        <f>IF($A52="","",VLOOKUP($A52,'MG Universe'!$A$2:$R$9990,14))</f>
        <v/>
      </c>
      <c r="O52" s="18" t="str">
        <f>IF($A52="","",VLOOKUP($A52,'MG Universe'!$A$2:$R$9990,15))</f>
        <v/>
      </c>
      <c r="P52" s="19" t="str">
        <f>IF($A52="","",VLOOKUP($A52,'MG Universe'!$A$2:$R$9990,16))</f>
        <v/>
      </c>
      <c r="Q52" s="89" t="str">
        <f>IF($A52="","",VLOOKUP($A52,'MG Universe'!$A$2:$R$9990,17))</f>
        <v/>
      </c>
      <c r="R52" s="18" t="str">
        <f>IF($A52="","",VLOOKUP($A52,'MG Universe'!$A$2:$R$9990,18))</f>
        <v/>
      </c>
    </row>
    <row r="53" spans="1:18" x14ac:dyDescent="0.25">
      <c r="A53" s="84"/>
      <c r="B53" s="15" t="str">
        <f>IF($A53="","",VLOOKUP($A53,'MG Universe'!$A$2:$R$9990,2))</f>
        <v/>
      </c>
      <c r="C53" s="15" t="str">
        <f>IF($A53="","",VLOOKUP($A53,'MG Universe'!$A$2:$R$9990,3))</f>
        <v/>
      </c>
      <c r="D53" s="15" t="str">
        <f>IF($A53="","",VLOOKUP($A53,'MG Universe'!$A$2:$R$9990,4))</f>
        <v/>
      </c>
      <c r="E53" s="15" t="str">
        <f>IF($A53="","",VLOOKUP($A53,'MG Universe'!$A$2:$R$9990,5))</f>
        <v/>
      </c>
      <c r="F53" s="16" t="str">
        <f>IF($A53="","",VLOOKUP($A53,'MG Universe'!$A$2:$R$9990,6))</f>
        <v/>
      </c>
      <c r="G53" s="85" t="str">
        <f>IF($A53="","",VLOOKUP($A53,'MG Universe'!$A$2:$R$9990,7))</f>
        <v/>
      </c>
      <c r="H53" s="18" t="str">
        <f>IF($A53="","",VLOOKUP($A53,'MG Universe'!$A$2:$R$9990,8))</f>
        <v/>
      </c>
      <c r="I53" s="18" t="str">
        <f>IF($A53="","",VLOOKUP($A53,'MG Universe'!$A$2:$R$9990,9))</f>
        <v/>
      </c>
      <c r="J53" s="19" t="str">
        <f>IF($A53="","",VLOOKUP($A53,'MG Universe'!$A$2:$R$9990,10))</f>
        <v/>
      </c>
      <c r="K53" s="86" t="str">
        <f>IF($A53="","",VLOOKUP($A53,'MG Universe'!$A$2:$R$9990,11))</f>
        <v/>
      </c>
      <c r="L53" s="109" t="str">
        <f>IF($A53="","",VLOOKUP($A53,'MG Universe'!$A$2:$R$9990,12))</f>
        <v/>
      </c>
      <c r="M53" s="15" t="str">
        <f>IF($A53="","",VLOOKUP($A53,'MG Universe'!$A$2:$R$9990,13))</f>
        <v/>
      </c>
      <c r="N53" s="88" t="str">
        <f>IF($A53="","",VLOOKUP($A53,'MG Universe'!$A$2:$R$9990,14))</f>
        <v/>
      </c>
      <c r="O53" s="18" t="str">
        <f>IF($A53="","",VLOOKUP($A53,'MG Universe'!$A$2:$R$9990,15))</f>
        <v/>
      </c>
      <c r="P53" s="19" t="str">
        <f>IF($A53="","",VLOOKUP($A53,'MG Universe'!$A$2:$R$9990,16))</f>
        <v/>
      </c>
      <c r="Q53" s="89" t="str">
        <f>IF($A53="","",VLOOKUP($A53,'MG Universe'!$A$2:$R$9990,17))</f>
        <v/>
      </c>
      <c r="R53" s="18" t="str">
        <f>IF($A53="","",VLOOKUP($A53,'MG Universe'!$A$2:$R$9990,18))</f>
        <v/>
      </c>
    </row>
    <row r="54" spans="1:18" x14ac:dyDescent="0.25">
      <c r="A54" s="84"/>
      <c r="B54" s="15" t="str">
        <f>IF($A54="","",VLOOKUP($A54,'MG Universe'!$A$2:$R$9990,2))</f>
        <v/>
      </c>
      <c r="C54" s="15" t="str">
        <f>IF($A54="","",VLOOKUP($A54,'MG Universe'!$A$2:$R$9990,3))</f>
        <v/>
      </c>
      <c r="D54" s="15" t="str">
        <f>IF($A54="","",VLOOKUP($A54,'MG Universe'!$A$2:$R$9990,4))</f>
        <v/>
      </c>
      <c r="E54" s="15" t="str">
        <f>IF($A54="","",VLOOKUP($A54,'MG Universe'!$A$2:$R$9990,5))</f>
        <v/>
      </c>
      <c r="F54" s="16" t="str">
        <f>IF($A54="","",VLOOKUP($A54,'MG Universe'!$A$2:$R$9990,6))</f>
        <v/>
      </c>
      <c r="G54" s="85" t="str">
        <f>IF($A54="","",VLOOKUP($A54,'MG Universe'!$A$2:$R$9990,7))</f>
        <v/>
      </c>
      <c r="H54" s="18" t="str">
        <f>IF($A54="","",VLOOKUP($A54,'MG Universe'!$A$2:$R$9990,8))</f>
        <v/>
      </c>
      <c r="I54" s="18" t="str">
        <f>IF($A54="","",VLOOKUP($A54,'MG Universe'!$A$2:$R$9990,9))</f>
        <v/>
      </c>
      <c r="J54" s="19" t="str">
        <f>IF($A54="","",VLOOKUP($A54,'MG Universe'!$A$2:$R$9990,10))</f>
        <v/>
      </c>
      <c r="K54" s="86" t="str">
        <f>IF($A54="","",VLOOKUP($A54,'MG Universe'!$A$2:$R$9990,11))</f>
        <v/>
      </c>
      <c r="L54" s="109" t="str">
        <f>IF($A54="","",VLOOKUP($A54,'MG Universe'!$A$2:$R$9990,12))</f>
        <v/>
      </c>
      <c r="M54" s="15" t="str">
        <f>IF($A54="","",VLOOKUP($A54,'MG Universe'!$A$2:$R$9990,13))</f>
        <v/>
      </c>
      <c r="N54" s="88" t="str">
        <f>IF($A54="","",VLOOKUP($A54,'MG Universe'!$A$2:$R$9990,14))</f>
        <v/>
      </c>
      <c r="O54" s="18" t="str">
        <f>IF($A54="","",VLOOKUP($A54,'MG Universe'!$A$2:$R$9990,15))</f>
        <v/>
      </c>
      <c r="P54" s="19" t="str">
        <f>IF($A54="","",VLOOKUP($A54,'MG Universe'!$A$2:$R$9990,16))</f>
        <v/>
      </c>
      <c r="Q54" s="89" t="str">
        <f>IF($A54="","",VLOOKUP($A54,'MG Universe'!$A$2:$R$9990,17))</f>
        <v/>
      </c>
      <c r="R54" s="18" t="str">
        <f>IF($A54="","",VLOOKUP($A54,'MG Universe'!$A$2:$R$9990,18))</f>
        <v/>
      </c>
    </row>
    <row r="55" spans="1:18" x14ac:dyDescent="0.25">
      <c r="A55" s="84"/>
      <c r="B55" s="15" t="str">
        <f>IF($A55="","",VLOOKUP($A55,'MG Universe'!$A$2:$R$9990,2))</f>
        <v/>
      </c>
      <c r="C55" s="15" t="str">
        <f>IF($A55="","",VLOOKUP($A55,'MG Universe'!$A$2:$R$9990,3))</f>
        <v/>
      </c>
      <c r="D55" s="15" t="str">
        <f>IF($A55="","",VLOOKUP($A55,'MG Universe'!$A$2:$R$9990,4))</f>
        <v/>
      </c>
      <c r="E55" s="15" t="str">
        <f>IF($A55="","",VLOOKUP($A55,'MG Universe'!$A$2:$R$9990,5))</f>
        <v/>
      </c>
      <c r="F55" s="16" t="str">
        <f>IF($A55="","",VLOOKUP($A55,'MG Universe'!$A$2:$R$9990,6))</f>
        <v/>
      </c>
      <c r="G55" s="85" t="str">
        <f>IF($A55="","",VLOOKUP($A55,'MG Universe'!$A$2:$R$9990,7))</f>
        <v/>
      </c>
      <c r="H55" s="18" t="str">
        <f>IF($A55="","",VLOOKUP($A55,'MG Universe'!$A$2:$R$9990,8))</f>
        <v/>
      </c>
      <c r="I55" s="18" t="str">
        <f>IF($A55="","",VLOOKUP($A55,'MG Universe'!$A$2:$R$9990,9))</f>
        <v/>
      </c>
      <c r="J55" s="19" t="str">
        <f>IF($A55="","",VLOOKUP($A55,'MG Universe'!$A$2:$R$9990,10))</f>
        <v/>
      </c>
      <c r="K55" s="86" t="str">
        <f>IF($A55="","",VLOOKUP($A55,'MG Universe'!$A$2:$R$9990,11))</f>
        <v/>
      </c>
      <c r="L55" s="109" t="str">
        <f>IF($A55="","",VLOOKUP($A55,'MG Universe'!$A$2:$R$9990,12))</f>
        <v/>
      </c>
      <c r="M55" s="15" t="str">
        <f>IF($A55="","",VLOOKUP($A55,'MG Universe'!$A$2:$R$9990,13))</f>
        <v/>
      </c>
      <c r="N55" s="88" t="str">
        <f>IF($A55="","",VLOOKUP($A55,'MG Universe'!$A$2:$R$9990,14))</f>
        <v/>
      </c>
      <c r="O55" s="18" t="str">
        <f>IF($A55="","",VLOOKUP($A55,'MG Universe'!$A$2:$R$9990,15))</f>
        <v/>
      </c>
      <c r="P55" s="19" t="str">
        <f>IF($A55="","",VLOOKUP($A55,'MG Universe'!$A$2:$R$9990,16))</f>
        <v/>
      </c>
      <c r="Q55" s="89" t="str">
        <f>IF($A55="","",VLOOKUP($A55,'MG Universe'!$A$2:$R$9990,17))</f>
        <v/>
      </c>
      <c r="R55" s="18" t="str">
        <f>IF($A55="","",VLOOKUP($A55,'MG Universe'!$A$2:$R$9990,18))</f>
        <v/>
      </c>
    </row>
    <row r="56" spans="1:18" x14ac:dyDescent="0.25">
      <c r="A56" s="84"/>
      <c r="B56" s="15" t="str">
        <f>IF($A56="","",VLOOKUP($A56,'MG Universe'!$A$2:$R$9990,2))</f>
        <v/>
      </c>
      <c r="C56" s="15" t="str">
        <f>IF($A56="","",VLOOKUP($A56,'MG Universe'!$A$2:$R$9990,3))</f>
        <v/>
      </c>
      <c r="D56" s="15" t="str">
        <f>IF($A56="","",VLOOKUP($A56,'MG Universe'!$A$2:$R$9990,4))</f>
        <v/>
      </c>
      <c r="E56" s="15" t="str">
        <f>IF($A56="","",VLOOKUP($A56,'MG Universe'!$A$2:$R$9990,5))</f>
        <v/>
      </c>
      <c r="F56" s="16" t="str">
        <f>IF($A56="","",VLOOKUP($A56,'MG Universe'!$A$2:$R$9990,6))</f>
        <v/>
      </c>
      <c r="G56" s="85" t="str">
        <f>IF($A56="","",VLOOKUP($A56,'MG Universe'!$A$2:$R$9990,7))</f>
        <v/>
      </c>
      <c r="H56" s="18" t="str">
        <f>IF($A56="","",VLOOKUP($A56,'MG Universe'!$A$2:$R$9990,8))</f>
        <v/>
      </c>
      <c r="I56" s="18" t="str">
        <f>IF($A56="","",VLOOKUP($A56,'MG Universe'!$A$2:$R$9990,9))</f>
        <v/>
      </c>
      <c r="J56" s="19" t="str">
        <f>IF($A56="","",VLOOKUP($A56,'MG Universe'!$A$2:$R$9990,10))</f>
        <v/>
      </c>
      <c r="K56" s="86" t="str">
        <f>IF($A56="","",VLOOKUP($A56,'MG Universe'!$A$2:$R$9990,11))</f>
        <v/>
      </c>
      <c r="L56" s="109" t="str">
        <f>IF($A56="","",VLOOKUP($A56,'MG Universe'!$A$2:$R$9990,12))</f>
        <v/>
      </c>
      <c r="M56" s="15" t="str">
        <f>IF($A56="","",VLOOKUP($A56,'MG Universe'!$A$2:$R$9990,13))</f>
        <v/>
      </c>
      <c r="N56" s="88" t="str">
        <f>IF($A56="","",VLOOKUP($A56,'MG Universe'!$A$2:$R$9990,14))</f>
        <v/>
      </c>
      <c r="O56" s="18" t="str">
        <f>IF($A56="","",VLOOKUP($A56,'MG Universe'!$A$2:$R$9990,15))</f>
        <v/>
      </c>
      <c r="P56" s="19" t="str">
        <f>IF($A56="","",VLOOKUP($A56,'MG Universe'!$A$2:$R$9990,16))</f>
        <v/>
      </c>
      <c r="Q56" s="89" t="str">
        <f>IF($A56="","",VLOOKUP($A56,'MG Universe'!$A$2:$R$9990,17))</f>
        <v/>
      </c>
      <c r="R56" s="18" t="str">
        <f>IF($A56="","",VLOOKUP($A56,'MG Universe'!$A$2:$R$9990,18))</f>
        <v/>
      </c>
    </row>
    <row r="57" spans="1:18" x14ac:dyDescent="0.25">
      <c r="A57" s="84"/>
      <c r="B57" s="15" t="str">
        <f>IF($A57="","",VLOOKUP($A57,'MG Universe'!$A$2:$R$9990,2))</f>
        <v/>
      </c>
      <c r="C57" s="15" t="str">
        <f>IF($A57="","",VLOOKUP($A57,'MG Universe'!$A$2:$R$9990,3))</f>
        <v/>
      </c>
      <c r="D57" s="15" t="str">
        <f>IF($A57="","",VLOOKUP($A57,'MG Universe'!$A$2:$R$9990,4))</f>
        <v/>
      </c>
      <c r="E57" s="15" t="str">
        <f>IF($A57="","",VLOOKUP($A57,'MG Universe'!$A$2:$R$9990,5))</f>
        <v/>
      </c>
      <c r="F57" s="16" t="str">
        <f>IF($A57="","",VLOOKUP($A57,'MG Universe'!$A$2:$R$9990,6))</f>
        <v/>
      </c>
      <c r="G57" s="85" t="str">
        <f>IF($A57="","",VLOOKUP($A57,'MG Universe'!$A$2:$R$9990,7))</f>
        <v/>
      </c>
      <c r="H57" s="18" t="str">
        <f>IF($A57="","",VLOOKUP($A57,'MG Universe'!$A$2:$R$9990,8))</f>
        <v/>
      </c>
      <c r="I57" s="18" t="str">
        <f>IF($A57="","",VLOOKUP($A57,'MG Universe'!$A$2:$R$9990,9))</f>
        <v/>
      </c>
      <c r="J57" s="19" t="str">
        <f>IF($A57="","",VLOOKUP($A57,'MG Universe'!$A$2:$R$9990,10))</f>
        <v/>
      </c>
      <c r="K57" s="86" t="str">
        <f>IF($A57="","",VLOOKUP($A57,'MG Universe'!$A$2:$R$9990,11))</f>
        <v/>
      </c>
      <c r="L57" s="109" t="str">
        <f>IF($A57="","",VLOOKUP($A57,'MG Universe'!$A$2:$R$9990,12))</f>
        <v/>
      </c>
      <c r="M57" s="15" t="str">
        <f>IF($A57="","",VLOOKUP($A57,'MG Universe'!$A$2:$R$9990,13))</f>
        <v/>
      </c>
      <c r="N57" s="88" t="str">
        <f>IF($A57="","",VLOOKUP($A57,'MG Universe'!$A$2:$R$9990,14))</f>
        <v/>
      </c>
      <c r="O57" s="18" t="str">
        <f>IF($A57="","",VLOOKUP($A57,'MG Universe'!$A$2:$R$9990,15))</f>
        <v/>
      </c>
      <c r="P57" s="19" t="str">
        <f>IF($A57="","",VLOOKUP($A57,'MG Universe'!$A$2:$R$9990,16))</f>
        <v/>
      </c>
      <c r="Q57" s="89" t="str">
        <f>IF($A57="","",VLOOKUP($A57,'MG Universe'!$A$2:$R$9990,17))</f>
        <v/>
      </c>
      <c r="R57" s="18" t="str">
        <f>IF($A57="","",VLOOKUP($A57,'MG Universe'!$A$2:$R$9990,18))</f>
        <v/>
      </c>
    </row>
    <row r="58" spans="1:18" x14ac:dyDescent="0.25">
      <c r="A58" s="84"/>
      <c r="B58" s="15" t="str">
        <f>IF($A58="","",VLOOKUP($A58,'MG Universe'!$A$2:$R$9990,2))</f>
        <v/>
      </c>
      <c r="C58" s="15" t="str">
        <f>IF($A58="","",VLOOKUP($A58,'MG Universe'!$A$2:$R$9990,3))</f>
        <v/>
      </c>
      <c r="D58" s="15" t="str">
        <f>IF($A58="","",VLOOKUP($A58,'MG Universe'!$A$2:$R$9990,4))</f>
        <v/>
      </c>
      <c r="E58" s="15" t="str">
        <f>IF($A58="","",VLOOKUP($A58,'MG Universe'!$A$2:$R$9990,5))</f>
        <v/>
      </c>
      <c r="F58" s="16" t="str">
        <f>IF($A58="","",VLOOKUP($A58,'MG Universe'!$A$2:$R$9990,6))</f>
        <v/>
      </c>
      <c r="G58" s="85" t="str">
        <f>IF($A58="","",VLOOKUP($A58,'MG Universe'!$A$2:$R$9990,7))</f>
        <v/>
      </c>
      <c r="H58" s="18" t="str">
        <f>IF($A58="","",VLOOKUP($A58,'MG Universe'!$A$2:$R$9990,8))</f>
        <v/>
      </c>
      <c r="I58" s="18" t="str">
        <f>IF($A58="","",VLOOKUP($A58,'MG Universe'!$A$2:$R$9990,9))</f>
        <v/>
      </c>
      <c r="J58" s="19" t="str">
        <f>IF($A58="","",VLOOKUP($A58,'MG Universe'!$A$2:$R$9990,10))</f>
        <v/>
      </c>
      <c r="K58" s="86" t="str">
        <f>IF($A58="","",VLOOKUP($A58,'MG Universe'!$A$2:$R$9990,11))</f>
        <v/>
      </c>
      <c r="L58" s="109" t="str">
        <f>IF($A58="","",VLOOKUP($A58,'MG Universe'!$A$2:$R$9990,12))</f>
        <v/>
      </c>
      <c r="M58" s="15" t="str">
        <f>IF($A58="","",VLOOKUP($A58,'MG Universe'!$A$2:$R$9990,13))</f>
        <v/>
      </c>
      <c r="N58" s="88" t="str">
        <f>IF($A58="","",VLOOKUP($A58,'MG Universe'!$A$2:$R$9990,14))</f>
        <v/>
      </c>
      <c r="O58" s="18" t="str">
        <f>IF($A58="","",VLOOKUP($A58,'MG Universe'!$A$2:$R$9990,15))</f>
        <v/>
      </c>
      <c r="P58" s="19" t="str">
        <f>IF($A58="","",VLOOKUP($A58,'MG Universe'!$A$2:$R$9990,16))</f>
        <v/>
      </c>
      <c r="Q58" s="89" t="str">
        <f>IF($A58="","",VLOOKUP($A58,'MG Universe'!$A$2:$R$9990,17))</f>
        <v/>
      </c>
      <c r="R58" s="18" t="str">
        <f>IF($A58="","",VLOOKUP($A58,'MG Universe'!$A$2:$R$9990,18))</f>
        <v/>
      </c>
    </row>
    <row r="59" spans="1:18" x14ac:dyDescent="0.25">
      <c r="A59" s="84"/>
      <c r="B59" s="15" t="str">
        <f>IF($A59="","",VLOOKUP($A59,'MG Universe'!$A$2:$R$9990,2))</f>
        <v/>
      </c>
      <c r="C59" s="15" t="str">
        <f>IF($A59="","",VLOOKUP($A59,'MG Universe'!$A$2:$R$9990,3))</f>
        <v/>
      </c>
      <c r="D59" s="15" t="str">
        <f>IF($A59="","",VLOOKUP($A59,'MG Universe'!$A$2:$R$9990,4))</f>
        <v/>
      </c>
      <c r="E59" s="15" t="str">
        <f>IF($A59="","",VLOOKUP($A59,'MG Universe'!$A$2:$R$9990,5))</f>
        <v/>
      </c>
      <c r="F59" s="16" t="str">
        <f>IF($A59="","",VLOOKUP($A59,'MG Universe'!$A$2:$R$9990,6))</f>
        <v/>
      </c>
      <c r="G59" s="85" t="str">
        <f>IF($A59="","",VLOOKUP($A59,'MG Universe'!$A$2:$R$9990,7))</f>
        <v/>
      </c>
      <c r="H59" s="18" t="str">
        <f>IF($A59="","",VLOOKUP($A59,'MG Universe'!$A$2:$R$9990,8))</f>
        <v/>
      </c>
      <c r="I59" s="18" t="str">
        <f>IF($A59="","",VLOOKUP($A59,'MG Universe'!$A$2:$R$9990,9))</f>
        <v/>
      </c>
      <c r="J59" s="19" t="str">
        <f>IF($A59="","",VLOOKUP($A59,'MG Universe'!$A$2:$R$9990,10))</f>
        <v/>
      </c>
      <c r="K59" s="86" t="str">
        <f>IF($A59="","",VLOOKUP($A59,'MG Universe'!$A$2:$R$9990,11))</f>
        <v/>
      </c>
      <c r="L59" s="109" t="str">
        <f>IF($A59="","",VLOOKUP($A59,'MG Universe'!$A$2:$R$9990,12))</f>
        <v/>
      </c>
      <c r="M59" s="15" t="str">
        <f>IF($A59="","",VLOOKUP($A59,'MG Universe'!$A$2:$R$9990,13))</f>
        <v/>
      </c>
      <c r="N59" s="88" t="str">
        <f>IF($A59="","",VLOOKUP($A59,'MG Universe'!$A$2:$R$9990,14))</f>
        <v/>
      </c>
      <c r="O59" s="18" t="str">
        <f>IF($A59="","",VLOOKUP($A59,'MG Universe'!$A$2:$R$9990,15))</f>
        <v/>
      </c>
      <c r="P59" s="19" t="str">
        <f>IF($A59="","",VLOOKUP($A59,'MG Universe'!$A$2:$R$9990,16))</f>
        <v/>
      </c>
      <c r="Q59" s="89" t="str">
        <f>IF($A59="","",VLOOKUP($A59,'MG Universe'!$A$2:$R$9990,17))</f>
        <v/>
      </c>
      <c r="R59" s="18" t="str">
        <f>IF($A59="","",VLOOKUP($A59,'MG Universe'!$A$2:$R$9990,18))</f>
        <v/>
      </c>
    </row>
    <row r="60" spans="1:18" x14ac:dyDescent="0.25">
      <c r="A60" s="84"/>
      <c r="B60" s="15" t="str">
        <f>IF($A60="","",VLOOKUP($A60,'MG Universe'!$A$2:$R$9990,2))</f>
        <v/>
      </c>
      <c r="C60" s="15" t="str">
        <f>IF($A60="","",VLOOKUP($A60,'MG Universe'!$A$2:$R$9990,3))</f>
        <v/>
      </c>
      <c r="D60" s="15" t="str">
        <f>IF($A60="","",VLOOKUP($A60,'MG Universe'!$A$2:$R$9990,4))</f>
        <v/>
      </c>
      <c r="E60" s="15" t="str">
        <f>IF($A60="","",VLOOKUP($A60,'MG Universe'!$A$2:$R$9990,5))</f>
        <v/>
      </c>
      <c r="F60" s="16" t="str">
        <f>IF($A60="","",VLOOKUP($A60,'MG Universe'!$A$2:$R$9990,6))</f>
        <v/>
      </c>
      <c r="G60" s="85" t="str">
        <f>IF($A60="","",VLOOKUP($A60,'MG Universe'!$A$2:$R$9990,7))</f>
        <v/>
      </c>
      <c r="H60" s="18" t="str">
        <f>IF($A60="","",VLOOKUP($A60,'MG Universe'!$A$2:$R$9990,8))</f>
        <v/>
      </c>
      <c r="I60" s="18" t="str">
        <f>IF($A60="","",VLOOKUP($A60,'MG Universe'!$A$2:$R$9990,9))</f>
        <v/>
      </c>
      <c r="J60" s="19" t="str">
        <f>IF($A60="","",VLOOKUP($A60,'MG Universe'!$A$2:$R$9990,10))</f>
        <v/>
      </c>
      <c r="K60" s="86" t="str">
        <f>IF($A60="","",VLOOKUP($A60,'MG Universe'!$A$2:$R$9990,11))</f>
        <v/>
      </c>
      <c r="L60" s="109" t="str">
        <f>IF($A60="","",VLOOKUP($A60,'MG Universe'!$A$2:$R$9990,12))</f>
        <v/>
      </c>
      <c r="M60" s="15" t="str">
        <f>IF($A60="","",VLOOKUP($A60,'MG Universe'!$A$2:$R$9990,13))</f>
        <v/>
      </c>
      <c r="N60" s="88" t="str">
        <f>IF($A60="","",VLOOKUP($A60,'MG Universe'!$A$2:$R$9990,14))</f>
        <v/>
      </c>
      <c r="O60" s="18" t="str">
        <f>IF($A60="","",VLOOKUP($A60,'MG Universe'!$A$2:$R$9990,15))</f>
        <v/>
      </c>
      <c r="P60" s="19" t="str">
        <f>IF($A60="","",VLOOKUP($A60,'MG Universe'!$A$2:$R$9990,16))</f>
        <v/>
      </c>
      <c r="Q60" s="89" t="str">
        <f>IF($A60="","",VLOOKUP($A60,'MG Universe'!$A$2:$R$9990,17))</f>
        <v/>
      </c>
      <c r="R60" s="18" t="str">
        <f>IF($A60="","",VLOOKUP($A60,'MG Universe'!$A$2:$R$9990,18))</f>
        <v/>
      </c>
    </row>
    <row r="61" spans="1:18" x14ac:dyDescent="0.25">
      <c r="A61" s="84"/>
      <c r="B61" s="15" t="str">
        <f>IF($A61="","",VLOOKUP($A61,'MG Universe'!$A$2:$R$9990,2))</f>
        <v/>
      </c>
      <c r="C61" s="15" t="str">
        <f>IF($A61="","",VLOOKUP($A61,'MG Universe'!$A$2:$R$9990,3))</f>
        <v/>
      </c>
      <c r="D61" s="15" t="str">
        <f>IF($A61="","",VLOOKUP($A61,'MG Universe'!$A$2:$R$9990,4))</f>
        <v/>
      </c>
      <c r="E61" s="15" t="str">
        <f>IF($A61="","",VLOOKUP($A61,'MG Universe'!$A$2:$R$9990,5))</f>
        <v/>
      </c>
      <c r="F61" s="16" t="str">
        <f>IF($A61="","",VLOOKUP($A61,'MG Universe'!$A$2:$R$9990,6))</f>
        <v/>
      </c>
      <c r="G61" s="85" t="str">
        <f>IF($A61="","",VLOOKUP($A61,'MG Universe'!$A$2:$R$9990,7))</f>
        <v/>
      </c>
      <c r="H61" s="18" t="str">
        <f>IF($A61="","",VLOOKUP($A61,'MG Universe'!$A$2:$R$9990,8))</f>
        <v/>
      </c>
      <c r="I61" s="18" t="str">
        <f>IF($A61="","",VLOOKUP($A61,'MG Universe'!$A$2:$R$9990,9))</f>
        <v/>
      </c>
      <c r="J61" s="19" t="str">
        <f>IF($A61="","",VLOOKUP($A61,'MG Universe'!$A$2:$R$9990,10))</f>
        <v/>
      </c>
      <c r="K61" s="86" t="str">
        <f>IF($A61="","",VLOOKUP($A61,'MG Universe'!$A$2:$R$9990,11))</f>
        <v/>
      </c>
      <c r="L61" s="109" t="str">
        <f>IF($A61="","",VLOOKUP($A61,'MG Universe'!$A$2:$R$9990,12))</f>
        <v/>
      </c>
      <c r="M61" s="15" t="str">
        <f>IF($A61="","",VLOOKUP($A61,'MG Universe'!$A$2:$R$9990,13))</f>
        <v/>
      </c>
      <c r="N61" s="88" t="str">
        <f>IF($A61="","",VLOOKUP($A61,'MG Universe'!$A$2:$R$9990,14))</f>
        <v/>
      </c>
      <c r="O61" s="18" t="str">
        <f>IF($A61="","",VLOOKUP($A61,'MG Universe'!$A$2:$R$9990,15))</f>
        <v/>
      </c>
      <c r="P61" s="19" t="str">
        <f>IF($A61="","",VLOOKUP($A61,'MG Universe'!$A$2:$R$9990,16))</f>
        <v/>
      </c>
      <c r="Q61" s="89" t="str">
        <f>IF($A61="","",VLOOKUP($A61,'MG Universe'!$A$2:$R$9990,17))</f>
        <v/>
      </c>
      <c r="R61" s="18" t="str">
        <f>IF($A61="","",VLOOKUP($A61,'MG Universe'!$A$2:$R$9990,18))</f>
        <v/>
      </c>
    </row>
    <row r="62" spans="1:18" x14ac:dyDescent="0.25">
      <c r="A62" s="84"/>
      <c r="B62" s="15" t="str">
        <f>IF($A62="","",VLOOKUP($A62,'MG Universe'!$A$2:$R$9990,2))</f>
        <v/>
      </c>
      <c r="C62" s="15" t="str">
        <f>IF($A62="","",VLOOKUP($A62,'MG Universe'!$A$2:$R$9990,3))</f>
        <v/>
      </c>
      <c r="D62" s="15" t="str">
        <f>IF($A62="","",VLOOKUP($A62,'MG Universe'!$A$2:$R$9990,4))</f>
        <v/>
      </c>
      <c r="E62" s="15" t="str">
        <f>IF($A62="","",VLOOKUP($A62,'MG Universe'!$A$2:$R$9990,5))</f>
        <v/>
      </c>
      <c r="F62" s="16" t="str">
        <f>IF($A62="","",VLOOKUP($A62,'MG Universe'!$A$2:$R$9990,6))</f>
        <v/>
      </c>
      <c r="G62" s="85" t="str">
        <f>IF($A62="","",VLOOKUP($A62,'MG Universe'!$A$2:$R$9990,7))</f>
        <v/>
      </c>
      <c r="H62" s="18" t="str">
        <f>IF($A62="","",VLOOKUP($A62,'MG Universe'!$A$2:$R$9990,8))</f>
        <v/>
      </c>
      <c r="I62" s="18" t="str">
        <f>IF($A62="","",VLOOKUP($A62,'MG Universe'!$A$2:$R$9990,9))</f>
        <v/>
      </c>
      <c r="J62" s="19" t="str">
        <f>IF($A62="","",VLOOKUP($A62,'MG Universe'!$A$2:$R$9990,10))</f>
        <v/>
      </c>
      <c r="K62" s="86" t="str">
        <f>IF($A62="","",VLOOKUP($A62,'MG Universe'!$A$2:$R$9990,11))</f>
        <v/>
      </c>
      <c r="L62" s="109" t="str">
        <f>IF($A62="","",VLOOKUP($A62,'MG Universe'!$A$2:$R$9990,12))</f>
        <v/>
      </c>
      <c r="M62" s="15" t="str">
        <f>IF($A62="","",VLOOKUP($A62,'MG Universe'!$A$2:$R$9990,13))</f>
        <v/>
      </c>
      <c r="N62" s="88" t="str">
        <f>IF($A62="","",VLOOKUP($A62,'MG Universe'!$A$2:$R$9990,14))</f>
        <v/>
      </c>
      <c r="O62" s="18" t="str">
        <f>IF($A62="","",VLOOKUP($A62,'MG Universe'!$A$2:$R$9990,15))</f>
        <v/>
      </c>
      <c r="P62" s="19" t="str">
        <f>IF($A62="","",VLOOKUP($A62,'MG Universe'!$A$2:$R$9990,16))</f>
        <v/>
      </c>
      <c r="Q62" s="89" t="str">
        <f>IF($A62="","",VLOOKUP($A62,'MG Universe'!$A$2:$R$9990,17))</f>
        <v/>
      </c>
      <c r="R62" s="18" t="str">
        <f>IF($A62="","",VLOOKUP($A62,'MG Universe'!$A$2:$R$9990,18))</f>
        <v/>
      </c>
    </row>
    <row r="63" spans="1:18" x14ac:dyDescent="0.25">
      <c r="A63" s="84"/>
      <c r="B63" s="15" t="str">
        <f>IF($A63="","",VLOOKUP($A63,'MG Universe'!$A$2:$R$9990,2))</f>
        <v/>
      </c>
      <c r="C63" s="15" t="str">
        <f>IF($A63="","",VLOOKUP($A63,'MG Universe'!$A$2:$R$9990,3))</f>
        <v/>
      </c>
      <c r="D63" s="15" t="str">
        <f>IF($A63="","",VLOOKUP($A63,'MG Universe'!$A$2:$R$9990,4))</f>
        <v/>
      </c>
      <c r="E63" s="15" t="str">
        <f>IF($A63="","",VLOOKUP($A63,'MG Universe'!$A$2:$R$9990,5))</f>
        <v/>
      </c>
      <c r="F63" s="16" t="str">
        <f>IF($A63="","",VLOOKUP($A63,'MG Universe'!$A$2:$R$9990,6))</f>
        <v/>
      </c>
      <c r="G63" s="85" t="str">
        <f>IF($A63="","",VLOOKUP($A63,'MG Universe'!$A$2:$R$9990,7))</f>
        <v/>
      </c>
      <c r="H63" s="18" t="str">
        <f>IF($A63="","",VLOOKUP($A63,'MG Universe'!$A$2:$R$9990,8))</f>
        <v/>
      </c>
      <c r="I63" s="18" t="str">
        <f>IF($A63="","",VLOOKUP($A63,'MG Universe'!$A$2:$R$9990,9))</f>
        <v/>
      </c>
      <c r="J63" s="19" t="str">
        <f>IF($A63="","",VLOOKUP($A63,'MG Universe'!$A$2:$R$9990,10))</f>
        <v/>
      </c>
      <c r="K63" s="86" t="str">
        <f>IF($A63="","",VLOOKUP($A63,'MG Universe'!$A$2:$R$9990,11))</f>
        <v/>
      </c>
      <c r="L63" s="109" t="str">
        <f>IF($A63="","",VLOOKUP($A63,'MG Universe'!$A$2:$R$9990,12))</f>
        <v/>
      </c>
      <c r="M63" s="15" t="str">
        <f>IF($A63="","",VLOOKUP($A63,'MG Universe'!$A$2:$R$9990,13))</f>
        <v/>
      </c>
      <c r="N63" s="88" t="str">
        <f>IF($A63="","",VLOOKUP($A63,'MG Universe'!$A$2:$R$9990,14))</f>
        <v/>
      </c>
      <c r="O63" s="18" t="str">
        <f>IF($A63="","",VLOOKUP($A63,'MG Universe'!$A$2:$R$9990,15))</f>
        <v/>
      </c>
      <c r="P63" s="19" t="str">
        <f>IF($A63="","",VLOOKUP($A63,'MG Universe'!$A$2:$R$9990,16))</f>
        <v/>
      </c>
      <c r="Q63" s="89" t="str">
        <f>IF($A63="","",VLOOKUP($A63,'MG Universe'!$A$2:$R$9990,17))</f>
        <v/>
      </c>
      <c r="R63" s="18" t="str">
        <f>IF($A63="","",VLOOKUP($A63,'MG Universe'!$A$2:$R$9990,18))</f>
        <v/>
      </c>
    </row>
    <row r="64" spans="1:18" x14ac:dyDescent="0.25">
      <c r="A64" s="84"/>
      <c r="B64" s="15" t="str">
        <f>IF($A64="","",VLOOKUP($A64,'MG Universe'!$A$2:$R$9990,2))</f>
        <v/>
      </c>
      <c r="C64" s="15" t="str">
        <f>IF($A64="","",VLOOKUP($A64,'MG Universe'!$A$2:$R$9990,3))</f>
        <v/>
      </c>
      <c r="D64" s="15" t="str">
        <f>IF($A64="","",VLOOKUP($A64,'MG Universe'!$A$2:$R$9990,4))</f>
        <v/>
      </c>
      <c r="E64" s="15" t="str">
        <f>IF($A64="","",VLOOKUP($A64,'MG Universe'!$A$2:$R$9990,5))</f>
        <v/>
      </c>
      <c r="F64" s="16" t="str">
        <f>IF($A64="","",VLOOKUP($A64,'MG Universe'!$A$2:$R$9990,6))</f>
        <v/>
      </c>
      <c r="G64" s="85" t="str">
        <f>IF($A64="","",VLOOKUP($A64,'MG Universe'!$A$2:$R$9990,7))</f>
        <v/>
      </c>
      <c r="H64" s="18" t="str">
        <f>IF($A64="","",VLOOKUP($A64,'MG Universe'!$A$2:$R$9990,8))</f>
        <v/>
      </c>
      <c r="I64" s="18" t="str">
        <f>IF($A64="","",VLOOKUP($A64,'MG Universe'!$A$2:$R$9990,9))</f>
        <v/>
      </c>
      <c r="J64" s="19" t="str">
        <f>IF($A64="","",VLOOKUP($A64,'MG Universe'!$A$2:$R$9990,10))</f>
        <v/>
      </c>
      <c r="K64" s="86" t="str">
        <f>IF($A64="","",VLOOKUP($A64,'MG Universe'!$A$2:$R$9990,11))</f>
        <v/>
      </c>
      <c r="L64" s="109" t="str">
        <f>IF($A64="","",VLOOKUP($A64,'MG Universe'!$A$2:$R$9990,12))</f>
        <v/>
      </c>
      <c r="M64" s="15" t="str">
        <f>IF($A64="","",VLOOKUP($A64,'MG Universe'!$A$2:$R$9990,13))</f>
        <v/>
      </c>
      <c r="N64" s="88" t="str">
        <f>IF($A64="","",VLOOKUP($A64,'MG Universe'!$A$2:$R$9990,14))</f>
        <v/>
      </c>
      <c r="O64" s="18" t="str">
        <f>IF($A64="","",VLOOKUP($A64,'MG Universe'!$A$2:$R$9990,15))</f>
        <v/>
      </c>
      <c r="P64" s="19" t="str">
        <f>IF($A64="","",VLOOKUP($A64,'MG Universe'!$A$2:$R$9990,16))</f>
        <v/>
      </c>
      <c r="Q64" s="89" t="str">
        <f>IF($A64="","",VLOOKUP($A64,'MG Universe'!$A$2:$R$9990,17))</f>
        <v/>
      </c>
      <c r="R64" s="18" t="str">
        <f>IF($A64="","",VLOOKUP($A64,'MG Universe'!$A$2:$R$9990,18))</f>
        <v/>
      </c>
    </row>
    <row r="65" spans="1:18" x14ac:dyDescent="0.25">
      <c r="A65" s="84"/>
      <c r="B65" s="15" t="str">
        <f>IF($A65="","",VLOOKUP($A65,'MG Universe'!$A$2:$R$9990,2))</f>
        <v/>
      </c>
      <c r="C65" s="15" t="str">
        <f>IF($A65="","",VLOOKUP($A65,'MG Universe'!$A$2:$R$9990,3))</f>
        <v/>
      </c>
      <c r="D65" s="15" t="str">
        <f>IF($A65="","",VLOOKUP($A65,'MG Universe'!$A$2:$R$9990,4))</f>
        <v/>
      </c>
      <c r="E65" s="15" t="str">
        <f>IF($A65="","",VLOOKUP($A65,'MG Universe'!$A$2:$R$9990,5))</f>
        <v/>
      </c>
      <c r="F65" s="16" t="str">
        <f>IF($A65="","",VLOOKUP($A65,'MG Universe'!$A$2:$R$9990,6))</f>
        <v/>
      </c>
      <c r="G65" s="85" t="str">
        <f>IF($A65="","",VLOOKUP($A65,'MG Universe'!$A$2:$R$9990,7))</f>
        <v/>
      </c>
      <c r="H65" s="18" t="str">
        <f>IF($A65="","",VLOOKUP($A65,'MG Universe'!$A$2:$R$9990,8))</f>
        <v/>
      </c>
      <c r="I65" s="18" t="str">
        <f>IF($A65="","",VLOOKUP($A65,'MG Universe'!$A$2:$R$9990,9))</f>
        <v/>
      </c>
      <c r="J65" s="19" t="str">
        <f>IF($A65="","",VLOOKUP($A65,'MG Universe'!$A$2:$R$9990,10))</f>
        <v/>
      </c>
      <c r="K65" s="86" t="str">
        <f>IF($A65="","",VLOOKUP($A65,'MG Universe'!$A$2:$R$9990,11))</f>
        <v/>
      </c>
      <c r="L65" s="109" t="str">
        <f>IF($A65="","",VLOOKUP($A65,'MG Universe'!$A$2:$R$9990,12))</f>
        <v/>
      </c>
      <c r="M65" s="15" t="str">
        <f>IF($A65="","",VLOOKUP($A65,'MG Universe'!$A$2:$R$9990,13))</f>
        <v/>
      </c>
      <c r="N65" s="88" t="str">
        <f>IF($A65="","",VLOOKUP($A65,'MG Universe'!$A$2:$R$9990,14))</f>
        <v/>
      </c>
      <c r="O65" s="18" t="str">
        <f>IF($A65="","",VLOOKUP($A65,'MG Universe'!$A$2:$R$9990,15))</f>
        <v/>
      </c>
      <c r="P65" s="19" t="str">
        <f>IF($A65="","",VLOOKUP($A65,'MG Universe'!$A$2:$R$9990,16))</f>
        <v/>
      </c>
      <c r="Q65" s="89" t="str">
        <f>IF($A65="","",VLOOKUP($A65,'MG Universe'!$A$2:$R$9990,17))</f>
        <v/>
      </c>
      <c r="R65" s="18" t="str">
        <f>IF($A65="","",VLOOKUP($A65,'MG Universe'!$A$2:$R$9990,18))</f>
        <v/>
      </c>
    </row>
    <row r="66" spans="1:18" x14ac:dyDescent="0.25">
      <c r="A66" s="84"/>
      <c r="B66" s="15" t="str">
        <f>IF($A66="","",VLOOKUP($A66,'MG Universe'!$A$2:$R$9990,2))</f>
        <v/>
      </c>
      <c r="C66" s="15" t="str">
        <f>IF($A66="","",VLOOKUP($A66,'MG Universe'!$A$2:$R$9990,3))</f>
        <v/>
      </c>
      <c r="D66" s="15" t="str">
        <f>IF($A66="","",VLOOKUP($A66,'MG Universe'!$A$2:$R$9990,4))</f>
        <v/>
      </c>
      <c r="E66" s="15" t="str">
        <f>IF($A66="","",VLOOKUP($A66,'MG Universe'!$A$2:$R$9990,5))</f>
        <v/>
      </c>
      <c r="F66" s="16" t="str">
        <f>IF($A66="","",VLOOKUP($A66,'MG Universe'!$A$2:$R$9990,6))</f>
        <v/>
      </c>
      <c r="G66" s="85" t="str">
        <f>IF($A66="","",VLOOKUP($A66,'MG Universe'!$A$2:$R$9990,7))</f>
        <v/>
      </c>
      <c r="H66" s="18" t="str">
        <f>IF($A66="","",VLOOKUP($A66,'MG Universe'!$A$2:$R$9990,8))</f>
        <v/>
      </c>
      <c r="I66" s="18" t="str">
        <f>IF($A66="","",VLOOKUP($A66,'MG Universe'!$A$2:$R$9990,9))</f>
        <v/>
      </c>
      <c r="J66" s="19" t="str">
        <f>IF($A66="","",VLOOKUP($A66,'MG Universe'!$A$2:$R$9990,10))</f>
        <v/>
      </c>
      <c r="K66" s="86" t="str">
        <f>IF($A66="","",VLOOKUP($A66,'MG Universe'!$A$2:$R$9990,11))</f>
        <v/>
      </c>
      <c r="L66" s="109" t="str">
        <f>IF($A66="","",VLOOKUP($A66,'MG Universe'!$A$2:$R$9990,12))</f>
        <v/>
      </c>
      <c r="M66" s="15" t="str">
        <f>IF($A66="","",VLOOKUP($A66,'MG Universe'!$A$2:$R$9990,13))</f>
        <v/>
      </c>
      <c r="N66" s="88" t="str">
        <f>IF($A66="","",VLOOKUP($A66,'MG Universe'!$A$2:$R$9990,14))</f>
        <v/>
      </c>
      <c r="O66" s="18" t="str">
        <f>IF($A66="","",VLOOKUP($A66,'MG Universe'!$A$2:$R$9990,15))</f>
        <v/>
      </c>
      <c r="P66" s="19" t="str">
        <f>IF($A66="","",VLOOKUP($A66,'MG Universe'!$A$2:$R$9990,16))</f>
        <v/>
      </c>
      <c r="Q66" s="89" t="str">
        <f>IF($A66="","",VLOOKUP($A66,'MG Universe'!$A$2:$R$9990,17))</f>
        <v/>
      </c>
      <c r="R66" s="18" t="str">
        <f>IF($A66="","",VLOOKUP($A66,'MG Universe'!$A$2:$R$9990,18))</f>
        <v/>
      </c>
    </row>
    <row r="67" spans="1:18" x14ac:dyDescent="0.25">
      <c r="A67" s="84"/>
      <c r="B67" s="15" t="str">
        <f>IF($A67="","",VLOOKUP($A67,'MG Universe'!$A$2:$R$9990,2))</f>
        <v/>
      </c>
      <c r="C67" s="15" t="str">
        <f>IF($A67="","",VLOOKUP($A67,'MG Universe'!$A$2:$R$9990,3))</f>
        <v/>
      </c>
      <c r="D67" s="15" t="str">
        <f>IF($A67="","",VLOOKUP($A67,'MG Universe'!$A$2:$R$9990,4))</f>
        <v/>
      </c>
      <c r="E67" s="15" t="str">
        <f>IF($A67="","",VLOOKUP($A67,'MG Universe'!$A$2:$R$9990,5))</f>
        <v/>
      </c>
      <c r="F67" s="16" t="str">
        <f>IF($A67="","",VLOOKUP($A67,'MG Universe'!$A$2:$R$9990,6))</f>
        <v/>
      </c>
      <c r="G67" s="85" t="str">
        <f>IF($A67="","",VLOOKUP($A67,'MG Universe'!$A$2:$R$9990,7))</f>
        <v/>
      </c>
      <c r="H67" s="18" t="str">
        <f>IF($A67="","",VLOOKUP($A67,'MG Universe'!$A$2:$R$9990,8))</f>
        <v/>
      </c>
      <c r="I67" s="18" t="str">
        <f>IF($A67="","",VLOOKUP($A67,'MG Universe'!$A$2:$R$9990,9))</f>
        <v/>
      </c>
      <c r="J67" s="19" t="str">
        <f>IF($A67="","",VLOOKUP($A67,'MG Universe'!$A$2:$R$9990,10))</f>
        <v/>
      </c>
      <c r="K67" s="86" t="str">
        <f>IF($A67="","",VLOOKUP($A67,'MG Universe'!$A$2:$R$9990,11))</f>
        <v/>
      </c>
      <c r="L67" s="109" t="str">
        <f>IF($A67="","",VLOOKUP($A67,'MG Universe'!$A$2:$R$9990,12))</f>
        <v/>
      </c>
      <c r="M67" s="15" t="str">
        <f>IF($A67="","",VLOOKUP($A67,'MG Universe'!$A$2:$R$9990,13))</f>
        <v/>
      </c>
      <c r="N67" s="88" t="str">
        <f>IF($A67="","",VLOOKUP($A67,'MG Universe'!$A$2:$R$9990,14))</f>
        <v/>
      </c>
      <c r="O67" s="18" t="str">
        <f>IF($A67="","",VLOOKUP($A67,'MG Universe'!$A$2:$R$9990,15))</f>
        <v/>
      </c>
      <c r="P67" s="19" t="str">
        <f>IF($A67="","",VLOOKUP($A67,'MG Universe'!$A$2:$R$9990,16))</f>
        <v/>
      </c>
      <c r="Q67" s="89" t="str">
        <f>IF($A67="","",VLOOKUP($A67,'MG Universe'!$A$2:$R$9990,17))</f>
        <v/>
      </c>
      <c r="R67" s="18" t="str">
        <f>IF($A67="","",VLOOKUP($A67,'MG Universe'!$A$2:$R$9990,18))</f>
        <v/>
      </c>
    </row>
    <row r="68" spans="1:18" x14ac:dyDescent="0.25">
      <c r="A68" s="84"/>
      <c r="B68" s="15" t="str">
        <f>IF($A68="","",VLOOKUP($A68,'MG Universe'!$A$2:$R$9990,2))</f>
        <v/>
      </c>
      <c r="C68" s="15" t="str">
        <f>IF($A68="","",VLOOKUP($A68,'MG Universe'!$A$2:$R$9990,3))</f>
        <v/>
      </c>
      <c r="D68" s="15" t="str">
        <f>IF($A68="","",VLOOKUP($A68,'MG Universe'!$A$2:$R$9990,4))</f>
        <v/>
      </c>
      <c r="E68" s="15" t="str">
        <f>IF($A68="","",VLOOKUP($A68,'MG Universe'!$A$2:$R$9990,5))</f>
        <v/>
      </c>
      <c r="F68" s="16" t="str">
        <f>IF($A68="","",VLOOKUP($A68,'MG Universe'!$A$2:$R$9990,6))</f>
        <v/>
      </c>
      <c r="G68" s="85" t="str">
        <f>IF($A68="","",VLOOKUP($A68,'MG Universe'!$A$2:$R$9990,7))</f>
        <v/>
      </c>
      <c r="H68" s="18" t="str">
        <f>IF($A68="","",VLOOKUP($A68,'MG Universe'!$A$2:$R$9990,8))</f>
        <v/>
      </c>
      <c r="I68" s="18" t="str">
        <f>IF($A68="","",VLOOKUP($A68,'MG Universe'!$A$2:$R$9990,9))</f>
        <v/>
      </c>
      <c r="J68" s="19" t="str">
        <f>IF($A68="","",VLOOKUP($A68,'MG Universe'!$A$2:$R$9990,10))</f>
        <v/>
      </c>
      <c r="K68" s="86" t="str">
        <f>IF($A68="","",VLOOKUP($A68,'MG Universe'!$A$2:$R$9990,11))</f>
        <v/>
      </c>
      <c r="L68" s="109" t="str">
        <f>IF($A68="","",VLOOKUP($A68,'MG Universe'!$A$2:$R$9990,12))</f>
        <v/>
      </c>
      <c r="M68" s="15" t="str">
        <f>IF($A68="","",VLOOKUP($A68,'MG Universe'!$A$2:$R$9990,13))</f>
        <v/>
      </c>
      <c r="N68" s="88" t="str">
        <f>IF($A68="","",VLOOKUP($A68,'MG Universe'!$A$2:$R$9990,14))</f>
        <v/>
      </c>
      <c r="O68" s="18" t="str">
        <f>IF($A68="","",VLOOKUP($A68,'MG Universe'!$A$2:$R$9990,15))</f>
        <v/>
      </c>
      <c r="P68" s="19" t="str">
        <f>IF($A68="","",VLOOKUP($A68,'MG Universe'!$A$2:$R$9990,16))</f>
        <v/>
      </c>
      <c r="Q68" s="89" t="str">
        <f>IF($A68="","",VLOOKUP($A68,'MG Universe'!$A$2:$R$9990,17))</f>
        <v/>
      </c>
      <c r="R68" s="18" t="str">
        <f>IF($A68="","",VLOOKUP($A68,'MG Universe'!$A$2:$R$9990,18))</f>
        <v/>
      </c>
    </row>
    <row r="69" spans="1:18" x14ac:dyDescent="0.25">
      <c r="A69" s="84"/>
      <c r="B69" s="15" t="str">
        <f>IF($A69="","",VLOOKUP($A69,'MG Universe'!$A$2:$R$9990,2))</f>
        <v/>
      </c>
      <c r="C69" s="15" t="str">
        <f>IF($A69="","",VLOOKUP($A69,'MG Universe'!$A$2:$R$9990,3))</f>
        <v/>
      </c>
      <c r="D69" s="15" t="str">
        <f>IF($A69="","",VLOOKUP($A69,'MG Universe'!$A$2:$R$9990,4))</f>
        <v/>
      </c>
      <c r="E69" s="15" t="str">
        <f>IF($A69="","",VLOOKUP($A69,'MG Universe'!$A$2:$R$9990,5))</f>
        <v/>
      </c>
      <c r="F69" s="16" t="str">
        <f>IF($A69="","",VLOOKUP($A69,'MG Universe'!$A$2:$R$9990,6))</f>
        <v/>
      </c>
      <c r="G69" s="85" t="str">
        <f>IF($A69="","",VLOOKUP($A69,'MG Universe'!$A$2:$R$9990,7))</f>
        <v/>
      </c>
      <c r="H69" s="18" t="str">
        <f>IF($A69="","",VLOOKUP($A69,'MG Universe'!$A$2:$R$9990,8))</f>
        <v/>
      </c>
      <c r="I69" s="18" t="str">
        <f>IF($A69="","",VLOOKUP($A69,'MG Universe'!$A$2:$R$9990,9))</f>
        <v/>
      </c>
      <c r="J69" s="19" t="str">
        <f>IF($A69="","",VLOOKUP($A69,'MG Universe'!$A$2:$R$9990,10))</f>
        <v/>
      </c>
      <c r="K69" s="86" t="str">
        <f>IF($A69="","",VLOOKUP($A69,'MG Universe'!$A$2:$R$9990,11))</f>
        <v/>
      </c>
      <c r="L69" s="109" t="str">
        <f>IF($A69="","",VLOOKUP($A69,'MG Universe'!$A$2:$R$9990,12))</f>
        <v/>
      </c>
      <c r="M69" s="15" t="str">
        <f>IF($A69="","",VLOOKUP($A69,'MG Universe'!$A$2:$R$9990,13))</f>
        <v/>
      </c>
      <c r="N69" s="88" t="str">
        <f>IF($A69="","",VLOOKUP($A69,'MG Universe'!$A$2:$R$9990,14))</f>
        <v/>
      </c>
      <c r="O69" s="18" t="str">
        <f>IF($A69="","",VLOOKUP($A69,'MG Universe'!$A$2:$R$9990,15))</f>
        <v/>
      </c>
      <c r="P69" s="19" t="str">
        <f>IF($A69="","",VLOOKUP($A69,'MG Universe'!$A$2:$R$9990,16))</f>
        <v/>
      </c>
      <c r="Q69" s="89" t="str">
        <f>IF($A69="","",VLOOKUP($A69,'MG Universe'!$A$2:$R$9990,17))</f>
        <v/>
      </c>
      <c r="R69" s="18" t="str">
        <f>IF($A69="","",VLOOKUP($A69,'MG Universe'!$A$2:$R$9990,18))</f>
        <v/>
      </c>
    </row>
    <row r="70" spans="1:18" x14ac:dyDescent="0.25">
      <c r="A70" s="84"/>
      <c r="B70" s="15" t="str">
        <f>IF($A70="","",VLOOKUP($A70,'MG Universe'!$A$2:$R$9990,2))</f>
        <v/>
      </c>
      <c r="C70" s="15" t="str">
        <f>IF($A70="","",VLOOKUP($A70,'MG Universe'!$A$2:$R$9990,3))</f>
        <v/>
      </c>
      <c r="D70" s="15" t="str">
        <f>IF($A70="","",VLOOKUP($A70,'MG Universe'!$A$2:$R$9990,4))</f>
        <v/>
      </c>
      <c r="E70" s="15" t="str">
        <f>IF($A70="","",VLOOKUP($A70,'MG Universe'!$A$2:$R$9990,5))</f>
        <v/>
      </c>
      <c r="F70" s="16" t="str">
        <f>IF($A70="","",VLOOKUP($A70,'MG Universe'!$A$2:$R$9990,6))</f>
        <v/>
      </c>
      <c r="G70" s="85" t="str">
        <f>IF($A70="","",VLOOKUP($A70,'MG Universe'!$A$2:$R$9990,7))</f>
        <v/>
      </c>
      <c r="H70" s="18" t="str">
        <f>IF($A70="","",VLOOKUP($A70,'MG Universe'!$A$2:$R$9990,8))</f>
        <v/>
      </c>
      <c r="I70" s="18" t="str">
        <f>IF($A70="","",VLOOKUP($A70,'MG Universe'!$A$2:$R$9990,9))</f>
        <v/>
      </c>
      <c r="J70" s="19" t="str">
        <f>IF($A70="","",VLOOKUP($A70,'MG Universe'!$A$2:$R$9990,10))</f>
        <v/>
      </c>
      <c r="K70" s="86" t="str">
        <f>IF($A70="","",VLOOKUP($A70,'MG Universe'!$A$2:$R$9990,11))</f>
        <v/>
      </c>
      <c r="L70" s="109" t="str">
        <f>IF($A70="","",VLOOKUP($A70,'MG Universe'!$A$2:$R$9990,12))</f>
        <v/>
      </c>
      <c r="M70" s="15" t="str">
        <f>IF($A70="","",VLOOKUP($A70,'MG Universe'!$A$2:$R$9990,13))</f>
        <v/>
      </c>
      <c r="N70" s="88" t="str">
        <f>IF($A70="","",VLOOKUP($A70,'MG Universe'!$A$2:$R$9990,14))</f>
        <v/>
      </c>
      <c r="O70" s="18" t="str">
        <f>IF($A70="","",VLOOKUP($A70,'MG Universe'!$A$2:$R$9990,15))</f>
        <v/>
      </c>
      <c r="P70" s="19" t="str">
        <f>IF($A70="","",VLOOKUP($A70,'MG Universe'!$A$2:$R$9990,16))</f>
        <v/>
      </c>
      <c r="Q70" s="89" t="str">
        <f>IF($A70="","",VLOOKUP($A70,'MG Universe'!$A$2:$R$9990,17))</f>
        <v/>
      </c>
      <c r="R70" s="18" t="str">
        <f>IF($A70="","",VLOOKUP($A70,'MG Universe'!$A$2:$R$9990,18))</f>
        <v/>
      </c>
    </row>
    <row r="71" spans="1:18" x14ac:dyDescent="0.25">
      <c r="A71" s="84"/>
      <c r="B71" s="15" t="str">
        <f>IF($A71="","",VLOOKUP($A71,'MG Universe'!$A$2:$R$9990,2))</f>
        <v/>
      </c>
      <c r="C71" s="15" t="str">
        <f>IF($A71="","",VLOOKUP($A71,'MG Universe'!$A$2:$R$9990,3))</f>
        <v/>
      </c>
      <c r="D71" s="15" t="str">
        <f>IF($A71="","",VLOOKUP($A71,'MG Universe'!$A$2:$R$9990,4))</f>
        <v/>
      </c>
      <c r="E71" s="15" t="str">
        <f>IF($A71="","",VLOOKUP($A71,'MG Universe'!$A$2:$R$9990,5))</f>
        <v/>
      </c>
      <c r="F71" s="16" t="str">
        <f>IF($A71="","",VLOOKUP($A71,'MG Universe'!$A$2:$R$9990,6))</f>
        <v/>
      </c>
      <c r="G71" s="85" t="str">
        <f>IF($A71="","",VLOOKUP($A71,'MG Universe'!$A$2:$R$9990,7))</f>
        <v/>
      </c>
      <c r="H71" s="18" t="str">
        <f>IF($A71="","",VLOOKUP($A71,'MG Universe'!$A$2:$R$9990,8))</f>
        <v/>
      </c>
      <c r="I71" s="18" t="str">
        <f>IF($A71="","",VLOOKUP($A71,'MG Universe'!$A$2:$R$9990,9))</f>
        <v/>
      </c>
      <c r="J71" s="19" t="str">
        <f>IF($A71="","",VLOOKUP($A71,'MG Universe'!$A$2:$R$9990,10))</f>
        <v/>
      </c>
      <c r="K71" s="86" t="str">
        <f>IF($A71="","",VLOOKUP($A71,'MG Universe'!$A$2:$R$9990,11))</f>
        <v/>
      </c>
      <c r="L71" s="109" t="str">
        <f>IF($A71="","",VLOOKUP($A71,'MG Universe'!$A$2:$R$9990,12))</f>
        <v/>
      </c>
      <c r="M71" s="15" t="str">
        <f>IF($A71="","",VLOOKUP($A71,'MG Universe'!$A$2:$R$9990,13))</f>
        <v/>
      </c>
      <c r="N71" s="88" t="str">
        <f>IF($A71="","",VLOOKUP($A71,'MG Universe'!$A$2:$R$9990,14))</f>
        <v/>
      </c>
      <c r="O71" s="18" t="str">
        <f>IF($A71="","",VLOOKUP($A71,'MG Universe'!$A$2:$R$9990,15))</f>
        <v/>
      </c>
      <c r="P71" s="19" t="str">
        <f>IF($A71="","",VLOOKUP($A71,'MG Universe'!$A$2:$R$9990,16))</f>
        <v/>
      </c>
      <c r="Q71" s="89" t="str">
        <f>IF($A71="","",VLOOKUP($A71,'MG Universe'!$A$2:$R$9990,17))</f>
        <v/>
      </c>
      <c r="R71" s="18" t="str">
        <f>IF($A71="","",VLOOKUP($A71,'MG Universe'!$A$2:$R$9990,18))</f>
        <v/>
      </c>
    </row>
    <row r="72" spans="1:18" x14ac:dyDescent="0.25">
      <c r="A72" s="84"/>
      <c r="B72" s="15" t="str">
        <f>IF($A72="","",VLOOKUP($A72,'MG Universe'!$A$2:$R$9990,2))</f>
        <v/>
      </c>
      <c r="C72" s="15" t="str">
        <f>IF($A72="","",VLOOKUP($A72,'MG Universe'!$A$2:$R$9990,3))</f>
        <v/>
      </c>
      <c r="D72" s="15" t="str">
        <f>IF($A72="","",VLOOKUP($A72,'MG Universe'!$A$2:$R$9990,4))</f>
        <v/>
      </c>
      <c r="E72" s="15" t="str">
        <f>IF($A72="","",VLOOKUP($A72,'MG Universe'!$A$2:$R$9990,5))</f>
        <v/>
      </c>
      <c r="F72" s="16" t="str">
        <f>IF($A72="","",VLOOKUP($A72,'MG Universe'!$A$2:$R$9990,6))</f>
        <v/>
      </c>
      <c r="G72" s="85" t="str">
        <f>IF($A72="","",VLOOKUP($A72,'MG Universe'!$A$2:$R$9990,7))</f>
        <v/>
      </c>
      <c r="H72" s="18" t="str">
        <f>IF($A72="","",VLOOKUP($A72,'MG Universe'!$A$2:$R$9990,8))</f>
        <v/>
      </c>
      <c r="I72" s="18" t="str">
        <f>IF($A72="","",VLOOKUP($A72,'MG Universe'!$A$2:$R$9990,9))</f>
        <v/>
      </c>
      <c r="J72" s="19" t="str">
        <f>IF($A72="","",VLOOKUP($A72,'MG Universe'!$A$2:$R$9990,10))</f>
        <v/>
      </c>
      <c r="K72" s="86" t="str">
        <f>IF($A72="","",VLOOKUP($A72,'MG Universe'!$A$2:$R$9990,11))</f>
        <v/>
      </c>
      <c r="L72" s="109" t="str">
        <f>IF($A72="","",VLOOKUP($A72,'MG Universe'!$A$2:$R$9990,12))</f>
        <v/>
      </c>
      <c r="M72" s="15" t="str">
        <f>IF($A72="","",VLOOKUP($A72,'MG Universe'!$A$2:$R$9990,13))</f>
        <v/>
      </c>
      <c r="N72" s="88" t="str">
        <f>IF($A72="","",VLOOKUP($A72,'MG Universe'!$A$2:$R$9990,14))</f>
        <v/>
      </c>
      <c r="O72" s="18" t="str">
        <f>IF($A72="","",VLOOKUP($A72,'MG Universe'!$A$2:$R$9990,15))</f>
        <v/>
      </c>
      <c r="P72" s="19" t="str">
        <f>IF($A72="","",VLOOKUP($A72,'MG Universe'!$A$2:$R$9990,16))</f>
        <v/>
      </c>
      <c r="Q72" s="89" t="str">
        <f>IF($A72="","",VLOOKUP($A72,'MG Universe'!$A$2:$R$9990,17))</f>
        <v/>
      </c>
      <c r="R72" s="18" t="str">
        <f>IF($A72="","",VLOOKUP($A72,'MG Universe'!$A$2:$R$9990,18))</f>
        <v/>
      </c>
    </row>
    <row r="73" spans="1:18" x14ac:dyDescent="0.25">
      <c r="A73" s="84"/>
      <c r="B73" s="15" t="str">
        <f>IF($A73="","",VLOOKUP($A73,'MG Universe'!$A$2:$R$9990,2))</f>
        <v/>
      </c>
      <c r="C73" s="15" t="str">
        <f>IF($A73="","",VLOOKUP($A73,'MG Universe'!$A$2:$R$9990,3))</f>
        <v/>
      </c>
      <c r="D73" s="15" t="str">
        <f>IF($A73="","",VLOOKUP($A73,'MG Universe'!$A$2:$R$9990,4))</f>
        <v/>
      </c>
      <c r="E73" s="15" t="str">
        <f>IF($A73="","",VLOOKUP($A73,'MG Universe'!$A$2:$R$9990,5))</f>
        <v/>
      </c>
      <c r="F73" s="16" t="str">
        <f>IF($A73="","",VLOOKUP($A73,'MG Universe'!$A$2:$R$9990,6))</f>
        <v/>
      </c>
      <c r="G73" s="85" t="str">
        <f>IF($A73="","",VLOOKUP($A73,'MG Universe'!$A$2:$R$9990,7))</f>
        <v/>
      </c>
      <c r="H73" s="18" t="str">
        <f>IF($A73="","",VLOOKUP($A73,'MG Universe'!$A$2:$R$9990,8))</f>
        <v/>
      </c>
      <c r="I73" s="18" t="str">
        <f>IF($A73="","",VLOOKUP($A73,'MG Universe'!$A$2:$R$9990,9))</f>
        <v/>
      </c>
      <c r="J73" s="19" t="str">
        <f>IF($A73="","",VLOOKUP($A73,'MG Universe'!$A$2:$R$9990,10))</f>
        <v/>
      </c>
      <c r="K73" s="86" t="str">
        <f>IF($A73="","",VLOOKUP($A73,'MG Universe'!$A$2:$R$9990,11))</f>
        <v/>
      </c>
      <c r="L73" s="109" t="str">
        <f>IF($A73="","",VLOOKUP($A73,'MG Universe'!$A$2:$R$9990,12))</f>
        <v/>
      </c>
      <c r="M73" s="15" t="str">
        <f>IF($A73="","",VLOOKUP($A73,'MG Universe'!$A$2:$R$9990,13))</f>
        <v/>
      </c>
      <c r="N73" s="88" t="str">
        <f>IF($A73="","",VLOOKUP($A73,'MG Universe'!$A$2:$R$9990,14))</f>
        <v/>
      </c>
      <c r="O73" s="18" t="str">
        <f>IF($A73="","",VLOOKUP($A73,'MG Universe'!$A$2:$R$9990,15))</f>
        <v/>
      </c>
      <c r="P73" s="19" t="str">
        <f>IF($A73="","",VLOOKUP($A73,'MG Universe'!$A$2:$R$9990,16))</f>
        <v/>
      </c>
      <c r="Q73" s="89" t="str">
        <f>IF($A73="","",VLOOKUP($A73,'MG Universe'!$A$2:$R$9990,17))</f>
        <v/>
      </c>
      <c r="R73" s="18" t="str">
        <f>IF($A73="","",VLOOKUP($A73,'MG Universe'!$A$2:$R$9990,18))</f>
        <v/>
      </c>
    </row>
    <row r="74" spans="1:18" x14ac:dyDescent="0.25">
      <c r="A74" s="84"/>
      <c r="B74" s="15" t="str">
        <f>IF($A74="","",VLOOKUP($A74,'MG Universe'!$A$2:$R$9990,2))</f>
        <v/>
      </c>
      <c r="C74" s="15" t="str">
        <f>IF($A74="","",VLOOKUP($A74,'MG Universe'!$A$2:$R$9990,3))</f>
        <v/>
      </c>
      <c r="D74" s="15" t="str">
        <f>IF($A74="","",VLOOKUP($A74,'MG Universe'!$A$2:$R$9990,4))</f>
        <v/>
      </c>
      <c r="E74" s="15" t="str">
        <f>IF($A74="","",VLOOKUP($A74,'MG Universe'!$A$2:$R$9990,5))</f>
        <v/>
      </c>
      <c r="F74" s="16" t="str">
        <f>IF($A74="","",VLOOKUP($A74,'MG Universe'!$A$2:$R$9990,6))</f>
        <v/>
      </c>
      <c r="G74" s="85" t="str">
        <f>IF($A74="","",VLOOKUP($A74,'MG Universe'!$A$2:$R$9990,7))</f>
        <v/>
      </c>
      <c r="H74" s="18" t="str">
        <f>IF($A74="","",VLOOKUP($A74,'MG Universe'!$A$2:$R$9990,8))</f>
        <v/>
      </c>
      <c r="I74" s="18" t="str">
        <f>IF($A74="","",VLOOKUP($A74,'MG Universe'!$A$2:$R$9990,9))</f>
        <v/>
      </c>
      <c r="J74" s="19" t="str">
        <f>IF($A74="","",VLOOKUP($A74,'MG Universe'!$A$2:$R$9990,10))</f>
        <v/>
      </c>
      <c r="K74" s="86" t="str">
        <f>IF($A74="","",VLOOKUP($A74,'MG Universe'!$A$2:$R$9990,11))</f>
        <v/>
      </c>
      <c r="L74" s="109" t="str">
        <f>IF($A74="","",VLOOKUP($A74,'MG Universe'!$A$2:$R$9990,12))</f>
        <v/>
      </c>
      <c r="M74" s="15" t="str">
        <f>IF($A74="","",VLOOKUP($A74,'MG Universe'!$A$2:$R$9990,13))</f>
        <v/>
      </c>
      <c r="N74" s="88" t="str">
        <f>IF($A74="","",VLOOKUP($A74,'MG Universe'!$A$2:$R$9990,14))</f>
        <v/>
      </c>
      <c r="O74" s="18" t="str">
        <f>IF($A74="","",VLOOKUP($A74,'MG Universe'!$A$2:$R$9990,15))</f>
        <v/>
      </c>
      <c r="P74" s="19" t="str">
        <f>IF($A74="","",VLOOKUP($A74,'MG Universe'!$A$2:$R$9990,16))</f>
        <v/>
      </c>
      <c r="Q74" s="89" t="str">
        <f>IF($A74="","",VLOOKUP($A74,'MG Universe'!$A$2:$R$9990,17))</f>
        <v/>
      </c>
      <c r="R74" s="18" t="str">
        <f>IF($A74="","",VLOOKUP($A74,'MG Universe'!$A$2:$R$9990,18))</f>
        <v/>
      </c>
    </row>
    <row r="75" spans="1:18" x14ac:dyDescent="0.25">
      <c r="A75" s="84"/>
      <c r="B75" s="15" t="str">
        <f>IF($A75="","",VLOOKUP($A75,'MG Universe'!$A$2:$R$9990,2))</f>
        <v/>
      </c>
      <c r="C75" s="15" t="str">
        <f>IF($A75="","",VLOOKUP($A75,'MG Universe'!$A$2:$R$9990,3))</f>
        <v/>
      </c>
      <c r="D75" s="15" t="str">
        <f>IF($A75="","",VLOOKUP($A75,'MG Universe'!$A$2:$R$9990,4))</f>
        <v/>
      </c>
      <c r="E75" s="15" t="str">
        <f>IF($A75="","",VLOOKUP($A75,'MG Universe'!$A$2:$R$9990,5))</f>
        <v/>
      </c>
      <c r="F75" s="16" t="str">
        <f>IF($A75="","",VLOOKUP($A75,'MG Universe'!$A$2:$R$9990,6))</f>
        <v/>
      </c>
      <c r="G75" s="85" t="str">
        <f>IF($A75="","",VLOOKUP($A75,'MG Universe'!$A$2:$R$9990,7))</f>
        <v/>
      </c>
      <c r="H75" s="18" t="str">
        <f>IF($A75="","",VLOOKUP($A75,'MG Universe'!$A$2:$R$9990,8))</f>
        <v/>
      </c>
      <c r="I75" s="18" t="str">
        <f>IF($A75="","",VLOOKUP($A75,'MG Universe'!$A$2:$R$9990,9))</f>
        <v/>
      </c>
      <c r="J75" s="19" t="str">
        <f>IF($A75="","",VLOOKUP($A75,'MG Universe'!$A$2:$R$9990,10))</f>
        <v/>
      </c>
      <c r="K75" s="86" t="str">
        <f>IF($A75="","",VLOOKUP($A75,'MG Universe'!$A$2:$R$9990,11))</f>
        <v/>
      </c>
      <c r="L75" s="109" t="str">
        <f>IF($A75="","",VLOOKUP($A75,'MG Universe'!$A$2:$R$9990,12))</f>
        <v/>
      </c>
      <c r="M75" s="15" t="str">
        <f>IF($A75="","",VLOOKUP($A75,'MG Universe'!$A$2:$R$9990,13))</f>
        <v/>
      </c>
      <c r="N75" s="88" t="str">
        <f>IF($A75="","",VLOOKUP($A75,'MG Universe'!$A$2:$R$9990,14))</f>
        <v/>
      </c>
      <c r="O75" s="18" t="str">
        <f>IF($A75="","",VLOOKUP($A75,'MG Universe'!$A$2:$R$9990,15))</f>
        <v/>
      </c>
      <c r="P75" s="19" t="str">
        <f>IF($A75="","",VLOOKUP($A75,'MG Universe'!$A$2:$R$9990,16))</f>
        <v/>
      </c>
      <c r="Q75" s="89" t="str">
        <f>IF($A75="","",VLOOKUP($A75,'MG Universe'!$A$2:$R$9990,17))</f>
        <v/>
      </c>
      <c r="R75" s="18" t="str">
        <f>IF($A75="","",VLOOKUP($A75,'MG Universe'!$A$2:$R$9990,18))</f>
        <v/>
      </c>
    </row>
    <row r="76" spans="1:18" x14ac:dyDescent="0.25">
      <c r="A76" s="84"/>
      <c r="B76" s="15" t="str">
        <f>IF($A76="","",VLOOKUP($A76,'MG Universe'!$A$2:$R$9990,2))</f>
        <v/>
      </c>
      <c r="C76" s="15" t="str">
        <f>IF($A76="","",VLOOKUP($A76,'MG Universe'!$A$2:$R$9990,3))</f>
        <v/>
      </c>
      <c r="D76" s="15" t="str">
        <f>IF($A76="","",VLOOKUP($A76,'MG Universe'!$A$2:$R$9990,4))</f>
        <v/>
      </c>
      <c r="E76" s="15" t="str">
        <f>IF($A76="","",VLOOKUP($A76,'MG Universe'!$A$2:$R$9990,5))</f>
        <v/>
      </c>
      <c r="F76" s="16" t="str">
        <f>IF($A76="","",VLOOKUP($A76,'MG Universe'!$A$2:$R$9990,6))</f>
        <v/>
      </c>
      <c r="G76" s="85" t="str">
        <f>IF($A76="","",VLOOKUP($A76,'MG Universe'!$A$2:$R$9990,7))</f>
        <v/>
      </c>
      <c r="H76" s="18" t="str">
        <f>IF($A76="","",VLOOKUP($A76,'MG Universe'!$A$2:$R$9990,8))</f>
        <v/>
      </c>
      <c r="I76" s="18" t="str">
        <f>IF($A76="","",VLOOKUP($A76,'MG Universe'!$A$2:$R$9990,9))</f>
        <v/>
      </c>
      <c r="J76" s="19" t="str">
        <f>IF($A76="","",VLOOKUP($A76,'MG Universe'!$A$2:$R$9990,10))</f>
        <v/>
      </c>
      <c r="K76" s="86" t="str">
        <f>IF($A76="","",VLOOKUP($A76,'MG Universe'!$A$2:$R$9990,11))</f>
        <v/>
      </c>
      <c r="L76" s="109" t="str">
        <f>IF($A76="","",VLOOKUP($A76,'MG Universe'!$A$2:$R$9990,12))</f>
        <v/>
      </c>
      <c r="M76" s="15" t="str">
        <f>IF($A76="","",VLOOKUP($A76,'MG Universe'!$A$2:$R$9990,13))</f>
        <v/>
      </c>
      <c r="N76" s="88" t="str">
        <f>IF($A76="","",VLOOKUP($A76,'MG Universe'!$A$2:$R$9990,14))</f>
        <v/>
      </c>
      <c r="O76" s="18" t="str">
        <f>IF($A76="","",VLOOKUP($A76,'MG Universe'!$A$2:$R$9990,15))</f>
        <v/>
      </c>
      <c r="P76" s="19" t="str">
        <f>IF($A76="","",VLOOKUP($A76,'MG Universe'!$A$2:$R$9990,16))</f>
        <v/>
      </c>
      <c r="Q76" s="89" t="str">
        <f>IF($A76="","",VLOOKUP($A76,'MG Universe'!$A$2:$R$9990,17))</f>
        <v/>
      </c>
      <c r="R76" s="18" t="str">
        <f>IF($A76="","",VLOOKUP($A76,'MG Universe'!$A$2:$R$9990,18))</f>
        <v/>
      </c>
    </row>
    <row r="77" spans="1:18" x14ac:dyDescent="0.25">
      <c r="A77" s="84"/>
      <c r="B77" s="15" t="str">
        <f>IF($A77="","",VLOOKUP($A77,'MG Universe'!$A$2:$R$9990,2))</f>
        <v/>
      </c>
      <c r="C77" s="15" t="str">
        <f>IF($A77="","",VLOOKUP($A77,'MG Universe'!$A$2:$R$9990,3))</f>
        <v/>
      </c>
      <c r="D77" s="15" t="str">
        <f>IF($A77="","",VLOOKUP($A77,'MG Universe'!$A$2:$R$9990,4))</f>
        <v/>
      </c>
      <c r="E77" s="15" t="str">
        <f>IF($A77="","",VLOOKUP($A77,'MG Universe'!$A$2:$R$9990,5))</f>
        <v/>
      </c>
      <c r="F77" s="16" t="str">
        <f>IF($A77="","",VLOOKUP($A77,'MG Universe'!$A$2:$R$9990,6))</f>
        <v/>
      </c>
      <c r="G77" s="85" t="str">
        <f>IF($A77="","",VLOOKUP($A77,'MG Universe'!$A$2:$R$9990,7))</f>
        <v/>
      </c>
      <c r="H77" s="18" t="str">
        <f>IF($A77="","",VLOOKUP($A77,'MG Universe'!$A$2:$R$9990,8))</f>
        <v/>
      </c>
      <c r="I77" s="18" t="str">
        <f>IF($A77="","",VLOOKUP($A77,'MG Universe'!$A$2:$R$9990,9))</f>
        <v/>
      </c>
      <c r="J77" s="19" t="str">
        <f>IF($A77="","",VLOOKUP($A77,'MG Universe'!$A$2:$R$9990,10))</f>
        <v/>
      </c>
      <c r="K77" s="86" t="str">
        <f>IF($A77="","",VLOOKUP($A77,'MG Universe'!$A$2:$R$9990,11))</f>
        <v/>
      </c>
      <c r="L77" s="109" t="str">
        <f>IF($A77="","",VLOOKUP($A77,'MG Universe'!$A$2:$R$9990,12))</f>
        <v/>
      </c>
      <c r="M77" s="15" t="str">
        <f>IF($A77="","",VLOOKUP($A77,'MG Universe'!$A$2:$R$9990,13))</f>
        <v/>
      </c>
      <c r="N77" s="88" t="str">
        <f>IF($A77="","",VLOOKUP($A77,'MG Universe'!$A$2:$R$9990,14))</f>
        <v/>
      </c>
      <c r="O77" s="18" t="str">
        <f>IF($A77="","",VLOOKUP($A77,'MG Universe'!$A$2:$R$9990,15))</f>
        <v/>
      </c>
      <c r="P77" s="19" t="str">
        <f>IF($A77="","",VLOOKUP($A77,'MG Universe'!$A$2:$R$9990,16))</f>
        <v/>
      </c>
      <c r="Q77" s="89" t="str">
        <f>IF($A77="","",VLOOKUP($A77,'MG Universe'!$A$2:$R$9990,17))</f>
        <v/>
      </c>
      <c r="R77" s="18" t="str">
        <f>IF($A77="","",VLOOKUP($A77,'MG Universe'!$A$2:$R$9990,18))</f>
        <v/>
      </c>
    </row>
    <row r="78" spans="1:18" x14ac:dyDescent="0.25">
      <c r="A78" s="84"/>
      <c r="B78" s="15" t="str">
        <f>IF($A78="","",VLOOKUP($A78,'MG Universe'!$A$2:$R$9990,2))</f>
        <v/>
      </c>
      <c r="C78" s="15" t="str">
        <f>IF($A78="","",VLOOKUP($A78,'MG Universe'!$A$2:$R$9990,3))</f>
        <v/>
      </c>
      <c r="D78" s="15" t="str">
        <f>IF($A78="","",VLOOKUP($A78,'MG Universe'!$A$2:$R$9990,4))</f>
        <v/>
      </c>
      <c r="E78" s="15" t="str">
        <f>IF($A78="","",VLOOKUP($A78,'MG Universe'!$A$2:$R$9990,5))</f>
        <v/>
      </c>
      <c r="F78" s="16" t="str">
        <f>IF($A78="","",VLOOKUP($A78,'MG Universe'!$A$2:$R$9990,6))</f>
        <v/>
      </c>
      <c r="G78" s="85" t="str">
        <f>IF($A78="","",VLOOKUP($A78,'MG Universe'!$A$2:$R$9990,7))</f>
        <v/>
      </c>
      <c r="H78" s="18" t="str">
        <f>IF($A78="","",VLOOKUP($A78,'MG Universe'!$A$2:$R$9990,8))</f>
        <v/>
      </c>
      <c r="I78" s="18" t="str">
        <f>IF($A78="","",VLOOKUP($A78,'MG Universe'!$A$2:$R$9990,9))</f>
        <v/>
      </c>
      <c r="J78" s="19" t="str">
        <f>IF($A78="","",VLOOKUP($A78,'MG Universe'!$A$2:$R$9990,10))</f>
        <v/>
      </c>
      <c r="K78" s="86" t="str">
        <f>IF($A78="","",VLOOKUP($A78,'MG Universe'!$A$2:$R$9990,11))</f>
        <v/>
      </c>
      <c r="L78" s="109" t="str">
        <f>IF($A78="","",VLOOKUP($A78,'MG Universe'!$A$2:$R$9990,12))</f>
        <v/>
      </c>
      <c r="M78" s="15" t="str">
        <f>IF($A78="","",VLOOKUP($A78,'MG Universe'!$A$2:$R$9990,13))</f>
        <v/>
      </c>
      <c r="N78" s="88" t="str">
        <f>IF($A78="","",VLOOKUP($A78,'MG Universe'!$A$2:$R$9990,14))</f>
        <v/>
      </c>
      <c r="O78" s="18" t="str">
        <f>IF($A78="","",VLOOKUP($A78,'MG Universe'!$A$2:$R$9990,15))</f>
        <v/>
      </c>
      <c r="P78" s="19" t="str">
        <f>IF($A78="","",VLOOKUP($A78,'MG Universe'!$A$2:$R$9990,16))</f>
        <v/>
      </c>
      <c r="Q78" s="89" t="str">
        <f>IF($A78="","",VLOOKUP($A78,'MG Universe'!$A$2:$R$9990,17))</f>
        <v/>
      </c>
      <c r="R78" s="18" t="str">
        <f>IF($A78="","",VLOOKUP($A78,'MG Universe'!$A$2:$R$9990,18))</f>
        <v/>
      </c>
    </row>
    <row r="79" spans="1:18" x14ac:dyDescent="0.25">
      <c r="A79" s="84"/>
      <c r="B79" s="15" t="str">
        <f>IF($A79="","",VLOOKUP($A79,'MG Universe'!$A$2:$R$9990,2))</f>
        <v/>
      </c>
      <c r="C79" s="15" t="str">
        <f>IF($A79="","",VLOOKUP($A79,'MG Universe'!$A$2:$R$9990,3))</f>
        <v/>
      </c>
      <c r="D79" s="15" t="str">
        <f>IF($A79="","",VLOOKUP($A79,'MG Universe'!$A$2:$R$9990,4))</f>
        <v/>
      </c>
      <c r="E79" s="15" t="str">
        <f>IF($A79="","",VLOOKUP($A79,'MG Universe'!$A$2:$R$9990,5))</f>
        <v/>
      </c>
      <c r="F79" s="16" t="str">
        <f>IF($A79="","",VLOOKUP($A79,'MG Universe'!$A$2:$R$9990,6))</f>
        <v/>
      </c>
      <c r="G79" s="85" t="str">
        <f>IF($A79="","",VLOOKUP($A79,'MG Universe'!$A$2:$R$9990,7))</f>
        <v/>
      </c>
      <c r="H79" s="18" t="str">
        <f>IF($A79="","",VLOOKUP($A79,'MG Universe'!$A$2:$R$9990,8))</f>
        <v/>
      </c>
      <c r="I79" s="18" t="str">
        <f>IF($A79="","",VLOOKUP($A79,'MG Universe'!$A$2:$R$9990,9))</f>
        <v/>
      </c>
      <c r="J79" s="19" t="str">
        <f>IF($A79="","",VLOOKUP($A79,'MG Universe'!$A$2:$R$9990,10))</f>
        <v/>
      </c>
      <c r="K79" s="86" t="str">
        <f>IF($A79="","",VLOOKUP($A79,'MG Universe'!$A$2:$R$9990,11))</f>
        <v/>
      </c>
      <c r="L79" s="109" t="str">
        <f>IF($A79="","",VLOOKUP($A79,'MG Universe'!$A$2:$R$9990,12))</f>
        <v/>
      </c>
      <c r="M79" s="15" t="str">
        <f>IF($A79="","",VLOOKUP($A79,'MG Universe'!$A$2:$R$9990,13))</f>
        <v/>
      </c>
      <c r="N79" s="88" t="str">
        <f>IF($A79="","",VLOOKUP($A79,'MG Universe'!$A$2:$R$9990,14))</f>
        <v/>
      </c>
      <c r="O79" s="18" t="str">
        <f>IF($A79="","",VLOOKUP($A79,'MG Universe'!$A$2:$R$9990,15))</f>
        <v/>
      </c>
      <c r="P79" s="19" t="str">
        <f>IF($A79="","",VLOOKUP($A79,'MG Universe'!$A$2:$R$9990,16))</f>
        <v/>
      </c>
      <c r="Q79" s="89" t="str">
        <f>IF($A79="","",VLOOKUP($A79,'MG Universe'!$A$2:$R$9990,17))</f>
        <v/>
      </c>
      <c r="R79" s="18" t="str">
        <f>IF($A79="","",VLOOKUP($A79,'MG Universe'!$A$2:$R$9990,18))</f>
        <v/>
      </c>
    </row>
    <row r="80" spans="1:18" x14ac:dyDescent="0.25">
      <c r="A80" s="84"/>
      <c r="B80" s="15" t="str">
        <f>IF($A80="","",VLOOKUP($A80,'MG Universe'!$A$2:$R$9990,2))</f>
        <v/>
      </c>
      <c r="C80" s="15" t="str">
        <f>IF($A80="","",VLOOKUP($A80,'MG Universe'!$A$2:$R$9990,3))</f>
        <v/>
      </c>
      <c r="D80" s="15" t="str">
        <f>IF($A80="","",VLOOKUP($A80,'MG Universe'!$A$2:$R$9990,4))</f>
        <v/>
      </c>
      <c r="E80" s="15" t="str">
        <f>IF($A80="","",VLOOKUP($A80,'MG Universe'!$A$2:$R$9990,5))</f>
        <v/>
      </c>
      <c r="F80" s="16" t="str">
        <f>IF($A80="","",VLOOKUP($A80,'MG Universe'!$A$2:$R$9990,6))</f>
        <v/>
      </c>
      <c r="G80" s="85" t="str">
        <f>IF($A80="","",VLOOKUP($A80,'MG Universe'!$A$2:$R$9990,7))</f>
        <v/>
      </c>
      <c r="H80" s="18" t="str">
        <f>IF($A80="","",VLOOKUP($A80,'MG Universe'!$A$2:$R$9990,8))</f>
        <v/>
      </c>
      <c r="I80" s="18" t="str">
        <f>IF($A80="","",VLOOKUP($A80,'MG Universe'!$A$2:$R$9990,9))</f>
        <v/>
      </c>
      <c r="J80" s="19" t="str">
        <f>IF($A80="","",VLOOKUP($A80,'MG Universe'!$A$2:$R$9990,10))</f>
        <v/>
      </c>
      <c r="K80" s="86" t="str">
        <f>IF($A80="","",VLOOKUP($A80,'MG Universe'!$A$2:$R$9990,11))</f>
        <v/>
      </c>
      <c r="L80" s="109" t="str">
        <f>IF($A80="","",VLOOKUP($A80,'MG Universe'!$A$2:$R$9990,12))</f>
        <v/>
      </c>
      <c r="M80" s="15" t="str">
        <f>IF($A80="","",VLOOKUP($A80,'MG Universe'!$A$2:$R$9990,13))</f>
        <v/>
      </c>
      <c r="N80" s="88" t="str">
        <f>IF($A80="","",VLOOKUP($A80,'MG Universe'!$A$2:$R$9990,14))</f>
        <v/>
      </c>
      <c r="O80" s="18" t="str">
        <f>IF($A80="","",VLOOKUP($A80,'MG Universe'!$A$2:$R$9990,15))</f>
        <v/>
      </c>
      <c r="P80" s="19" t="str">
        <f>IF($A80="","",VLOOKUP($A80,'MG Universe'!$A$2:$R$9990,16))</f>
        <v/>
      </c>
      <c r="Q80" s="89" t="str">
        <f>IF($A80="","",VLOOKUP($A80,'MG Universe'!$A$2:$R$9990,17))</f>
        <v/>
      </c>
      <c r="R80" s="18" t="str">
        <f>IF($A80="","",VLOOKUP($A80,'MG Universe'!$A$2:$R$9990,18))</f>
        <v/>
      </c>
    </row>
    <row r="81" spans="1:18" x14ac:dyDescent="0.25">
      <c r="A81" s="84"/>
      <c r="B81" s="15" t="str">
        <f>IF($A81="","",VLOOKUP($A81,'MG Universe'!$A$2:$R$9990,2))</f>
        <v/>
      </c>
      <c r="C81" s="15" t="str">
        <f>IF($A81="","",VLOOKUP($A81,'MG Universe'!$A$2:$R$9990,3))</f>
        <v/>
      </c>
      <c r="D81" s="15" t="str">
        <f>IF($A81="","",VLOOKUP($A81,'MG Universe'!$A$2:$R$9990,4))</f>
        <v/>
      </c>
      <c r="E81" s="15" t="str">
        <f>IF($A81="","",VLOOKUP($A81,'MG Universe'!$A$2:$R$9990,5))</f>
        <v/>
      </c>
      <c r="F81" s="16" t="str">
        <f>IF($A81="","",VLOOKUP($A81,'MG Universe'!$A$2:$R$9990,6))</f>
        <v/>
      </c>
      <c r="G81" s="85" t="str">
        <f>IF($A81="","",VLOOKUP($A81,'MG Universe'!$A$2:$R$9990,7))</f>
        <v/>
      </c>
      <c r="H81" s="18" t="str">
        <f>IF($A81="","",VLOOKUP($A81,'MG Universe'!$A$2:$R$9990,8))</f>
        <v/>
      </c>
      <c r="I81" s="18" t="str">
        <f>IF($A81="","",VLOOKUP($A81,'MG Universe'!$A$2:$R$9990,9))</f>
        <v/>
      </c>
      <c r="J81" s="19" t="str">
        <f>IF($A81="","",VLOOKUP($A81,'MG Universe'!$A$2:$R$9990,10))</f>
        <v/>
      </c>
      <c r="K81" s="86" t="str">
        <f>IF($A81="","",VLOOKUP($A81,'MG Universe'!$A$2:$R$9990,11))</f>
        <v/>
      </c>
      <c r="L81" s="109" t="str">
        <f>IF($A81="","",VLOOKUP($A81,'MG Universe'!$A$2:$R$9990,12))</f>
        <v/>
      </c>
      <c r="M81" s="15" t="str">
        <f>IF($A81="","",VLOOKUP($A81,'MG Universe'!$A$2:$R$9990,13))</f>
        <v/>
      </c>
      <c r="N81" s="88" t="str">
        <f>IF($A81="","",VLOOKUP($A81,'MG Universe'!$A$2:$R$9990,14))</f>
        <v/>
      </c>
      <c r="O81" s="18" t="str">
        <f>IF($A81="","",VLOOKUP($A81,'MG Universe'!$A$2:$R$9990,15))</f>
        <v/>
      </c>
      <c r="P81" s="19" t="str">
        <f>IF($A81="","",VLOOKUP($A81,'MG Universe'!$A$2:$R$9990,16))</f>
        <v/>
      </c>
      <c r="Q81" s="89" t="str">
        <f>IF($A81="","",VLOOKUP($A81,'MG Universe'!$A$2:$R$9990,17))</f>
        <v/>
      </c>
      <c r="R81" s="18" t="str">
        <f>IF($A81="","",VLOOKUP($A81,'MG Universe'!$A$2:$R$9990,18))</f>
        <v/>
      </c>
    </row>
    <row r="82" spans="1:18" x14ac:dyDescent="0.25">
      <c r="A82" s="84"/>
      <c r="B82" s="15" t="str">
        <f>IF($A82="","",VLOOKUP($A82,'MG Universe'!$A$2:$R$9990,2))</f>
        <v/>
      </c>
      <c r="C82" s="15" t="str">
        <f>IF($A82="","",VLOOKUP($A82,'MG Universe'!$A$2:$R$9990,3))</f>
        <v/>
      </c>
      <c r="D82" s="15" t="str">
        <f>IF($A82="","",VLOOKUP($A82,'MG Universe'!$A$2:$R$9990,4))</f>
        <v/>
      </c>
      <c r="E82" s="15" t="str">
        <f>IF($A82="","",VLOOKUP($A82,'MG Universe'!$A$2:$R$9990,5))</f>
        <v/>
      </c>
      <c r="F82" s="16" t="str">
        <f>IF($A82="","",VLOOKUP($A82,'MG Universe'!$A$2:$R$9990,6))</f>
        <v/>
      </c>
      <c r="G82" s="85" t="str">
        <f>IF($A82="","",VLOOKUP($A82,'MG Universe'!$A$2:$R$9990,7))</f>
        <v/>
      </c>
      <c r="H82" s="18" t="str">
        <f>IF($A82="","",VLOOKUP($A82,'MG Universe'!$A$2:$R$9990,8))</f>
        <v/>
      </c>
      <c r="I82" s="18" t="str">
        <f>IF($A82="","",VLOOKUP($A82,'MG Universe'!$A$2:$R$9990,9))</f>
        <v/>
      </c>
      <c r="J82" s="19" t="str">
        <f>IF($A82="","",VLOOKUP($A82,'MG Universe'!$A$2:$R$9990,10))</f>
        <v/>
      </c>
      <c r="K82" s="86" t="str">
        <f>IF($A82="","",VLOOKUP($A82,'MG Universe'!$A$2:$R$9990,11))</f>
        <v/>
      </c>
      <c r="L82" s="109" t="str">
        <f>IF($A82="","",VLOOKUP($A82,'MG Universe'!$A$2:$R$9990,12))</f>
        <v/>
      </c>
      <c r="M82" s="15" t="str">
        <f>IF($A82="","",VLOOKUP($A82,'MG Universe'!$A$2:$R$9990,13))</f>
        <v/>
      </c>
      <c r="N82" s="88" t="str">
        <f>IF($A82="","",VLOOKUP($A82,'MG Universe'!$A$2:$R$9990,14))</f>
        <v/>
      </c>
      <c r="O82" s="18" t="str">
        <f>IF($A82="","",VLOOKUP($A82,'MG Universe'!$A$2:$R$9990,15))</f>
        <v/>
      </c>
      <c r="P82" s="19" t="str">
        <f>IF($A82="","",VLOOKUP($A82,'MG Universe'!$A$2:$R$9990,16))</f>
        <v/>
      </c>
      <c r="Q82" s="89" t="str">
        <f>IF($A82="","",VLOOKUP($A82,'MG Universe'!$A$2:$R$9990,17))</f>
        <v/>
      </c>
      <c r="R82" s="18" t="str">
        <f>IF($A82="","",VLOOKUP($A82,'MG Universe'!$A$2:$R$9990,18))</f>
        <v/>
      </c>
    </row>
    <row r="83" spans="1:18" x14ac:dyDescent="0.25">
      <c r="A83" s="84"/>
      <c r="B83" s="15" t="str">
        <f>IF($A83="","",VLOOKUP($A83,'MG Universe'!$A$2:$R$9990,2))</f>
        <v/>
      </c>
      <c r="C83" s="15" t="str">
        <f>IF($A83="","",VLOOKUP($A83,'MG Universe'!$A$2:$R$9990,3))</f>
        <v/>
      </c>
      <c r="D83" s="15" t="str">
        <f>IF($A83="","",VLOOKUP($A83,'MG Universe'!$A$2:$R$9990,4))</f>
        <v/>
      </c>
      <c r="E83" s="15" t="str">
        <f>IF($A83="","",VLOOKUP($A83,'MG Universe'!$A$2:$R$9990,5))</f>
        <v/>
      </c>
      <c r="F83" s="16" t="str">
        <f>IF($A83="","",VLOOKUP($A83,'MG Universe'!$A$2:$R$9990,6))</f>
        <v/>
      </c>
      <c r="G83" s="85" t="str">
        <f>IF($A83="","",VLOOKUP($A83,'MG Universe'!$A$2:$R$9990,7))</f>
        <v/>
      </c>
      <c r="H83" s="18" t="str">
        <f>IF($A83="","",VLOOKUP($A83,'MG Universe'!$A$2:$R$9990,8))</f>
        <v/>
      </c>
      <c r="I83" s="18" t="str">
        <f>IF($A83="","",VLOOKUP($A83,'MG Universe'!$A$2:$R$9990,9))</f>
        <v/>
      </c>
      <c r="J83" s="19" t="str">
        <f>IF($A83="","",VLOOKUP($A83,'MG Universe'!$A$2:$R$9990,10))</f>
        <v/>
      </c>
      <c r="K83" s="86" t="str">
        <f>IF($A83="","",VLOOKUP($A83,'MG Universe'!$A$2:$R$9990,11))</f>
        <v/>
      </c>
      <c r="L83" s="109" t="str">
        <f>IF($A83="","",VLOOKUP($A83,'MG Universe'!$A$2:$R$9990,12))</f>
        <v/>
      </c>
      <c r="M83" s="15" t="str">
        <f>IF($A83="","",VLOOKUP($A83,'MG Universe'!$A$2:$R$9990,13))</f>
        <v/>
      </c>
      <c r="N83" s="88" t="str">
        <f>IF($A83="","",VLOOKUP($A83,'MG Universe'!$A$2:$R$9990,14))</f>
        <v/>
      </c>
      <c r="O83" s="18" t="str">
        <f>IF($A83="","",VLOOKUP($A83,'MG Universe'!$A$2:$R$9990,15))</f>
        <v/>
      </c>
      <c r="P83" s="19" t="str">
        <f>IF($A83="","",VLOOKUP($A83,'MG Universe'!$A$2:$R$9990,16))</f>
        <v/>
      </c>
      <c r="Q83" s="89" t="str">
        <f>IF($A83="","",VLOOKUP($A83,'MG Universe'!$A$2:$R$9990,17))</f>
        <v/>
      </c>
      <c r="R83" s="18" t="str">
        <f>IF($A83="","",VLOOKUP($A83,'MG Universe'!$A$2:$R$9990,18))</f>
        <v/>
      </c>
    </row>
    <row r="84" spans="1:18" x14ac:dyDescent="0.25">
      <c r="A84" s="84"/>
      <c r="B84" s="15" t="str">
        <f>IF($A84="","",VLOOKUP($A84,'MG Universe'!$A$2:$R$9990,2))</f>
        <v/>
      </c>
      <c r="C84" s="15" t="str">
        <f>IF($A84="","",VLOOKUP($A84,'MG Universe'!$A$2:$R$9990,3))</f>
        <v/>
      </c>
      <c r="D84" s="15" t="str">
        <f>IF($A84="","",VLOOKUP($A84,'MG Universe'!$A$2:$R$9990,4))</f>
        <v/>
      </c>
      <c r="E84" s="15" t="str">
        <f>IF($A84="","",VLOOKUP($A84,'MG Universe'!$A$2:$R$9990,5))</f>
        <v/>
      </c>
      <c r="F84" s="16" t="str">
        <f>IF($A84="","",VLOOKUP($A84,'MG Universe'!$A$2:$R$9990,6))</f>
        <v/>
      </c>
      <c r="G84" s="85" t="str">
        <f>IF($A84="","",VLOOKUP($A84,'MG Universe'!$A$2:$R$9990,7))</f>
        <v/>
      </c>
      <c r="H84" s="18" t="str">
        <f>IF($A84="","",VLOOKUP($A84,'MG Universe'!$A$2:$R$9990,8))</f>
        <v/>
      </c>
      <c r="I84" s="18" t="str">
        <f>IF($A84="","",VLOOKUP($A84,'MG Universe'!$A$2:$R$9990,9))</f>
        <v/>
      </c>
      <c r="J84" s="19" t="str">
        <f>IF($A84="","",VLOOKUP($A84,'MG Universe'!$A$2:$R$9990,10))</f>
        <v/>
      </c>
      <c r="K84" s="86" t="str">
        <f>IF($A84="","",VLOOKUP($A84,'MG Universe'!$A$2:$R$9990,11))</f>
        <v/>
      </c>
      <c r="L84" s="109" t="str">
        <f>IF($A84="","",VLOOKUP($A84,'MG Universe'!$A$2:$R$9990,12))</f>
        <v/>
      </c>
      <c r="M84" s="15" t="str">
        <f>IF($A84="","",VLOOKUP($A84,'MG Universe'!$A$2:$R$9990,13))</f>
        <v/>
      </c>
      <c r="N84" s="88" t="str">
        <f>IF($A84="","",VLOOKUP($A84,'MG Universe'!$A$2:$R$9990,14))</f>
        <v/>
      </c>
      <c r="O84" s="18" t="str">
        <f>IF($A84="","",VLOOKUP($A84,'MG Universe'!$A$2:$R$9990,15))</f>
        <v/>
      </c>
      <c r="P84" s="19" t="str">
        <f>IF($A84="","",VLOOKUP($A84,'MG Universe'!$A$2:$R$9990,16))</f>
        <v/>
      </c>
      <c r="Q84" s="89" t="str">
        <f>IF($A84="","",VLOOKUP($A84,'MG Universe'!$A$2:$R$9990,17))</f>
        <v/>
      </c>
      <c r="R84" s="18" t="str">
        <f>IF($A84="","",VLOOKUP($A84,'MG Universe'!$A$2:$R$9990,18))</f>
        <v/>
      </c>
    </row>
    <row r="85" spans="1:18" x14ac:dyDescent="0.25">
      <c r="A85" s="84"/>
      <c r="B85" s="15" t="str">
        <f>IF($A85="","",VLOOKUP($A85,'MG Universe'!$A$2:$R$9990,2))</f>
        <v/>
      </c>
      <c r="C85" s="15" t="str">
        <f>IF($A85="","",VLOOKUP($A85,'MG Universe'!$A$2:$R$9990,3))</f>
        <v/>
      </c>
      <c r="D85" s="15" t="str">
        <f>IF($A85="","",VLOOKUP($A85,'MG Universe'!$A$2:$R$9990,4))</f>
        <v/>
      </c>
      <c r="E85" s="15" t="str">
        <f>IF($A85="","",VLOOKUP($A85,'MG Universe'!$A$2:$R$9990,5))</f>
        <v/>
      </c>
      <c r="F85" s="16" t="str">
        <f>IF($A85="","",VLOOKUP($A85,'MG Universe'!$A$2:$R$9990,6))</f>
        <v/>
      </c>
      <c r="G85" s="85" t="str">
        <f>IF($A85="","",VLOOKUP($A85,'MG Universe'!$A$2:$R$9990,7))</f>
        <v/>
      </c>
      <c r="H85" s="18" t="str">
        <f>IF($A85="","",VLOOKUP($A85,'MG Universe'!$A$2:$R$9990,8))</f>
        <v/>
      </c>
      <c r="I85" s="18" t="str">
        <f>IF($A85="","",VLOOKUP($A85,'MG Universe'!$A$2:$R$9990,9))</f>
        <v/>
      </c>
      <c r="J85" s="19" t="str">
        <f>IF($A85="","",VLOOKUP($A85,'MG Universe'!$A$2:$R$9990,10))</f>
        <v/>
      </c>
      <c r="K85" s="86" t="str">
        <f>IF($A85="","",VLOOKUP($A85,'MG Universe'!$A$2:$R$9990,11))</f>
        <v/>
      </c>
      <c r="L85" s="109" t="str">
        <f>IF($A85="","",VLOOKUP($A85,'MG Universe'!$A$2:$R$9990,12))</f>
        <v/>
      </c>
      <c r="M85" s="15" t="str">
        <f>IF($A85="","",VLOOKUP($A85,'MG Universe'!$A$2:$R$9990,13))</f>
        <v/>
      </c>
      <c r="N85" s="88" t="str">
        <f>IF($A85="","",VLOOKUP($A85,'MG Universe'!$A$2:$R$9990,14))</f>
        <v/>
      </c>
      <c r="O85" s="18" t="str">
        <f>IF($A85="","",VLOOKUP($A85,'MG Universe'!$A$2:$R$9990,15))</f>
        <v/>
      </c>
      <c r="P85" s="19" t="str">
        <f>IF($A85="","",VLOOKUP($A85,'MG Universe'!$A$2:$R$9990,16))</f>
        <v/>
      </c>
      <c r="Q85" s="89" t="str">
        <f>IF($A85="","",VLOOKUP($A85,'MG Universe'!$A$2:$R$9990,17))</f>
        <v/>
      </c>
      <c r="R85" s="18" t="str">
        <f>IF($A85="","",VLOOKUP($A85,'MG Universe'!$A$2:$R$9990,18))</f>
        <v/>
      </c>
    </row>
    <row r="86" spans="1:18" x14ac:dyDescent="0.25">
      <c r="A86" s="84"/>
      <c r="B86" s="15" t="str">
        <f>IF($A86="","",VLOOKUP($A86,'MG Universe'!$A$2:$R$9990,2))</f>
        <v/>
      </c>
      <c r="C86" s="15" t="str">
        <f>IF($A86="","",VLOOKUP($A86,'MG Universe'!$A$2:$R$9990,3))</f>
        <v/>
      </c>
      <c r="D86" s="15" t="str">
        <f>IF($A86="","",VLOOKUP($A86,'MG Universe'!$A$2:$R$9990,4))</f>
        <v/>
      </c>
      <c r="E86" s="15" t="str">
        <f>IF($A86="","",VLOOKUP($A86,'MG Universe'!$A$2:$R$9990,5))</f>
        <v/>
      </c>
      <c r="F86" s="16" t="str">
        <f>IF($A86="","",VLOOKUP($A86,'MG Universe'!$A$2:$R$9990,6))</f>
        <v/>
      </c>
      <c r="G86" s="85" t="str">
        <f>IF($A86="","",VLOOKUP($A86,'MG Universe'!$A$2:$R$9990,7))</f>
        <v/>
      </c>
      <c r="H86" s="18" t="str">
        <f>IF($A86="","",VLOOKUP($A86,'MG Universe'!$A$2:$R$9990,8))</f>
        <v/>
      </c>
      <c r="I86" s="18" t="str">
        <f>IF($A86="","",VLOOKUP($A86,'MG Universe'!$A$2:$R$9990,9))</f>
        <v/>
      </c>
      <c r="J86" s="19" t="str">
        <f>IF($A86="","",VLOOKUP($A86,'MG Universe'!$A$2:$R$9990,10))</f>
        <v/>
      </c>
      <c r="K86" s="86" t="str">
        <f>IF($A86="","",VLOOKUP($A86,'MG Universe'!$A$2:$R$9990,11))</f>
        <v/>
      </c>
      <c r="L86" s="109" t="str">
        <f>IF($A86="","",VLOOKUP($A86,'MG Universe'!$A$2:$R$9990,12))</f>
        <v/>
      </c>
      <c r="M86" s="15" t="str">
        <f>IF($A86="","",VLOOKUP($A86,'MG Universe'!$A$2:$R$9990,13))</f>
        <v/>
      </c>
      <c r="N86" s="88" t="str">
        <f>IF($A86="","",VLOOKUP($A86,'MG Universe'!$A$2:$R$9990,14))</f>
        <v/>
      </c>
      <c r="O86" s="18" t="str">
        <f>IF($A86="","",VLOOKUP($A86,'MG Universe'!$A$2:$R$9990,15))</f>
        <v/>
      </c>
      <c r="P86" s="19" t="str">
        <f>IF($A86="","",VLOOKUP($A86,'MG Universe'!$A$2:$R$9990,16))</f>
        <v/>
      </c>
      <c r="Q86" s="89" t="str">
        <f>IF($A86="","",VLOOKUP($A86,'MG Universe'!$A$2:$R$9990,17))</f>
        <v/>
      </c>
      <c r="R86" s="18" t="str">
        <f>IF($A86="","",VLOOKUP($A86,'MG Universe'!$A$2:$R$9990,18))</f>
        <v/>
      </c>
    </row>
    <row r="87" spans="1:18" x14ac:dyDescent="0.25">
      <c r="A87" s="84"/>
      <c r="B87" s="15" t="str">
        <f>IF($A87="","",VLOOKUP($A87,'MG Universe'!$A$2:$R$9990,2))</f>
        <v/>
      </c>
      <c r="C87" s="15" t="str">
        <f>IF($A87="","",VLOOKUP($A87,'MG Universe'!$A$2:$R$9990,3))</f>
        <v/>
      </c>
      <c r="D87" s="15" t="str">
        <f>IF($A87="","",VLOOKUP($A87,'MG Universe'!$A$2:$R$9990,4))</f>
        <v/>
      </c>
      <c r="E87" s="15" t="str">
        <f>IF($A87="","",VLOOKUP($A87,'MG Universe'!$A$2:$R$9990,5))</f>
        <v/>
      </c>
      <c r="F87" s="16" t="str">
        <f>IF($A87="","",VLOOKUP($A87,'MG Universe'!$A$2:$R$9990,6))</f>
        <v/>
      </c>
      <c r="G87" s="85" t="str">
        <f>IF($A87="","",VLOOKUP($A87,'MG Universe'!$A$2:$R$9990,7))</f>
        <v/>
      </c>
      <c r="H87" s="18" t="str">
        <f>IF($A87="","",VLOOKUP($A87,'MG Universe'!$A$2:$R$9990,8))</f>
        <v/>
      </c>
      <c r="I87" s="18" t="str">
        <f>IF($A87="","",VLOOKUP($A87,'MG Universe'!$A$2:$R$9990,9))</f>
        <v/>
      </c>
      <c r="J87" s="19" t="str">
        <f>IF($A87="","",VLOOKUP($A87,'MG Universe'!$A$2:$R$9990,10))</f>
        <v/>
      </c>
      <c r="K87" s="86" t="str">
        <f>IF($A87="","",VLOOKUP($A87,'MG Universe'!$A$2:$R$9990,11))</f>
        <v/>
      </c>
      <c r="L87" s="109" t="str">
        <f>IF($A87="","",VLOOKUP($A87,'MG Universe'!$A$2:$R$9990,12))</f>
        <v/>
      </c>
      <c r="M87" s="15" t="str">
        <f>IF($A87="","",VLOOKUP($A87,'MG Universe'!$A$2:$R$9990,13))</f>
        <v/>
      </c>
      <c r="N87" s="88" t="str">
        <f>IF($A87="","",VLOOKUP($A87,'MG Universe'!$A$2:$R$9990,14))</f>
        <v/>
      </c>
      <c r="O87" s="18" t="str">
        <f>IF($A87="","",VLOOKUP($A87,'MG Universe'!$A$2:$R$9990,15))</f>
        <v/>
      </c>
      <c r="P87" s="19" t="str">
        <f>IF($A87="","",VLOOKUP($A87,'MG Universe'!$A$2:$R$9990,16))</f>
        <v/>
      </c>
      <c r="Q87" s="89" t="str">
        <f>IF($A87="","",VLOOKUP($A87,'MG Universe'!$A$2:$R$9990,17))</f>
        <v/>
      </c>
      <c r="R87" s="18" t="str">
        <f>IF($A87="","",VLOOKUP($A87,'MG Universe'!$A$2:$R$9990,18))</f>
        <v/>
      </c>
    </row>
    <row r="88" spans="1:18" x14ac:dyDescent="0.25">
      <c r="A88" s="84"/>
      <c r="B88" s="15" t="str">
        <f>IF($A88="","",VLOOKUP($A88,'MG Universe'!$A$2:$R$9990,2))</f>
        <v/>
      </c>
      <c r="C88" s="15" t="str">
        <f>IF($A88="","",VLOOKUP($A88,'MG Universe'!$A$2:$R$9990,3))</f>
        <v/>
      </c>
      <c r="D88" s="15" t="str">
        <f>IF($A88="","",VLOOKUP($A88,'MG Universe'!$A$2:$R$9990,4))</f>
        <v/>
      </c>
      <c r="E88" s="15" t="str">
        <f>IF($A88="","",VLOOKUP($A88,'MG Universe'!$A$2:$R$9990,5))</f>
        <v/>
      </c>
      <c r="F88" s="16" t="str">
        <f>IF($A88="","",VLOOKUP($A88,'MG Universe'!$A$2:$R$9990,6))</f>
        <v/>
      </c>
      <c r="G88" s="85" t="str">
        <f>IF($A88="","",VLOOKUP($A88,'MG Universe'!$A$2:$R$9990,7))</f>
        <v/>
      </c>
      <c r="H88" s="18" t="str">
        <f>IF($A88="","",VLOOKUP($A88,'MG Universe'!$A$2:$R$9990,8))</f>
        <v/>
      </c>
      <c r="I88" s="18" t="str">
        <f>IF($A88="","",VLOOKUP($A88,'MG Universe'!$A$2:$R$9990,9))</f>
        <v/>
      </c>
      <c r="J88" s="19" t="str">
        <f>IF($A88="","",VLOOKUP($A88,'MG Universe'!$A$2:$R$9990,10))</f>
        <v/>
      </c>
      <c r="K88" s="86" t="str">
        <f>IF($A88="","",VLOOKUP($A88,'MG Universe'!$A$2:$R$9990,11))</f>
        <v/>
      </c>
      <c r="L88" s="109" t="str">
        <f>IF($A88="","",VLOOKUP($A88,'MG Universe'!$A$2:$R$9990,12))</f>
        <v/>
      </c>
      <c r="M88" s="15" t="str">
        <f>IF($A88="","",VLOOKUP($A88,'MG Universe'!$A$2:$R$9990,13))</f>
        <v/>
      </c>
      <c r="N88" s="88" t="str">
        <f>IF($A88="","",VLOOKUP($A88,'MG Universe'!$A$2:$R$9990,14))</f>
        <v/>
      </c>
      <c r="O88" s="18" t="str">
        <f>IF($A88="","",VLOOKUP($A88,'MG Universe'!$A$2:$R$9990,15))</f>
        <v/>
      </c>
      <c r="P88" s="19" t="str">
        <f>IF($A88="","",VLOOKUP($A88,'MG Universe'!$A$2:$R$9990,16))</f>
        <v/>
      </c>
      <c r="Q88" s="89" t="str">
        <f>IF($A88="","",VLOOKUP($A88,'MG Universe'!$A$2:$R$9990,17))</f>
        <v/>
      </c>
      <c r="R88" s="18" t="str">
        <f>IF($A88="","",VLOOKUP($A88,'MG Universe'!$A$2:$R$9990,18))</f>
        <v/>
      </c>
    </row>
    <row r="89" spans="1:18" x14ac:dyDescent="0.25">
      <c r="A89" s="84"/>
      <c r="B89" s="15" t="str">
        <f>IF($A89="","",VLOOKUP($A89,'MG Universe'!$A$2:$R$9990,2))</f>
        <v/>
      </c>
      <c r="C89" s="15" t="str">
        <f>IF($A89="","",VLOOKUP($A89,'MG Universe'!$A$2:$R$9990,3))</f>
        <v/>
      </c>
      <c r="D89" s="15" t="str">
        <f>IF($A89="","",VLOOKUP($A89,'MG Universe'!$A$2:$R$9990,4))</f>
        <v/>
      </c>
      <c r="E89" s="15" t="str">
        <f>IF($A89="","",VLOOKUP($A89,'MG Universe'!$A$2:$R$9990,5))</f>
        <v/>
      </c>
      <c r="F89" s="16" t="str">
        <f>IF($A89="","",VLOOKUP($A89,'MG Universe'!$A$2:$R$9990,6))</f>
        <v/>
      </c>
      <c r="G89" s="85" t="str">
        <f>IF($A89="","",VLOOKUP($A89,'MG Universe'!$A$2:$R$9990,7))</f>
        <v/>
      </c>
      <c r="H89" s="18" t="str">
        <f>IF($A89="","",VLOOKUP($A89,'MG Universe'!$A$2:$R$9990,8))</f>
        <v/>
      </c>
      <c r="I89" s="18" t="str">
        <f>IF($A89="","",VLOOKUP($A89,'MG Universe'!$A$2:$R$9990,9))</f>
        <v/>
      </c>
      <c r="J89" s="19" t="str">
        <f>IF($A89="","",VLOOKUP($A89,'MG Universe'!$A$2:$R$9990,10))</f>
        <v/>
      </c>
      <c r="K89" s="86" t="str">
        <f>IF($A89="","",VLOOKUP($A89,'MG Universe'!$A$2:$R$9990,11))</f>
        <v/>
      </c>
      <c r="L89" s="109" t="str">
        <f>IF($A89="","",VLOOKUP($A89,'MG Universe'!$A$2:$R$9990,12))</f>
        <v/>
      </c>
      <c r="M89" s="15" t="str">
        <f>IF($A89="","",VLOOKUP($A89,'MG Universe'!$A$2:$R$9990,13))</f>
        <v/>
      </c>
      <c r="N89" s="88" t="str">
        <f>IF($A89="","",VLOOKUP($A89,'MG Universe'!$A$2:$R$9990,14))</f>
        <v/>
      </c>
      <c r="O89" s="18" t="str">
        <f>IF($A89="","",VLOOKUP($A89,'MG Universe'!$A$2:$R$9990,15))</f>
        <v/>
      </c>
      <c r="P89" s="19" t="str">
        <f>IF($A89="","",VLOOKUP($A89,'MG Universe'!$A$2:$R$9990,16))</f>
        <v/>
      </c>
      <c r="Q89" s="89" t="str">
        <f>IF($A89="","",VLOOKUP($A89,'MG Universe'!$A$2:$R$9990,17))</f>
        <v/>
      </c>
      <c r="R89" s="18" t="str">
        <f>IF($A89="","",VLOOKUP($A89,'MG Universe'!$A$2:$R$9990,18))</f>
        <v/>
      </c>
    </row>
    <row r="90" spans="1:18" x14ac:dyDescent="0.25">
      <c r="A90" s="84"/>
      <c r="B90" s="15" t="str">
        <f>IF($A90="","",VLOOKUP($A90,'MG Universe'!$A$2:$R$9990,2))</f>
        <v/>
      </c>
      <c r="C90" s="15" t="str">
        <f>IF($A90="","",VLOOKUP($A90,'MG Universe'!$A$2:$R$9990,3))</f>
        <v/>
      </c>
      <c r="D90" s="15" t="str">
        <f>IF($A90="","",VLOOKUP($A90,'MG Universe'!$A$2:$R$9990,4))</f>
        <v/>
      </c>
      <c r="E90" s="15" t="str">
        <f>IF($A90="","",VLOOKUP($A90,'MG Universe'!$A$2:$R$9990,5))</f>
        <v/>
      </c>
      <c r="F90" s="16" t="str">
        <f>IF($A90="","",VLOOKUP($A90,'MG Universe'!$A$2:$R$9990,6))</f>
        <v/>
      </c>
      <c r="G90" s="85" t="str">
        <f>IF($A90="","",VLOOKUP($A90,'MG Universe'!$A$2:$R$9990,7))</f>
        <v/>
      </c>
      <c r="H90" s="18" t="str">
        <f>IF($A90="","",VLOOKUP($A90,'MG Universe'!$A$2:$R$9990,8))</f>
        <v/>
      </c>
      <c r="I90" s="18" t="str">
        <f>IF($A90="","",VLOOKUP($A90,'MG Universe'!$A$2:$R$9990,9))</f>
        <v/>
      </c>
      <c r="J90" s="19" t="str">
        <f>IF($A90="","",VLOOKUP($A90,'MG Universe'!$A$2:$R$9990,10))</f>
        <v/>
      </c>
      <c r="K90" s="86" t="str">
        <f>IF($A90="","",VLOOKUP($A90,'MG Universe'!$A$2:$R$9990,11))</f>
        <v/>
      </c>
      <c r="L90" s="109" t="str">
        <f>IF($A90="","",VLOOKUP($A90,'MG Universe'!$A$2:$R$9990,12))</f>
        <v/>
      </c>
      <c r="M90" s="15" t="str">
        <f>IF($A90="","",VLOOKUP($A90,'MG Universe'!$A$2:$R$9990,13))</f>
        <v/>
      </c>
      <c r="N90" s="88" t="str">
        <f>IF($A90="","",VLOOKUP($A90,'MG Universe'!$A$2:$R$9990,14))</f>
        <v/>
      </c>
      <c r="O90" s="18" t="str">
        <f>IF($A90="","",VLOOKUP($A90,'MG Universe'!$A$2:$R$9990,15))</f>
        <v/>
      </c>
      <c r="P90" s="19" t="str">
        <f>IF($A90="","",VLOOKUP($A90,'MG Universe'!$A$2:$R$9990,16))</f>
        <v/>
      </c>
      <c r="Q90" s="89" t="str">
        <f>IF($A90="","",VLOOKUP($A90,'MG Universe'!$A$2:$R$9990,17))</f>
        <v/>
      </c>
      <c r="R90" s="18" t="str">
        <f>IF($A90="","",VLOOKUP($A90,'MG Universe'!$A$2:$R$9990,18))</f>
        <v/>
      </c>
    </row>
    <row r="91" spans="1:18" x14ac:dyDescent="0.25">
      <c r="A91" s="84"/>
      <c r="B91" s="15" t="str">
        <f>IF($A91="","",VLOOKUP($A91,'MG Universe'!$A$2:$R$9990,2))</f>
        <v/>
      </c>
      <c r="C91" s="15" t="str">
        <f>IF($A91="","",VLOOKUP($A91,'MG Universe'!$A$2:$R$9990,3))</f>
        <v/>
      </c>
      <c r="D91" s="15" t="str">
        <f>IF($A91="","",VLOOKUP($A91,'MG Universe'!$A$2:$R$9990,4))</f>
        <v/>
      </c>
      <c r="E91" s="15" t="str">
        <f>IF($A91="","",VLOOKUP($A91,'MG Universe'!$A$2:$R$9990,5))</f>
        <v/>
      </c>
      <c r="F91" s="16" t="str">
        <f>IF($A91="","",VLOOKUP($A91,'MG Universe'!$A$2:$R$9990,6))</f>
        <v/>
      </c>
      <c r="G91" s="85" t="str">
        <f>IF($A91="","",VLOOKUP($A91,'MG Universe'!$A$2:$R$9990,7))</f>
        <v/>
      </c>
      <c r="H91" s="18" t="str">
        <f>IF($A91="","",VLOOKUP($A91,'MG Universe'!$A$2:$R$9990,8))</f>
        <v/>
      </c>
      <c r="I91" s="18" t="str">
        <f>IF($A91="","",VLOOKUP($A91,'MG Universe'!$A$2:$R$9990,9))</f>
        <v/>
      </c>
      <c r="J91" s="19" t="str">
        <f>IF($A91="","",VLOOKUP($A91,'MG Universe'!$A$2:$R$9990,10))</f>
        <v/>
      </c>
      <c r="K91" s="86" t="str">
        <f>IF($A91="","",VLOOKUP($A91,'MG Universe'!$A$2:$R$9990,11))</f>
        <v/>
      </c>
      <c r="L91" s="109" t="str">
        <f>IF($A91="","",VLOOKUP($A91,'MG Universe'!$A$2:$R$9990,12))</f>
        <v/>
      </c>
      <c r="M91" s="15" t="str">
        <f>IF($A91="","",VLOOKUP($A91,'MG Universe'!$A$2:$R$9990,13))</f>
        <v/>
      </c>
      <c r="N91" s="88" t="str">
        <f>IF($A91="","",VLOOKUP($A91,'MG Universe'!$A$2:$R$9990,14))</f>
        <v/>
      </c>
      <c r="O91" s="18" t="str">
        <f>IF($A91="","",VLOOKUP($A91,'MG Universe'!$A$2:$R$9990,15))</f>
        <v/>
      </c>
      <c r="P91" s="19" t="str">
        <f>IF($A91="","",VLOOKUP($A91,'MG Universe'!$A$2:$R$9990,16))</f>
        <v/>
      </c>
      <c r="Q91" s="89" t="str">
        <f>IF($A91="","",VLOOKUP($A91,'MG Universe'!$A$2:$R$9990,17))</f>
        <v/>
      </c>
      <c r="R91" s="18" t="str">
        <f>IF($A91="","",VLOOKUP($A91,'MG Universe'!$A$2:$R$9990,18))</f>
        <v/>
      </c>
    </row>
    <row r="92" spans="1:18" x14ac:dyDescent="0.25">
      <c r="A92" s="84"/>
      <c r="B92" s="15" t="str">
        <f>IF($A92="","",VLOOKUP($A92,'MG Universe'!$A$2:$R$9990,2))</f>
        <v/>
      </c>
      <c r="C92" s="15" t="str">
        <f>IF($A92="","",VLOOKUP($A92,'MG Universe'!$A$2:$R$9990,3))</f>
        <v/>
      </c>
      <c r="D92" s="15" t="str">
        <f>IF($A92="","",VLOOKUP($A92,'MG Universe'!$A$2:$R$9990,4))</f>
        <v/>
      </c>
      <c r="E92" s="15" t="str">
        <f>IF($A92="","",VLOOKUP($A92,'MG Universe'!$A$2:$R$9990,5))</f>
        <v/>
      </c>
      <c r="F92" s="16" t="str">
        <f>IF($A92="","",VLOOKUP($A92,'MG Universe'!$A$2:$R$9990,6))</f>
        <v/>
      </c>
      <c r="G92" s="85" t="str">
        <f>IF($A92="","",VLOOKUP($A92,'MG Universe'!$A$2:$R$9990,7))</f>
        <v/>
      </c>
      <c r="H92" s="18" t="str">
        <f>IF($A92="","",VLOOKUP($A92,'MG Universe'!$A$2:$R$9990,8))</f>
        <v/>
      </c>
      <c r="I92" s="18" t="str">
        <f>IF($A92="","",VLOOKUP($A92,'MG Universe'!$A$2:$R$9990,9))</f>
        <v/>
      </c>
      <c r="J92" s="19" t="str">
        <f>IF($A92="","",VLOOKUP($A92,'MG Universe'!$A$2:$R$9990,10))</f>
        <v/>
      </c>
      <c r="K92" s="86" t="str">
        <f>IF($A92="","",VLOOKUP($A92,'MG Universe'!$A$2:$R$9990,11))</f>
        <v/>
      </c>
      <c r="L92" s="109" t="str">
        <f>IF($A92="","",VLOOKUP($A92,'MG Universe'!$A$2:$R$9990,12))</f>
        <v/>
      </c>
      <c r="M92" s="15" t="str">
        <f>IF($A92="","",VLOOKUP($A92,'MG Universe'!$A$2:$R$9990,13))</f>
        <v/>
      </c>
      <c r="N92" s="88" t="str">
        <f>IF($A92="","",VLOOKUP($A92,'MG Universe'!$A$2:$R$9990,14))</f>
        <v/>
      </c>
      <c r="O92" s="18" t="str">
        <f>IF($A92="","",VLOOKUP($A92,'MG Universe'!$A$2:$R$9990,15))</f>
        <v/>
      </c>
      <c r="P92" s="19" t="str">
        <f>IF($A92="","",VLOOKUP($A92,'MG Universe'!$A$2:$R$9990,16))</f>
        <v/>
      </c>
      <c r="Q92" s="89" t="str">
        <f>IF($A92="","",VLOOKUP($A92,'MG Universe'!$A$2:$R$9990,17))</f>
        <v/>
      </c>
      <c r="R92" s="18" t="str">
        <f>IF($A92="","",VLOOKUP($A92,'MG Universe'!$A$2:$R$9990,18))</f>
        <v/>
      </c>
    </row>
    <row r="93" spans="1:18" x14ac:dyDescent="0.25">
      <c r="A93" s="84"/>
      <c r="B93" s="15" t="str">
        <f>IF($A93="","",VLOOKUP($A93,'MG Universe'!$A$2:$R$9990,2))</f>
        <v/>
      </c>
      <c r="C93" s="15" t="str">
        <f>IF($A93="","",VLOOKUP($A93,'MG Universe'!$A$2:$R$9990,3))</f>
        <v/>
      </c>
      <c r="D93" s="15" t="str">
        <f>IF($A93="","",VLOOKUP($A93,'MG Universe'!$A$2:$R$9990,4))</f>
        <v/>
      </c>
      <c r="E93" s="15" t="str">
        <f>IF($A93="","",VLOOKUP($A93,'MG Universe'!$A$2:$R$9990,5))</f>
        <v/>
      </c>
      <c r="F93" s="16" t="str">
        <f>IF($A93="","",VLOOKUP($A93,'MG Universe'!$A$2:$R$9990,6))</f>
        <v/>
      </c>
      <c r="G93" s="85" t="str">
        <f>IF($A93="","",VLOOKUP($A93,'MG Universe'!$A$2:$R$9990,7))</f>
        <v/>
      </c>
      <c r="H93" s="18" t="str">
        <f>IF($A93="","",VLOOKUP($A93,'MG Universe'!$A$2:$R$9990,8))</f>
        <v/>
      </c>
      <c r="I93" s="18" t="str">
        <f>IF($A93="","",VLOOKUP($A93,'MG Universe'!$A$2:$R$9990,9))</f>
        <v/>
      </c>
      <c r="J93" s="19" t="str">
        <f>IF($A93="","",VLOOKUP($A93,'MG Universe'!$A$2:$R$9990,10))</f>
        <v/>
      </c>
      <c r="K93" s="86" t="str">
        <f>IF($A93="","",VLOOKUP($A93,'MG Universe'!$A$2:$R$9990,11))</f>
        <v/>
      </c>
      <c r="L93" s="109" t="str">
        <f>IF($A93="","",VLOOKUP($A93,'MG Universe'!$A$2:$R$9990,12))</f>
        <v/>
      </c>
      <c r="M93" s="15" t="str">
        <f>IF($A93="","",VLOOKUP($A93,'MG Universe'!$A$2:$R$9990,13))</f>
        <v/>
      </c>
      <c r="N93" s="88" t="str">
        <f>IF($A93="","",VLOOKUP($A93,'MG Universe'!$A$2:$R$9990,14))</f>
        <v/>
      </c>
      <c r="O93" s="18" t="str">
        <f>IF($A93="","",VLOOKUP($A93,'MG Universe'!$A$2:$R$9990,15))</f>
        <v/>
      </c>
      <c r="P93" s="19" t="str">
        <f>IF($A93="","",VLOOKUP($A93,'MG Universe'!$A$2:$R$9990,16))</f>
        <v/>
      </c>
      <c r="Q93" s="89" t="str">
        <f>IF($A93="","",VLOOKUP($A93,'MG Universe'!$A$2:$R$9990,17))</f>
        <v/>
      </c>
      <c r="R93" s="18" t="str">
        <f>IF($A93="","",VLOOKUP($A93,'MG Universe'!$A$2:$R$9990,18))</f>
        <v/>
      </c>
    </row>
    <row r="94" spans="1:18" x14ac:dyDescent="0.25">
      <c r="A94" s="84"/>
      <c r="B94" s="15" t="str">
        <f>IF($A94="","",VLOOKUP($A94,'MG Universe'!$A$2:$R$9990,2))</f>
        <v/>
      </c>
      <c r="C94" s="15" t="str">
        <f>IF($A94="","",VLOOKUP($A94,'MG Universe'!$A$2:$R$9990,3))</f>
        <v/>
      </c>
      <c r="D94" s="15" t="str">
        <f>IF($A94="","",VLOOKUP($A94,'MG Universe'!$A$2:$R$9990,4))</f>
        <v/>
      </c>
      <c r="E94" s="15" t="str">
        <f>IF($A94="","",VLOOKUP($A94,'MG Universe'!$A$2:$R$9990,5))</f>
        <v/>
      </c>
      <c r="F94" s="16" t="str">
        <f>IF($A94="","",VLOOKUP($A94,'MG Universe'!$A$2:$R$9990,6))</f>
        <v/>
      </c>
      <c r="G94" s="85" t="str">
        <f>IF($A94="","",VLOOKUP($A94,'MG Universe'!$A$2:$R$9990,7))</f>
        <v/>
      </c>
      <c r="H94" s="18" t="str">
        <f>IF($A94="","",VLOOKUP($A94,'MG Universe'!$A$2:$R$9990,8))</f>
        <v/>
      </c>
      <c r="I94" s="18" t="str">
        <f>IF($A94="","",VLOOKUP($A94,'MG Universe'!$A$2:$R$9990,9))</f>
        <v/>
      </c>
      <c r="J94" s="19" t="str">
        <f>IF($A94="","",VLOOKUP($A94,'MG Universe'!$A$2:$R$9990,10))</f>
        <v/>
      </c>
      <c r="K94" s="86" t="str">
        <f>IF($A94="","",VLOOKUP($A94,'MG Universe'!$A$2:$R$9990,11))</f>
        <v/>
      </c>
      <c r="L94" s="109" t="str">
        <f>IF($A94="","",VLOOKUP($A94,'MG Universe'!$A$2:$R$9990,12))</f>
        <v/>
      </c>
      <c r="M94" s="15" t="str">
        <f>IF($A94="","",VLOOKUP($A94,'MG Universe'!$A$2:$R$9990,13))</f>
        <v/>
      </c>
      <c r="N94" s="88" t="str">
        <f>IF($A94="","",VLOOKUP($A94,'MG Universe'!$A$2:$R$9990,14))</f>
        <v/>
      </c>
      <c r="O94" s="18" t="str">
        <f>IF($A94="","",VLOOKUP($A94,'MG Universe'!$A$2:$R$9990,15))</f>
        <v/>
      </c>
      <c r="P94" s="19" t="str">
        <f>IF($A94="","",VLOOKUP($A94,'MG Universe'!$A$2:$R$9990,16))</f>
        <v/>
      </c>
      <c r="Q94" s="89" t="str">
        <f>IF($A94="","",VLOOKUP($A94,'MG Universe'!$A$2:$R$9990,17))</f>
        <v/>
      </c>
      <c r="R94" s="18" t="str">
        <f>IF($A94="","",VLOOKUP($A94,'MG Universe'!$A$2:$R$9990,18))</f>
        <v/>
      </c>
    </row>
    <row r="95" spans="1:18" x14ac:dyDescent="0.25">
      <c r="A95" s="84"/>
      <c r="B95" s="15" t="str">
        <f>IF($A95="","",VLOOKUP($A95,'MG Universe'!$A$2:$R$9990,2))</f>
        <v/>
      </c>
      <c r="C95" s="15" t="str">
        <f>IF($A95="","",VLOOKUP($A95,'MG Universe'!$A$2:$R$9990,3))</f>
        <v/>
      </c>
      <c r="D95" s="15" t="str">
        <f>IF($A95="","",VLOOKUP($A95,'MG Universe'!$A$2:$R$9990,4))</f>
        <v/>
      </c>
      <c r="E95" s="15" t="str">
        <f>IF($A95="","",VLOOKUP($A95,'MG Universe'!$A$2:$R$9990,5))</f>
        <v/>
      </c>
      <c r="F95" s="16" t="str">
        <f>IF($A95="","",VLOOKUP($A95,'MG Universe'!$A$2:$R$9990,6))</f>
        <v/>
      </c>
      <c r="G95" s="85" t="str">
        <f>IF($A95="","",VLOOKUP($A95,'MG Universe'!$A$2:$R$9990,7))</f>
        <v/>
      </c>
      <c r="H95" s="18" t="str">
        <f>IF($A95="","",VLOOKUP($A95,'MG Universe'!$A$2:$R$9990,8))</f>
        <v/>
      </c>
      <c r="I95" s="18" t="str">
        <f>IF($A95="","",VLOOKUP($A95,'MG Universe'!$A$2:$R$9990,9))</f>
        <v/>
      </c>
      <c r="J95" s="19" t="str">
        <f>IF($A95="","",VLOOKUP($A95,'MG Universe'!$A$2:$R$9990,10))</f>
        <v/>
      </c>
      <c r="K95" s="86" t="str">
        <f>IF($A95="","",VLOOKUP($A95,'MG Universe'!$A$2:$R$9990,11))</f>
        <v/>
      </c>
      <c r="L95" s="109" t="str">
        <f>IF($A95="","",VLOOKUP($A95,'MG Universe'!$A$2:$R$9990,12))</f>
        <v/>
      </c>
      <c r="M95" s="15" t="str">
        <f>IF($A95="","",VLOOKUP($A95,'MG Universe'!$A$2:$R$9990,13))</f>
        <v/>
      </c>
      <c r="N95" s="88" t="str">
        <f>IF($A95="","",VLOOKUP($A95,'MG Universe'!$A$2:$R$9990,14))</f>
        <v/>
      </c>
      <c r="O95" s="18" t="str">
        <f>IF($A95="","",VLOOKUP($A95,'MG Universe'!$A$2:$R$9990,15))</f>
        <v/>
      </c>
      <c r="P95" s="19" t="str">
        <f>IF($A95="","",VLOOKUP($A95,'MG Universe'!$A$2:$R$9990,16))</f>
        <v/>
      </c>
      <c r="Q95" s="89" t="str">
        <f>IF($A95="","",VLOOKUP($A95,'MG Universe'!$A$2:$R$9990,17))</f>
        <v/>
      </c>
      <c r="R95" s="18" t="str">
        <f>IF($A95="","",VLOOKUP($A95,'MG Universe'!$A$2:$R$9990,18))</f>
        <v/>
      </c>
    </row>
    <row r="96" spans="1:18" x14ac:dyDescent="0.25">
      <c r="A96" s="84"/>
      <c r="B96" s="15" t="str">
        <f>IF($A96="","",VLOOKUP($A96,'MG Universe'!$A$2:$R$9990,2))</f>
        <v/>
      </c>
      <c r="C96" s="15" t="str">
        <f>IF($A96="","",VLOOKUP($A96,'MG Universe'!$A$2:$R$9990,3))</f>
        <v/>
      </c>
      <c r="D96" s="15" t="str">
        <f>IF($A96="","",VLOOKUP($A96,'MG Universe'!$A$2:$R$9990,4))</f>
        <v/>
      </c>
      <c r="E96" s="15" t="str">
        <f>IF($A96="","",VLOOKUP($A96,'MG Universe'!$A$2:$R$9990,5))</f>
        <v/>
      </c>
      <c r="F96" s="16" t="str">
        <f>IF($A96="","",VLOOKUP($A96,'MG Universe'!$A$2:$R$9990,6))</f>
        <v/>
      </c>
      <c r="G96" s="85" t="str">
        <f>IF($A96="","",VLOOKUP($A96,'MG Universe'!$A$2:$R$9990,7))</f>
        <v/>
      </c>
      <c r="H96" s="18" t="str">
        <f>IF($A96="","",VLOOKUP($A96,'MG Universe'!$A$2:$R$9990,8))</f>
        <v/>
      </c>
      <c r="I96" s="18" t="str">
        <f>IF($A96="","",VLOOKUP($A96,'MG Universe'!$A$2:$R$9990,9))</f>
        <v/>
      </c>
      <c r="J96" s="19" t="str">
        <f>IF($A96="","",VLOOKUP($A96,'MG Universe'!$A$2:$R$9990,10))</f>
        <v/>
      </c>
      <c r="K96" s="86" t="str">
        <f>IF($A96="","",VLOOKUP($A96,'MG Universe'!$A$2:$R$9990,11))</f>
        <v/>
      </c>
      <c r="L96" s="109" t="str">
        <f>IF($A96="","",VLOOKUP($A96,'MG Universe'!$A$2:$R$9990,12))</f>
        <v/>
      </c>
      <c r="M96" s="15" t="str">
        <f>IF($A96="","",VLOOKUP($A96,'MG Universe'!$A$2:$R$9990,13))</f>
        <v/>
      </c>
      <c r="N96" s="88" t="str">
        <f>IF($A96="","",VLOOKUP($A96,'MG Universe'!$A$2:$R$9990,14))</f>
        <v/>
      </c>
      <c r="O96" s="18" t="str">
        <f>IF($A96="","",VLOOKUP($A96,'MG Universe'!$A$2:$R$9990,15))</f>
        <v/>
      </c>
      <c r="P96" s="19" t="str">
        <f>IF($A96="","",VLOOKUP($A96,'MG Universe'!$A$2:$R$9990,16))</f>
        <v/>
      </c>
      <c r="Q96" s="89" t="str">
        <f>IF($A96="","",VLOOKUP($A96,'MG Universe'!$A$2:$R$9990,17))</f>
        <v/>
      </c>
      <c r="R96" s="18" t="str">
        <f>IF($A96="","",VLOOKUP($A96,'MG Universe'!$A$2:$R$9990,18))</f>
        <v/>
      </c>
    </row>
    <row r="97" spans="1:18" x14ac:dyDescent="0.25">
      <c r="A97" s="84"/>
      <c r="B97" s="15" t="str">
        <f>IF($A97="","",VLOOKUP($A97,'MG Universe'!$A$2:$R$9990,2))</f>
        <v/>
      </c>
      <c r="C97" s="15" t="str">
        <f>IF($A97="","",VLOOKUP($A97,'MG Universe'!$A$2:$R$9990,3))</f>
        <v/>
      </c>
      <c r="D97" s="15" t="str">
        <f>IF($A97="","",VLOOKUP($A97,'MG Universe'!$A$2:$R$9990,4))</f>
        <v/>
      </c>
      <c r="E97" s="15" t="str">
        <f>IF($A97="","",VLOOKUP($A97,'MG Universe'!$A$2:$R$9990,5))</f>
        <v/>
      </c>
      <c r="F97" s="16" t="str">
        <f>IF($A97="","",VLOOKUP($A97,'MG Universe'!$A$2:$R$9990,6))</f>
        <v/>
      </c>
      <c r="G97" s="85" t="str">
        <f>IF($A97="","",VLOOKUP($A97,'MG Universe'!$A$2:$R$9990,7))</f>
        <v/>
      </c>
      <c r="H97" s="18" t="str">
        <f>IF($A97="","",VLOOKUP($A97,'MG Universe'!$A$2:$R$9990,8))</f>
        <v/>
      </c>
      <c r="I97" s="18" t="str">
        <f>IF($A97="","",VLOOKUP($A97,'MG Universe'!$A$2:$R$9990,9))</f>
        <v/>
      </c>
      <c r="J97" s="19" t="str">
        <f>IF($A97="","",VLOOKUP($A97,'MG Universe'!$A$2:$R$9990,10))</f>
        <v/>
      </c>
      <c r="K97" s="86" t="str">
        <f>IF($A97="","",VLOOKUP($A97,'MG Universe'!$A$2:$R$9990,11))</f>
        <v/>
      </c>
      <c r="L97" s="109" t="str">
        <f>IF($A97="","",VLOOKUP($A97,'MG Universe'!$A$2:$R$9990,12))</f>
        <v/>
      </c>
      <c r="M97" s="15" t="str">
        <f>IF($A97="","",VLOOKUP($A97,'MG Universe'!$A$2:$R$9990,13))</f>
        <v/>
      </c>
      <c r="N97" s="88" t="str">
        <f>IF($A97="","",VLOOKUP($A97,'MG Universe'!$A$2:$R$9990,14))</f>
        <v/>
      </c>
      <c r="O97" s="18" t="str">
        <f>IF($A97="","",VLOOKUP($A97,'MG Universe'!$A$2:$R$9990,15))</f>
        <v/>
      </c>
      <c r="P97" s="19" t="str">
        <f>IF($A97="","",VLOOKUP($A97,'MG Universe'!$A$2:$R$9990,16))</f>
        <v/>
      </c>
      <c r="Q97" s="89" t="str">
        <f>IF($A97="","",VLOOKUP($A97,'MG Universe'!$A$2:$R$9990,17))</f>
        <v/>
      </c>
      <c r="R97" s="18" t="str">
        <f>IF($A97="","",VLOOKUP($A97,'MG Universe'!$A$2:$R$9990,18))</f>
        <v/>
      </c>
    </row>
    <row r="98" spans="1:18" x14ac:dyDescent="0.25">
      <c r="A98" s="84"/>
      <c r="B98" s="15" t="str">
        <f>IF($A98="","",VLOOKUP($A98,'MG Universe'!$A$2:$R$9990,2))</f>
        <v/>
      </c>
      <c r="C98" s="15" t="str">
        <f>IF($A98="","",VLOOKUP($A98,'MG Universe'!$A$2:$R$9990,3))</f>
        <v/>
      </c>
      <c r="D98" s="15" t="str">
        <f>IF($A98="","",VLOOKUP($A98,'MG Universe'!$A$2:$R$9990,4))</f>
        <v/>
      </c>
      <c r="E98" s="15" t="str">
        <f>IF($A98="","",VLOOKUP($A98,'MG Universe'!$A$2:$R$9990,5))</f>
        <v/>
      </c>
      <c r="F98" s="16" t="str">
        <f>IF($A98="","",VLOOKUP($A98,'MG Universe'!$A$2:$R$9990,6))</f>
        <v/>
      </c>
      <c r="G98" s="85" t="str">
        <f>IF($A98="","",VLOOKUP($A98,'MG Universe'!$A$2:$R$9990,7))</f>
        <v/>
      </c>
      <c r="H98" s="18" t="str">
        <f>IF($A98="","",VLOOKUP($A98,'MG Universe'!$A$2:$R$9990,8))</f>
        <v/>
      </c>
      <c r="I98" s="18" t="str">
        <f>IF($A98="","",VLOOKUP($A98,'MG Universe'!$A$2:$R$9990,9))</f>
        <v/>
      </c>
      <c r="J98" s="19" t="str">
        <f>IF($A98="","",VLOOKUP($A98,'MG Universe'!$A$2:$R$9990,10))</f>
        <v/>
      </c>
      <c r="K98" s="86" t="str">
        <f>IF($A98="","",VLOOKUP($A98,'MG Universe'!$A$2:$R$9990,11))</f>
        <v/>
      </c>
      <c r="L98" s="109" t="str">
        <f>IF($A98="","",VLOOKUP($A98,'MG Universe'!$A$2:$R$9990,12))</f>
        <v/>
      </c>
      <c r="M98" s="15" t="str">
        <f>IF($A98="","",VLOOKUP($A98,'MG Universe'!$A$2:$R$9990,13))</f>
        <v/>
      </c>
      <c r="N98" s="88" t="str">
        <f>IF($A98="","",VLOOKUP($A98,'MG Universe'!$A$2:$R$9990,14))</f>
        <v/>
      </c>
      <c r="O98" s="18" t="str">
        <f>IF($A98="","",VLOOKUP($A98,'MG Universe'!$A$2:$R$9990,15))</f>
        <v/>
      </c>
      <c r="P98" s="19" t="str">
        <f>IF($A98="","",VLOOKUP($A98,'MG Universe'!$A$2:$R$9990,16))</f>
        <v/>
      </c>
      <c r="Q98" s="89" t="str">
        <f>IF($A98="","",VLOOKUP($A98,'MG Universe'!$A$2:$R$9990,17))</f>
        <v/>
      </c>
      <c r="R98" s="18" t="str">
        <f>IF($A98="","",VLOOKUP($A98,'MG Universe'!$A$2:$R$9990,18))</f>
        <v/>
      </c>
    </row>
    <row r="99" spans="1:18" x14ac:dyDescent="0.25">
      <c r="A99" s="84"/>
      <c r="B99" s="15" t="str">
        <f>IF($A99="","",VLOOKUP($A99,'MG Universe'!$A$2:$R$9990,2))</f>
        <v/>
      </c>
      <c r="C99" s="15" t="str">
        <f>IF($A99="","",VLOOKUP($A99,'MG Universe'!$A$2:$R$9990,3))</f>
        <v/>
      </c>
      <c r="D99" s="15" t="str">
        <f>IF($A99="","",VLOOKUP($A99,'MG Universe'!$A$2:$R$9990,4))</f>
        <v/>
      </c>
      <c r="E99" s="15" t="str">
        <f>IF($A99="","",VLOOKUP($A99,'MG Universe'!$A$2:$R$9990,5))</f>
        <v/>
      </c>
      <c r="F99" s="16" t="str">
        <f>IF($A99="","",VLOOKUP($A99,'MG Universe'!$A$2:$R$9990,6))</f>
        <v/>
      </c>
      <c r="G99" s="85" t="str">
        <f>IF($A99="","",VLOOKUP($A99,'MG Universe'!$A$2:$R$9990,7))</f>
        <v/>
      </c>
      <c r="H99" s="18" t="str">
        <f>IF($A99="","",VLOOKUP($A99,'MG Universe'!$A$2:$R$9990,8))</f>
        <v/>
      </c>
      <c r="I99" s="18" t="str">
        <f>IF($A99="","",VLOOKUP($A99,'MG Universe'!$A$2:$R$9990,9))</f>
        <v/>
      </c>
      <c r="J99" s="19" t="str">
        <f>IF($A99="","",VLOOKUP($A99,'MG Universe'!$A$2:$R$9990,10))</f>
        <v/>
      </c>
      <c r="K99" s="86" t="str">
        <f>IF($A99="","",VLOOKUP($A99,'MG Universe'!$A$2:$R$9990,11))</f>
        <v/>
      </c>
      <c r="L99" s="109" t="str">
        <f>IF($A99="","",VLOOKUP($A99,'MG Universe'!$A$2:$R$9990,12))</f>
        <v/>
      </c>
      <c r="M99" s="15" t="str">
        <f>IF($A99="","",VLOOKUP($A99,'MG Universe'!$A$2:$R$9990,13))</f>
        <v/>
      </c>
      <c r="N99" s="88" t="str">
        <f>IF($A99="","",VLOOKUP($A99,'MG Universe'!$A$2:$R$9990,14))</f>
        <v/>
      </c>
      <c r="O99" s="18" t="str">
        <f>IF($A99="","",VLOOKUP($A99,'MG Universe'!$A$2:$R$9990,15))</f>
        <v/>
      </c>
      <c r="P99" s="19" t="str">
        <f>IF($A99="","",VLOOKUP($A99,'MG Universe'!$A$2:$R$9990,16))</f>
        <v/>
      </c>
      <c r="Q99" s="89" t="str">
        <f>IF($A99="","",VLOOKUP($A99,'MG Universe'!$A$2:$R$9990,17))</f>
        <v/>
      </c>
      <c r="R99" s="18" t="str">
        <f>IF($A99="","",VLOOKUP($A99,'MG Universe'!$A$2:$R$9990,18))</f>
        <v/>
      </c>
    </row>
    <row r="100" spans="1:18" x14ac:dyDescent="0.25">
      <c r="A100" s="84"/>
      <c r="B100" s="15" t="str">
        <f>IF($A100="","",VLOOKUP($A100,'MG Universe'!$A$2:$R$9990,2))</f>
        <v/>
      </c>
      <c r="C100" s="15" t="str">
        <f>IF($A100="","",VLOOKUP($A100,'MG Universe'!$A$2:$R$9990,3))</f>
        <v/>
      </c>
      <c r="D100" s="15" t="str">
        <f>IF($A100="","",VLOOKUP($A100,'MG Universe'!$A$2:$R$9990,4))</f>
        <v/>
      </c>
      <c r="E100" s="15" t="str">
        <f>IF($A100="","",VLOOKUP($A100,'MG Universe'!$A$2:$R$9990,5))</f>
        <v/>
      </c>
      <c r="F100" s="16" t="str">
        <f>IF($A100="","",VLOOKUP($A100,'MG Universe'!$A$2:$R$9990,6))</f>
        <v/>
      </c>
      <c r="G100" s="85" t="str">
        <f>IF($A100="","",VLOOKUP($A100,'MG Universe'!$A$2:$R$9990,7))</f>
        <v/>
      </c>
      <c r="H100" s="18" t="str">
        <f>IF($A100="","",VLOOKUP($A100,'MG Universe'!$A$2:$R$9990,8))</f>
        <v/>
      </c>
      <c r="I100" s="18" t="str">
        <f>IF($A100="","",VLOOKUP($A100,'MG Universe'!$A$2:$R$9990,9))</f>
        <v/>
      </c>
      <c r="J100" s="19" t="str">
        <f>IF($A100="","",VLOOKUP($A100,'MG Universe'!$A$2:$R$9990,10))</f>
        <v/>
      </c>
      <c r="K100" s="86" t="str">
        <f>IF($A100="","",VLOOKUP($A100,'MG Universe'!$A$2:$R$9990,11))</f>
        <v/>
      </c>
      <c r="L100" s="109" t="str">
        <f>IF($A100="","",VLOOKUP($A100,'MG Universe'!$A$2:$R$9990,12))</f>
        <v/>
      </c>
      <c r="M100" s="15" t="str">
        <f>IF($A100="","",VLOOKUP($A100,'MG Universe'!$A$2:$R$9990,13))</f>
        <v/>
      </c>
      <c r="N100" s="88" t="str">
        <f>IF($A100="","",VLOOKUP($A100,'MG Universe'!$A$2:$R$9990,14))</f>
        <v/>
      </c>
      <c r="O100" s="18" t="str">
        <f>IF($A100="","",VLOOKUP($A100,'MG Universe'!$A$2:$R$9990,15))</f>
        <v/>
      </c>
      <c r="P100" s="19" t="str">
        <f>IF($A100="","",VLOOKUP($A100,'MG Universe'!$A$2:$R$9990,16))</f>
        <v/>
      </c>
      <c r="Q100" s="89" t="str">
        <f>IF($A100="","",VLOOKUP($A100,'MG Universe'!$A$2:$R$9990,17))</f>
        <v/>
      </c>
      <c r="R100" s="18" t="str">
        <f>IF($A100="","",VLOOKUP($A100,'MG Universe'!$A$2:$R$9990,18))</f>
        <v/>
      </c>
    </row>
    <row r="101" spans="1:18" x14ac:dyDescent="0.25">
      <c r="A101" s="84"/>
      <c r="B101" s="15" t="str">
        <f>IF($A101="","",VLOOKUP($A101,'MG Universe'!$A$2:$R$9990,2))</f>
        <v/>
      </c>
      <c r="C101" s="15" t="str">
        <f>IF($A101="","",VLOOKUP($A101,'MG Universe'!$A$2:$R$9990,3))</f>
        <v/>
      </c>
      <c r="D101" s="15" t="str">
        <f>IF($A101="","",VLOOKUP($A101,'MG Universe'!$A$2:$R$9990,4))</f>
        <v/>
      </c>
      <c r="E101" s="15" t="str">
        <f>IF($A101="","",VLOOKUP($A101,'MG Universe'!$A$2:$R$9990,5))</f>
        <v/>
      </c>
      <c r="F101" s="16" t="str">
        <f>IF($A101="","",VLOOKUP($A101,'MG Universe'!$A$2:$R$9990,6))</f>
        <v/>
      </c>
      <c r="G101" s="85" t="str">
        <f>IF($A101="","",VLOOKUP($A101,'MG Universe'!$A$2:$R$9990,7))</f>
        <v/>
      </c>
      <c r="H101" s="18" t="str">
        <f>IF($A101="","",VLOOKUP($A101,'MG Universe'!$A$2:$R$9990,8))</f>
        <v/>
      </c>
      <c r="I101" s="18" t="str">
        <f>IF($A101="","",VLOOKUP($A101,'MG Universe'!$A$2:$R$9990,9))</f>
        <v/>
      </c>
      <c r="J101" s="19" t="str">
        <f>IF($A101="","",VLOOKUP($A101,'MG Universe'!$A$2:$R$9990,10))</f>
        <v/>
      </c>
      <c r="K101" s="86" t="str">
        <f>IF($A101="","",VLOOKUP($A101,'MG Universe'!$A$2:$R$9990,11))</f>
        <v/>
      </c>
      <c r="L101" s="109" t="str">
        <f>IF($A101="","",VLOOKUP($A101,'MG Universe'!$A$2:$R$9990,12))</f>
        <v/>
      </c>
      <c r="M101" s="15" t="str">
        <f>IF($A101="","",VLOOKUP($A101,'MG Universe'!$A$2:$R$9990,13))</f>
        <v/>
      </c>
      <c r="N101" s="88" t="str">
        <f>IF($A101="","",VLOOKUP($A101,'MG Universe'!$A$2:$R$9990,14))</f>
        <v/>
      </c>
      <c r="O101" s="18" t="str">
        <f>IF($A101="","",VLOOKUP($A101,'MG Universe'!$A$2:$R$9990,15))</f>
        <v/>
      </c>
      <c r="P101" s="19" t="str">
        <f>IF($A101="","",VLOOKUP($A101,'MG Universe'!$A$2:$R$9990,16))</f>
        <v/>
      </c>
      <c r="Q101" s="89" t="str">
        <f>IF($A101="","",VLOOKUP($A101,'MG Universe'!$A$2:$R$9990,17))</f>
        <v/>
      </c>
      <c r="R101" s="18" t="str">
        <f>IF($A101="","",VLOOKUP($A101,'MG Universe'!$A$2:$R$9990,18))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3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7" bestFit="1" customWidth="1"/>
    <col min="8" max="8" width="11.7109375" customWidth="1"/>
    <col min="9" max="9" width="10.140625" style="13" bestFit="1" customWidth="1"/>
    <col min="10" max="10" width="10.140625" style="5" bestFit="1" customWidth="1"/>
    <col min="11" max="11" width="7.28515625" style="4" bestFit="1" customWidth="1"/>
    <col min="12" max="12" width="9.140625" style="5" bestFit="1" customWidth="1"/>
    <col min="13" max="13" width="5.5703125" style="4" bestFit="1" customWidth="1"/>
    <col min="14" max="14" width="7.7109375" style="4" bestFit="1" customWidth="1"/>
    <col min="15" max="15" width="10.28515625" style="13" bestFit="1" customWidth="1"/>
    <col min="16" max="16" width="9.85546875" style="5" bestFit="1" customWidth="1"/>
    <col min="17" max="17" width="9.140625" style="90"/>
    <col min="18" max="18" width="9" style="13" bestFit="1" customWidth="1"/>
    <col min="19" max="19" width="20" customWidth="1"/>
    <col min="20" max="20" width="15" bestFit="1" customWidth="1"/>
    <col min="21" max="21" width="16.7109375" customWidth="1"/>
  </cols>
  <sheetData>
    <row r="1" spans="1:21" ht="75" x14ac:dyDescent="0.25">
      <c r="A1" s="96" t="str">
        <f>'MG Universe'!A1</f>
        <v>Ticker</v>
      </c>
      <c r="B1" s="97" t="str">
        <f>'MG Universe'!B1</f>
        <v>Name with Link</v>
      </c>
      <c r="C1" s="98" t="s">
        <v>24</v>
      </c>
      <c r="D1" s="98" t="str">
        <f>'MG Universe'!D1</f>
        <v>Investor Type</v>
      </c>
      <c r="E1" s="98" t="str">
        <f>'MG Universe'!E1</f>
        <v>MG Opinion</v>
      </c>
      <c r="F1" s="98" t="str">
        <f>'MG Universe'!F1</f>
        <v>Full MG Rating</v>
      </c>
      <c r="G1" s="99" t="str">
        <f>'MG Universe'!G1</f>
        <v>Latest Valuation Date</v>
      </c>
      <c r="H1" s="100" t="str">
        <f>'MG Universe'!H1</f>
        <v>MG Value</v>
      </c>
      <c r="I1" s="100" t="str">
        <f>'MG Universe'!I1</f>
        <v>Recent Price</v>
      </c>
      <c r="J1" s="101" t="str">
        <f>'MG Universe'!J1</f>
        <v>Price as a percent of Value</v>
      </c>
      <c r="K1" s="102" t="str">
        <f>'MG Universe'!K1</f>
        <v>PEmg Ratio</v>
      </c>
      <c r="L1" s="101" t="str">
        <f>'MG Universe'!L1</f>
        <v>Div. Yield</v>
      </c>
      <c r="M1" s="102" t="str">
        <f>'MG Universe'!M1</f>
        <v>Beta</v>
      </c>
      <c r="N1" s="102" t="str">
        <f>'MG Universe'!N1</f>
        <v>Current Ratio</v>
      </c>
      <c r="O1" s="100" t="str">
        <f>'MG Universe'!O1</f>
        <v>NCAV</v>
      </c>
      <c r="P1" s="101" t="str">
        <f>'MG Universe'!P1</f>
        <v>Market-implied Growth Rate</v>
      </c>
      <c r="Q1" s="103" t="str">
        <f>'MG Universe'!Q1</f>
        <v>Consecutive Years of Dividend Growth</v>
      </c>
      <c r="R1" s="100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x14ac:dyDescent="0.25">
      <c r="A2" s="14" t="s">
        <v>192</v>
      </c>
      <c r="B2" s="91" t="s">
        <v>193</v>
      </c>
      <c r="C2" s="121" t="s">
        <v>54</v>
      </c>
      <c r="D2" s="14" t="s">
        <v>53</v>
      </c>
      <c r="E2" s="14" t="s">
        <v>71</v>
      </c>
      <c r="F2" s="14" t="s">
        <v>72</v>
      </c>
      <c r="G2" s="92">
        <v>43290</v>
      </c>
      <c r="H2" s="93">
        <v>0</v>
      </c>
      <c r="I2" s="93">
        <v>32.409999999999997</v>
      </c>
      <c r="J2" s="14" t="s">
        <v>73</v>
      </c>
      <c r="K2" s="95">
        <v>28.94</v>
      </c>
      <c r="L2" s="94">
        <v>0</v>
      </c>
      <c r="M2" s="95">
        <v>1.7</v>
      </c>
      <c r="N2" s="95">
        <v>1.23</v>
      </c>
      <c r="O2" s="93">
        <v>-21.5</v>
      </c>
      <c r="P2" s="94">
        <v>0.1022</v>
      </c>
      <c r="Q2" s="95">
        <v>0</v>
      </c>
      <c r="R2" s="93">
        <v>26.5</v>
      </c>
      <c r="S2" s="120">
        <v>5273928083</v>
      </c>
      <c r="T2" s="14" t="s">
        <v>62</v>
      </c>
      <c r="U2" s="14" t="s">
        <v>103</v>
      </c>
    </row>
    <row r="3" spans="1:21" x14ac:dyDescent="0.25">
      <c r="A3" s="14" t="s">
        <v>1201</v>
      </c>
      <c r="B3" s="91" t="s">
        <v>1202</v>
      </c>
      <c r="C3" s="121" t="s">
        <v>97</v>
      </c>
      <c r="D3" s="14" t="s">
        <v>53</v>
      </c>
      <c r="E3" s="14" t="s">
        <v>71</v>
      </c>
      <c r="F3" s="14" t="s">
        <v>72</v>
      </c>
      <c r="G3" s="92">
        <v>43290</v>
      </c>
      <c r="H3" s="93">
        <v>22.8</v>
      </c>
      <c r="I3" s="93">
        <v>43.86</v>
      </c>
      <c r="J3" s="94">
        <v>1.9237</v>
      </c>
      <c r="K3" s="95">
        <v>31.33</v>
      </c>
      <c r="L3" s="94">
        <v>4.24E-2</v>
      </c>
      <c r="M3" s="95">
        <v>0.3</v>
      </c>
      <c r="N3" s="95">
        <v>1.05</v>
      </c>
      <c r="O3" s="93">
        <v>-17.98</v>
      </c>
      <c r="P3" s="94">
        <v>0.11409999999999999</v>
      </c>
      <c r="Q3" s="95">
        <v>20</v>
      </c>
      <c r="R3" s="93">
        <v>26.37</v>
      </c>
      <c r="S3" s="120">
        <v>6818516046</v>
      </c>
      <c r="T3" s="14" t="s">
        <v>62</v>
      </c>
      <c r="U3" s="14" t="s">
        <v>74</v>
      </c>
    </row>
    <row r="4" spans="1:21" x14ac:dyDescent="0.25">
      <c r="A4" s="14" t="s">
        <v>1345</v>
      </c>
      <c r="B4" s="91" t="s">
        <v>1346</v>
      </c>
      <c r="C4" s="121" t="s">
        <v>132</v>
      </c>
      <c r="D4" s="14" t="s">
        <v>45</v>
      </c>
      <c r="E4" s="14" t="s">
        <v>71</v>
      </c>
      <c r="F4" s="14" t="s">
        <v>98</v>
      </c>
      <c r="G4" s="92">
        <v>43290</v>
      </c>
      <c r="H4" s="93">
        <v>135.34</v>
      </c>
      <c r="I4" s="93">
        <v>320.5</v>
      </c>
      <c r="J4" s="94">
        <v>2.3681000000000001</v>
      </c>
      <c r="K4" s="95">
        <v>44.51</v>
      </c>
      <c r="L4" s="94">
        <v>0</v>
      </c>
      <c r="M4" s="95">
        <v>0.6</v>
      </c>
      <c r="N4" s="95">
        <v>1.75</v>
      </c>
      <c r="O4" s="93">
        <v>2.7</v>
      </c>
      <c r="P4" s="94">
        <v>0.18010000000000001</v>
      </c>
      <c r="Q4" s="95">
        <v>0</v>
      </c>
      <c r="R4" s="93">
        <v>74.84</v>
      </c>
      <c r="S4" s="120">
        <v>3843635992</v>
      </c>
      <c r="T4" s="14" t="s">
        <v>62</v>
      </c>
      <c r="U4" s="14" t="s">
        <v>352</v>
      </c>
    </row>
    <row r="5" spans="1:21" x14ac:dyDescent="0.25">
      <c r="A5" s="14" t="s">
        <v>1347</v>
      </c>
      <c r="B5" s="91" t="s">
        <v>1348</v>
      </c>
      <c r="C5" s="121" t="s">
        <v>60</v>
      </c>
      <c r="D5" s="14" t="s">
        <v>53</v>
      </c>
      <c r="E5" s="14" t="s">
        <v>71</v>
      </c>
      <c r="F5" s="14" t="s">
        <v>72</v>
      </c>
      <c r="G5" s="92">
        <v>43290</v>
      </c>
      <c r="H5" s="93">
        <v>7.46</v>
      </c>
      <c r="I5" s="93">
        <v>30.75</v>
      </c>
      <c r="J5" s="94">
        <v>4.1219999999999999</v>
      </c>
      <c r="K5" s="95">
        <v>21.06</v>
      </c>
      <c r="L5" s="94">
        <v>0</v>
      </c>
      <c r="M5" s="95">
        <v>0.6</v>
      </c>
      <c r="N5" s="95">
        <v>1.56</v>
      </c>
      <c r="O5" s="93">
        <v>4.8099999999999996</v>
      </c>
      <c r="P5" s="94">
        <v>6.2799999999999995E-2</v>
      </c>
      <c r="Q5" s="95">
        <v>0</v>
      </c>
      <c r="R5" s="93">
        <v>0</v>
      </c>
      <c r="S5" s="120">
        <v>2112970168</v>
      </c>
      <c r="T5" s="14" t="s">
        <v>62</v>
      </c>
      <c r="U5" s="14" t="s">
        <v>127</v>
      </c>
    </row>
    <row r="6" spans="1:21" x14ac:dyDescent="0.25">
      <c r="A6" s="14"/>
      <c r="B6" s="91"/>
      <c r="C6" s="121"/>
      <c r="D6" s="14"/>
      <c r="E6" s="14"/>
      <c r="F6" s="14"/>
      <c r="G6" s="92"/>
      <c r="H6" s="93"/>
      <c r="I6" s="93"/>
      <c r="J6" s="14"/>
      <c r="K6" s="95"/>
      <c r="L6" s="94"/>
      <c r="M6" s="95"/>
      <c r="N6" s="14"/>
      <c r="O6" s="14"/>
      <c r="P6" s="94"/>
      <c r="Q6" s="95"/>
      <c r="R6" s="93"/>
      <c r="S6" s="120"/>
      <c r="T6" s="14"/>
      <c r="U6" s="14"/>
    </row>
    <row r="7" spans="1:21" x14ac:dyDescent="0.25">
      <c r="A7" s="14"/>
      <c r="B7" s="91"/>
      <c r="C7" s="121"/>
      <c r="D7" s="14"/>
      <c r="E7" s="14"/>
      <c r="F7" s="14"/>
      <c r="G7" s="92"/>
      <c r="H7" s="93"/>
      <c r="I7" s="93"/>
      <c r="J7" s="94"/>
      <c r="K7" s="95"/>
      <c r="L7" s="94"/>
      <c r="M7" s="95"/>
      <c r="N7" s="95"/>
      <c r="O7" s="93"/>
      <c r="P7" s="94"/>
      <c r="Q7" s="95"/>
      <c r="R7" s="93"/>
      <c r="S7" s="120"/>
      <c r="T7" s="14"/>
      <c r="U7" s="14"/>
    </row>
    <row r="8" spans="1:21" x14ac:dyDescent="0.25">
      <c r="A8" s="14"/>
      <c r="B8" s="91"/>
      <c r="C8" s="121"/>
      <c r="D8" s="14"/>
      <c r="E8" s="14"/>
      <c r="F8" s="14"/>
      <c r="G8" s="92"/>
      <c r="H8" s="93"/>
      <c r="I8" s="93"/>
      <c r="J8" s="94"/>
      <c r="K8" s="95"/>
      <c r="L8" s="94"/>
      <c r="M8" s="95"/>
      <c r="N8" s="95"/>
      <c r="O8" s="93"/>
      <c r="P8" s="94"/>
      <c r="Q8" s="95"/>
      <c r="R8" s="93"/>
      <c r="S8" s="120"/>
      <c r="T8" s="14"/>
      <c r="U8" s="14"/>
    </row>
    <row r="9" spans="1:21" x14ac:dyDescent="0.25">
      <c r="A9" s="14"/>
      <c r="B9" s="91"/>
      <c r="C9" s="121"/>
      <c r="D9" s="14"/>
      <c r="E9" s="14"/>
      <c r="F9" s="14"/>
      <c r="G9" s="92"/>
      <c r="H9" s="93"/>
      <c r="I9" s="93"/>
      <c r="J9" s="94"/>
      <c r="K9" s="95"/>
      <c r="L9" s="94"/>
      <c r="M9" s="95"/>
      <c r="N9" s="95"/>
      <c r="O9" s="93"/>
      <c r="P9" s="94"/>
      <c r="Q9" s="95"/>
      <c r="R9" s="93"/>
      <c r="S9" s="120"/>
      <c r="T9" s="14"/>
      <c r="U9" s="14"/>
    </row>
    <row r="10" spans="1:21" x14ac:dyDescent="0.25">
      <c r="A10" s="14"/>
      <c r="B10" s="91"/>
      <c r="C10" s="121"/>
      <c r="D10" s="14"/>
      <c r="E10" s="14"/>
      <c r="F10" s="14"/>
      <c r="G10" s="92"/>
      <c r="H10" s="93"/>
      <c r="I10" s="93"/>
      <c r="J10" s="14"/>
      <c r="K10" s="14"/>
      <c r="L10" s="94"/>
      <c r="M10" s="95"/>
      <c r="N10" s="95"/>
      <c r="O10" s="93"/>
      <c r="P10" s="94"/>
      <c r="Q10" s="95"/>
      <c r="R10" s="93"/>
      <c r="S10" s="120"/>
      <c r="T10" s="14"/>
      <c r="U10" s="14"/>
    </row>
    <row r="11" spans="1:21" x14ac:dyDescent="0.25">
      <c r="A11" s="14"/>
      <c r="B11" s="91"/>
      <c r="C11" s="121"/>
      <c r="D11" s="14"/>
      <c r="E11" s="14"/>
      <c r="F11" s="14"/>
      <c r="G11" s="92"/>
      <c r="H11" s="93"/>
      <c r="I11" s="93"/>
      <c r="J11" s="14"/>
      <c r="K11" s="14"/>
      <c r="L11" s="94"/>
      <c r="M11" s="95"/>
      <c r="N11" s="95"/>
      <c r="O11" s="93"/>
      <c r="P11" s="94"/>
      <c r="Q11" s="95"/>
      <c r="R11" s="93"/>
      <c r="S11" s="120"/>
      <c r="T11" s="14"/>
      <c r="U11" s="14"/>
    </row>
    <row r="12" spans="1:21" x14ac:dyDescent="0.25">
      <c r="A12" s="14"/>
      <c r="B12" s="91"/>
      <c r="C12" s="121"/>
      <c r="D12" s="14"/>
      <c r="E12" s="14"/>
      <c r="F12" s="14"/>
      <c r="G12" s="92"/>
      <c r="H12" s="93"/>
      <c r="I12" s="93"/>
      <c r="J12" s="14"/>
      <c r="K12" s="95"/>
      <c r="L12" s="94"/>
      <c r="M12" s="95"/>
      <c r="N12" s="95"/>
      <c r="O12" s="93"/>
      <c r="P12" s="94"/>
      <c r="Q12" s="95"/>
      <c r="R12" s="93"/>
      <c r="S12" s="120"/>
      <c r="T12" s="14"/>
      <c r="U12" s="14"/>
    </row>
    <row r="13" spans="1:21" x14ac:dyDescent="0.25">
      <c r="A13" s="14"/>
      <c r="B13" s="91"/>
      <c r="C13" s="121"/>
      <c r="D13" s="14"/>
      <c r="E13" s="14"/>
      <c r="F13" s="14"/>
      <c r="G13" s="92"/>
      <c r="H13" s="93"/>
      <c r="I13" s="93"/>
      <c r="J13" s="94"/>
      <c r="K13" s="95"/>
      <c r="L13" s="94"/>
      <c r="M13" s="95"/>
      <c r="N13" s="95"/>
      <c r="O13" s="93"/>
      <c r="P13" s="94"/>
      <c r="Q13" s="95"/>
      <c r="R13" s="93"/>
      <c r="S13" s="120"/>
      <c r="T13" s="14"/>
      <c r="U13" s="14"/>
    </row>
    <row r="14" spans="1:21" x14ac:dyDescent="0.25">
      <c r="A14" s="14"/>
      <c r="B14" s="91"/>
      <c r="C14" s="121"/>
      <c r="D14" s="14"/>
      <c r="E14" s="14"/>
      <c r="F14" s="14"/>
      <c r="G14" s="92"/>
      <c r="H14" s="93"/>
      <c r="I14" s="93"/>
      <c r="J14" s="94"/>
      <c r="K14" s="95"/>
      <c r="L14" s="94"/>
      <c r="M14" s="95"/>
      <c r="N14" s="95"/>
      <c r="O14" s="93"/>
      <c r="P14" s="94"/>
      <c r="Q14" s="95"/>
      <c r="R14" s="93"/>
      <c r="S14" s="120"/>
      <c r="T14" s="14"/>
      <c r="U14" s="14"/>
    </row>
    <row r="15" spans="1:21" x14ac:dyDescent="0.25">
      <c r="A15" s="14"/>
      <c r="B15" s="91"/>
      <c r="C15" s="121"/>
      <c r="D15" s="14"/>
      <c r="E15" s="14"/>
      <c r="F15" s="14"/>
      <c r="G15" s="92"/>
      <c r="H15" s="93"/>
      <c r="I15" s="93"/>
      <c r="J15" s="94"/>
      <c r="K15" s="95"/>
      <c r="L15" s="94"/>
      <c r="M15" s="95"/>
      <c r="N15" s="95"/>
      <c r="O15" s="93"/>
      <c r="P15" s="94"/>
      <c r="Q15" s="95"/>
      <c r="R15" s="93"/>
      <c r="S15" s="120"/>
      <c r="T15" s="14"/>
      <c r="U15" s="14"/>
    </row>
    <row r="16" spans="1:21" x14ac:dyDescent="0.25">
      <c r="A16" s="14"/>
      <c r="B16" s="91"/>
      <c r="C16" s="121"/>
      <c r="D16" s="14"/>
      <c r="E16" s="14"/>
      <c r="F16" s="14"/>
      <c r="G16" s="92"/>
      <c r="H16" s="93"/>
      <c r="I16" s="93"/>
      <c r="J16" s="14"/>
      <c r="K16" s="14"/>
      <c r="L16" s="94"/>
      <c r="M16" s="95"/>
      <c r="N16" s="95"/>
      <c r="O16" s="93"/>
      <c r="P16" s="94"/>
      <c r="Q16" s="95"/>
      <c r="R16" s="93"/>
      <c r="S16" s="120"/>
      <c r="T16" s="14"/>
      <c r="U16" s="14"/>
    </row>
    <row r="17" spans="1:21" x14ac:dyDescent="0.25">
      <c r="A17" s="14"/>
      <c r="B17" s="91"/>
      <c r="C17" s="121"/>
      <c r="D17" s="14"/>
      <c r="E17" s="14"/>
      <c r="F17" s="14"/>
      <c r="G17" s="92"/>
      <c r="H17" s="93"/>
      <c r="I17" s="93"/>
      <c r="J17" s="14"/>
      <c r="K17" s="14"/>
      <c r="L17" s="94"/>
      <c r="M17" s="95"/>
      <c r="N17" s="95"/>
      <c r="O17" s="93"/>
      <c r="P17" s="94"/>
      <c r="Q17" s="95"/>
      <c r="R17" s="93"/>
      <c r="S17" s="120"/>
      <c r="T17" s="14"/>
      <c r="U17" s="14"/>
    </row>
    <row r="18" spans="1:21" x14ac:dyDescent="0.25">
      <c r="A18" s="14"/>
      <c r="B18" s="91"/>
      <c r="C18" s="121"/>
      <c r="D18" s="14"/>
      <c r="E18" s="14"/>
      <c r="F18" s="14"/>
      <c r="G18" s="92"/>
      <c r="H18" s="93"/>
      <c r="I18" s="93"/>
      <c r="J18" s="14"/>
      <c r="K18" s="14"/>
      <c r="L18" s="94"/>
      <c r="M18" s="95"/>
      <c r="N18" s="95"/>
      <c r="O18" s="93"/>
      <c r="P18" s="94"/>
      <c r="Q18" s="95"/>
      <c r="R18" s="93"/>
      <c r="S18" s="120"/>
      <c r="T18" s="14"/>
      <c r="U18" s="14"/>
    </row>
    <row r="19" spans="1:21" x14ac:dyDescent="0.25">
      <c r="A19" s="14"/>
      <c r="B19" s="91"/>
      <c r="C19" s="121"/>
      <c r="D19" s="14"/>
      <c r="E19" s="14"/>
      <c r="F19" s="14"/>
      <c r="G19" s="92"/>
      <c r="H19" s="93"/>
      <c r="I19" s="93"/>
      <c r="J19" s="94"/>
      <c r="K19" s="95"/>
      <c r="L19" s="94"/>
      <c r="M19" s="95"/>
      <c r="N19" s="95"/>
      <c r="O19" s="93"/>
      <c r="P19" s="94"/>
      <c r="Q19" s="95"/>
      <c r="R19" s="93"/>
      <c r="S19" s="120"/>
      <c r="T19" s="14"/>
      <c r="U19" s="14"/>
    </row>
    <row r="20" spans="1:21" x14ac:dyDescent="0.25">
      <c r="A20" s="14"/>
      <c r="B20" s="91"/>
      <c r="C20" s="121"/>
      <c r="D20" s="14"/>
      <c r="E20" s="14"/>
      <c r="F20" s="14"/>
      <c r="G20" s="92"/>
      <c r="H20" s="93"/>
      <c r="I20" s="93"/>
      <c r="J20" s="94"/>
      <c r="K20" s="95"/>
      <c r="L20" s="94"/>
      <c r="M20" s="95"/>
      <c r="N20" s="95"/>
      <c r="O20" s="93"/>
      <c r="P20" s="94"/>
      <c r="Q20" s="95"/>
      <c r="R20" s="93"/>
      <c r="S20" s="120"/>
      <c r="T20" s="14"/>
      <c r="U20" s="14"/>
    </row>
    <row r="21" spans="1:21" x14ac:dyDescent="0.25">
      <c r="A21" s="14"/>
      <c r="B21" s="91"/>
      <c r="C21" s="121"/>
      <c r="D21" s="14"/>
      <c r="E21" s="14"/>
      <c r="F21" s="14"/>
      <c r="G21" s="92"/>
      <c r="H21" s="93"/>
      <c r="I21" s="93"/>
      <c r="J21" s="94"/>
      <c r="K21" s="95"/>
      <c r="L21" s="94"/>
      <c r="M21" s="95"/>
      <c r="N21" s="95"/>
      <c r="O21" s="93"/>
      <c r="P21" s="94"/>
      <c r="Q21" s="95"/>
      <c r="R21" s="93"/>
      <c r="S21" s="120"/>
      <c r="T21" s="14"/>
      <c r="U21" s="14"/>
    </row>
    <row r="22" spans="1:21" x14ac:dyDescent="0.25">
      <c r="A22" s="14"/>
      <c r="B22" s="91"/>
      <c r="C22" s="121"/>
      <c r="D22" s="14"/>
      <c r="E22" s="14"/>
      <c r="F22" s="14"/>
      <c r="G22" s="92"/>
      <c r="H22" s="93"/>
      <c r="I22" s="93"/>
      <c r="J22" s="94"/>
      <c r="K22" s="95"/>
      <c r="L22" s="94"/>
      <c r="M22" s="95"/>
      <c r="N22" s="95"/>
      <c r="O22" s="93"/>
      <c r="P22" s="94"/>
      <c r="Q22" s="95"/>
      <c r="R22" s="93"/>
      <c r="S22" s="120"/>
      <c r="T22" s="14"/>
      <c r="U22" s="14"/>
    </row>
    <row r="23" spans="1:21" x14ac:dyDescent="0.25">
      <c r="A23" s="14"/>
      <c r="B23" s="91"/>
      <c r="C23" s="121"/>
      <c r="D23" s="14"/>
      <c r="E23" s="14"/>
      <c r="F23" s="14"/>
      <c r="G23" s="92"/>
      <c r="H23" s="93"/>
      <c r="I23" s="93"/>
      <c r="J23" s="14"/>
      <c r="K23" s="14"/>
      <c r="L23" s="94"/>
      <c r="M23" s="95"/>
      <c r="N23" s="95"/>
      <c r="O23" s="93"/>
      <c r="P23" s="94"/>
      <c r="Q23" s="95"/>
      <c r="R23" s="93"/>
      <c r="S23" s="120"/>
      <c r="T23" s="14"/>
      <c r="U23" s="14"/>
    </row>
    <row r="24" spans="1:21" x14ac:dyDescent="0.25">
      <c r="A24" s="14"/>
      <c r="B24" s="91"/>
      <c r="C24" s="121"/>
      <c r="D24" s="14"/>
      <c r="E24" s="14"/>
      <c r="F24" s="14"/>
      <c r="G24" s="92"/>
      <c r="H24" s="93"/>
      <c r="I24" s="93"/>
      <c r="J24" s="94"/>
      <c r="K24" s="95"/>
      <c r="L24" s="94"/>
      <c r="M24" s="95"/>
      <c r="N24" s="95"/>
      <c r="O24" s="93"/>
      <c r="P24" s="94"/>
      <c r="Q24" s="95"/>
      <c r="R24" s="93"/>
      <c r="S24" s="120"/>
      <c r="T24" s="14"/>
      <c r="U24" s="14"/>
    </row>
    <row r="25" spans="1:21" x14ac:dyDescent="0.25">
      <c r="A25" s="14"/>
      <c r="B25" s="91"/>
      <c r="C25" s="121"/>
      <c r="D25" s="14"/>
      <c r="E25" s="14"/>
      <c r="F25" s="14"/>
      <c r="G25" s="92"/>
      <c r="H25" s="93"/>
      <c r="I25" s="93"/>
      <c r="J25" s="14"/>
      <c r="K25" s="14"/>
      <c r="L25" s="94"/>
      <c r="M25" s="95"/>
      <c r="N25" s="95"/>
      <c r="O25" s="93"/>
      <c r="P25" s="94"/>
      <c r="Q25" s="95"/>
      <c r="R25" s="93"/>
      <c r="S25" s="120"/>
      <c r="T25" s="14"/>
      <c r="U25" s="14"/>
    </row>
    <row r="26" spans="1:21" x14ac:dyDescent="0.25">
      <c r="A26" s="14"/>
      <c r="B26" s="91"/>
      <c r="C26" s="121"/>
      <c r="D26" s="14"/>
      <c r="E26" s="14"/>
      <c r="F26" s="14"/>
      <c r="G26" s="92"/>
      <c r="H26" s="93"/>
      <c r="I26" s="93"/>
      <c r="J26" s="14"/>
      <c r="K26" s="14"/>
      <c r="L26" s="94"/>
      <c r="M26" s="95"/>
      <c r="N26" s="95"/>
      <c r="O26" s="93"/>
      <c r="P26" s="94"/>
      <c r="Q26" s="95"/>
      <c r="R26" s="93"/>
      <c r="S26" s="120"/>
      <c r="T26" s="14"/>
      <c r="U26" s="14"/>
    </row>
    <row r="27" spans="1:21" x14ac:dyDescent="0.25">
      <c r="A27" s="14"/>
      <c r="B27" s="91"/>
      <c r="C27" s="121"/>
      <c r="D27" s="14"/>
      <c r="E27" s="14"/>
      <c r="F27" s="14"/>
      <c r="G27" s="92"/>
      <c r="H27" s="93"/>
      <c r="I27" s="93"/>
      <c r="J27" s="14"/>
      <c r="K27" s="95"/>
      <c r="L27" s="94"/>
      <c r="M27" s="95"/>
      <c r="N27" s="95"/>
      <c r="O27" s="93"/>
      <c r="P27" s="94"/>
      <c r="Q27" s="95"/>
      <c r="R27" s="93"/>
      <c r="S27" s="120"/>
      <c r="T27" s="14"/>
      <c r="U27" s="14"/>
    </row>
    <row r="28" spans="1:21" x14ac:dyDescent="0.25">
      <c r="A28" s="14"/>
      <c r="B28" s="91"/>
      <c r="C28" s="121"/>
      <c r="D28" s="14"/>
      <c r="E28" s="14"/>
      <c r="F28" s="14"/>
      <c r="G28" s="92"/>
      <c r="H28" s="93"/>
      <c r="I28" s="93"/>
      <c r="J28" s="14"/>
      <c r="K28" s="14"/>
      <c r="L28" s="94"/>
      <c r="M28" s="95"/>
      <c r="N28" s="95"/>
      <c r="O28" s="93"/>
      <c r="P28" s="94"/>
      <c r="Q28" s="95"/>
      <c r="R28" s="93"/>
      <c r="S28" s="120"/>
      <c r="T28" s="14"/>
      <c r="U28" s="14"/>
    </row>
    <row r="29" spans="1:21" x14ac:dyDescent="0.25">
      <c r="A29" s="14"/>
      <c r="B29" s="91"/>
      <c r="C29" s="121"/>
      <c r="D29" s="14"/>
      <c r="E29" s="14"/>
      <c r="F29" s="14"/>
      <c r="G29" s="92"/>
      <c r="H29" s="93"/>
      <c r="I29" s="93"/>
      <c r="J29" s="14"/>
      <c r="K29" s="14"/>
      <c r="L29" s="94"/>
      <c r="M29" s="95"/>
      <c r="N29" s="95"/>
      <c r="O29" s="93"/>
      <c r="P29" s="94"/>
      <c r="Q29" s="95"/>
      <c r="R29" s="93"/>
      <c r="S29" s="120"/>
      <c r="T29" s="14"/>
      <c r="U29" s="14"/>
    </row>
    <row r="30" spans="1:21" x14ac:dyDescent="0.25">
      <c r="A30" s="14"/>
      <c r="B30" s="91"/>
      <c r="C30" s="121"/>
      <c r="D30" s="14"/>
      <c r="E30" s="14"/>
      <c r="F30" s="14"/>
      <c r="G30" s="92"/>
      <c r="H30" s="93"/>
      <c r="I30" s="93"/>
      <c r="J30" s="94"/>
      <c r="K30" s="95"/>
      <c r="L30" s="94"/>
      <c r="M30" s="95"/>
      <c r="N30" s="95"/>
      <c r="O30" s="93"/>
      <c r="P30" s="94"/>
      <c r="Q30" s="95"/>
      <c r="R30" s="93"/>
      <c r="S30" s="120"/>
      <c r="T30" s="14"/>
      <c r="U30" s="14"/>
    </row>
    <row r="31" spans="1:21" x14ac:dyDescent="0.25">
      <c r="A31" s="14"/>
      <c r="B31" s="91"/>
      <c r="C31" s="121"/>
      <c r="D31" s="14"/>
      <c r="E31" s="14"/>
      <c r="F31" s="14"/>
      <c r="G31" s="92"/>
      <c r="H31" s="93"/>
      <c r="I31" s="93"/>
      <c r="J31" s="14"/>
      <c r="K31" s="14"/>
      <c r="L31" s="94"/>
      <c r="M31" s="95"/>
      <c r="N31" s="95"/>
      <c r="O31" s="93"/>
      <c r="P31" s="94"/>
      <c r="Q31" s="95"/>
      <c r="R31" s="93"/>
      <c r="S31" s="120"/>
      <c r="T31" s="14"/>
      <c r="U31" s="14"/>
    </row>
    <row r="32" spans="1:21" x14ac:dyDescent="0.25">
      <c r="A32" s="14"/>
      <c r="B32" s="91"/>
      <c r="C32" s="121"/>
      <c r="D32" s="14"/>
      <c r="E32" s="14"/>
      <c r="F32" s="14"/>
      <c r="G32" s="92"/>
      <c r="H32" s="93"/>
      <c r="I32" s="93"/>
      <c r="J32" s="94"/>
      <c r="K32" s="95"/>
      <c r="L32" s="94"/>
      <c r="M32" s="95"/>
      <c r="N32" s="95"/>
      <c r="O32" s="93"/>
      <c r="P32" s="94"/>
      <c r="Q32" s="95"/>
      <c r="R32" s="93"/>
      <c r="S32" s="120"/>
      <c r="T32" s="14"/>
      <c r="U32" s="14"/>
    </row>
    <row r="33" spans="1:21" x14ac:dyDescent="0.25">
      <c r="A33" s="14"/>
      <c r="B33" s="91"/>
      <c r="C33" s="121"/>
      <c r="D33" s="14"/>
      <c r="E33" s="14"/>
      <c r="F33" s="14"/>
      <c r="G33" s="92"/>
      <c r="H33" s="93"/>
      <c r="I33" s="93"/>
      <c r="J33" s="94"/>
      <c r="K33" s="95"/>
      <c r="L33" s="94"/>
      <c r="M33" s="95"/>
      <c r="N33" s="95"/>
      <c r="O33" s="93"/>
      <c r="P33" s="94"/>
      <c r="Q33" s="95"/>
      <c r="R33" s="93"/>
      <c r="S33" s="120"/>
      <c r="T33" s="14"/>
      <c r="U33" s="14"/>
    </row>
    <row r="34" spans="1:21" x14ac:dyDescent="0.25">
      <c r="A34" s="14"/>
      <c r="B34" s="91"/>
      <c r="C34" s="121"/>
      <c r="D34" s="14"/>
      <c r="E34" s="14"/>
      <c r="F34" s="14"/>
      <c r="G34" s="92"/>
      <c r="H34" s="93"/>
      <c r="I34" s="93"/>
      <c r="J34" s="94"/>
      <c r="K34" s="95"/>
      <c r="L34" s="94"/>
      <c r="M34" s="95"/>
      <c r="N34" s="95"/>
      <c r="O34" s="93"/>
      <c r="P34" s="94"/>
      <c r="Q34" s="95"/>
      <c r="R34" s="93"/>
      <c r="S34" s="120"/>
      <c r="T34" s="14"/>
      <c r="U34" s="14"/>
    </row>
    <row r="35" spans="1:21" x14ac:dyDescent="0.25">
      <c r="A35" s="14"/>
      <c r="B35" s="91"/>
      <c r="C35" s="121"/>
      <c r="D35" s="14"/>
      <c r="E35" s="14"/>
      <c r="F35" s="14"/>
      <c r="G35" s="92"/>
      <c r="H35" s="93"/>
      <c r="I35" s="93"/>
      <c r="J35" s="94"/>
      <c r="K35" s="95"/>
      <c r="L35" s="94"/>
      <c r="M35" s="95"/>
      <c r="N35" s="95"/>
      <c r="O35" s="93"/>
      <c r="P35" s="94"/>
      <c r="Q35" s="95"/>
      <c r="R35" s="93"/>
      <c r="S35" s="120"/>
      <c r="T35" s="14"/>
      <c r="U35" s="14"/>
    </row>
    <row r="36" spans="1:21" x14ac:dyDescent="0.25">
      <c r="A36" s="14"/>
      <c r="B36" s="91"/>
      <c r="C36" s="121"/>
      <c r="D36" s="14"/>
      <c r="E36" s="14"/>
      <c r="F36" s="14"/>
      <c r="G36" s="92"/>
      <c r="H36" s="93"/>
      <c r="I36" s="93"/>
      <c r="J36" s="94"/>
      <c r="K36" s="95"/>
      <c r="L36" s="94"/>
      <c r="M36" s="95"/>
      <c r="N36" s="95"/>
      <c r="O36" s="93"/>
      <c r="P36" s="94"/>
      <c r="Q36" s="95"/>
      <c r="R36" s="93"/>
      <c r="S36" s="120"/>
      <c r="T36" s="14"/>
      <c r="U36" s="14"/>
    </row>
    <row r="37" spans="1:21" x14ac:dyDescent="0.25">
      <c r="A37" s="14"/>
      <c r="B37" s="91"/>
      <c r="C37" s="121"/>
      <c r="D37" s="14"/>
      <c r="E37" s="14"/>
      <c r="F37" s="14"/>
      <c r="G37" s="92"/>
      <c r="H37" s="93"/>
      <c r="I37" s="93"/>
      <c r="J37" s="94"/>
      <c r="K37" s="95"/>
      <c r="L37" s="94"/>
      <c r="M37" s="95"/>
      <c r="N37" s="95"/>
      <c r="O37" s="93"/>
      <c r="P37" s="94"/>
      <c r="Q37" s="95"/>
      <c r="R37" s="93"/>
      <c r="S37" s="120"/>
      <c r="T37" s="14"/>
      <c r="U37" s="14"/>
    </row>
    <row r="38" spans="1:21" x14ac:dyDescent="0.25">
      <c r="A38" s="14"/>
      <c r="B38" s="91"/>
      <c r="C38" s="121"/>
      <c r="D38" s="14"/>
      <c r="E38" s="14"/>
      <c r="F38" s="14"/>
      <c r="G38" s="92"/>
      <c r="H38" s="93"/>
      <c r="I38" s="93"/>
      <c r="J38" s="94"/>
      <c r="K38" s="95"/>
      <c r="L38" s="94"/>
      <c r="M38" s="95"/>
      <c r="N38" s="95"/>
      <c r="O38" s="93"/>
      <c r="P38" s="94"/>
      <c r="Q38" s="95"/>
      <c r="R38" s="93"/>
      <c r="S38" s="120"/>
      <c r="T38" s="14"/>
      <c r="U38" s="14"/>
    </row>
    <row r="39" spans="1:21" x14ac:dyDescent="0.25">
      <c r="A39" s="14"/>
      <c r="B39" s="91"/>
      <c r="C39" s="121"/>
      <c r="D39" s="14"/>
      <c r="E39" s="14"/>
      <c r="F39" s="14"/>
      <c r="G39" s="92"/>
      <c r="H39" s="93"/>
      <c r="I39" s="93"/>
      <c r="J39" s="94"/>
      <c r="K39" s="95"/>
      <c r="L39" s="94"/>
      <c r="M39" s="95"/>
      <c r="N39" s="95"/>
      <c r="O39" s="93"/>
      <c r="P39" s="94"/>
      <c r="Q39" s="95"/>
      <c r="R39" s="93"/>
      <c r="S39" s="120"/>
      <c r="T39" s="14"/>
      <c r="U39" s="14"/>
    </row>
    <row r="40" spans="1:21" x14ac:dyDescent="0.25">
      <c r="A40" s="14"/>
      <c r="B40" s="91"/>
      <c r="C40" s="121"/>
      <c r="D40" s="14"/>
      <c r="E40" s="14"/>
      <c r="F40" s="14"/>
      <c r="G40" s="92"/>
      <c r="H40" s="93"/>
      <c r="I40" s="93"/>
      <c r="J40" s="94"/>
      <c r="K40" s="95"/>
      <c r="L40" s="94"/>
      <c r="M40" s="95"/>
      <c r="N40" s="14"/>
      <c r="O40" s="14"/>
      <c r="P40" s="94"/>
      <c r="Q40" s="95"/>
      <c r="R40" s="93"/>
      <c r="S40" s="120"/>
      <c r="T40" s="14"/>
      <c r="U40" s="14"/>
    </row>
    <row r="41" spans="1:21" x14ac:dyDescent="0.25">
      <c r="A41" s="14"/>
      <c r="B41" s="91"/>
      <c r="C41" s="121"/>
      <c r="D41" s="14"/>
      <c r="E41" s="14"/>
      <c r="F41" s="14"/>
      <c r="G41" s="92"/>
      <c r="H41" s="93"/>
      <c r="I41" s="93"/>
      <c r="J41" s="94"/>
      <c r="K41" s="95"/>
      <c r="L41" s="94"/>
      <c r="M41" s="95"/>
      <c r="N41" s="14"/>
      <c r="O41" s="14"/>
      <c r="P41" s="94"/>
      <c r="Q41" s="95"/>
      <c r="R41" s="93"/>
      <c r="S41" s="120"/>
      <c r="T41" s="14"/>
      <c r="U41" s="14"/>
    </row>
    <row r="42" spans="1:21" x14ac:dyDescent="0.25">
      <c r="A42" s="14"/>
      <c r="B42" s="91"/>
      <c r="C42" s="121"/>
      <c r="D42" s="14"/>
      <c r="E42" s="14"/>
      <c r="F42" s="14"/>
      <c r="G42" s="92"/>
      <c r="H42" s="93"/>
      <c r="I42" s="93"/>
      <c r="J42" s="94"/>
      <c r="K42" s="95"/>
      <c r="L42" s="94"/>
      <c r="M42" s="95"/>
      <c r="N42" s="95"/>
      <c r="O42" s="93"/>
      <c r="P42" s="94"/>
      <c r="Q42" s="95"/>
      <c r="R42" s="93"/>
      <c r="S42" s="120"/>
      <c r="T42" s="14"/>
      <c r="U42" s="14"/>
    </row>
    <row r="43" spans="1:21" x14ac:dyDescent="0.25">
      <c r="A43" s="14"/>
      <c r="B43" s="91"/>
      <c r="C43" s="121"/>
      <c r="D43" s="14"/>
      <c r="E43" s="14"/>
      <c r="F43" s="14"/>
      <c r="G43" s="92"/>
      <c r="H43" s="93"/>
      <c r="I43" s="93"/>
      <c r="J43" s="94"/>
      <c r="K43" s="95"/>
      <c r="L43" s="94"/>
      <c r="M43" s="95"/>
      <c r="N43" s="95"/>
      <c r="O43" s="93"/>
      <c r="P43" s="94"/>
      <c r="Q43" s="95"/>
      <c r="R43" s="93"/>
      <c r="S43" s="120"/>
      <c r="T43" s="14"/>
      <c r="U43" s="14"/>
    </row>
    <row r="44" spans="1:21" x14ac:dyDescent="0.25">
      <c r="A44" s="14"/>
      <c r="B44" s="91"/>
      <c r="C44" s="121"/>
      <c r="D44" s="14"/>
      <c r="E44" s="14"/>
      <c r="F44" s="14"/>
      <c r="G44" s="92"/>
      <c r="H44" s="93"/>
      <c r="I44" s="93"/>
      <c r="J44" s="94"/>
      <c r="K44" s="95"/>
      <c r="L44" s="94"/>
      <c r="M44" s="95"/>
      <c r="N44" s="95"/>
      <c r="O44" s="93"/>
      <c r="P44" s="94"/>
      <c r="Q44" s="95"/>
      <c r="R44" s="93"/>
      <c r="S44" s="120"/>
      <c r="T44" s="14"/>
      <c r="U44" s="14"/>
    </row>
    <row r="45" spans="1:21" x14ac:dyDescent="0.25">
      <c r="A45" s="14"/>
      <c r="B45" s="91"/>
      <c r="C45" s="121"/>
      <c r="D45" s="14"/>
      <c r="E45" s="14"/>
      <c r="F45" s="14"/>
      <c r="G45" s="92"/>
      <c r="H45" s="93"/>
      <c r="I45" s="93"/>
      <c r="J45" s="94"/>
      <c r="K45" s="95"/>
      <c r="L45" s="94"/>
      <c r="M45" s="95"/>
      <c r="N45" s="95"/>
      <c r="O45" s="93"/>
      <c r="P45" s="94"/>
      <c r="Q45" s="95"/>
      <c r="R45" s="93"/>
      <c r="S45" s="120"/>
      <c r="T45" s="14"/>
      <c r="U45" s="14"/>
    </row>
    <row r="46" spans="1:21" x14ac:dyDescent="0.25">
      <c r="A46" s="14"/>
      <c r="B46" s="91"/>
      <c r="C46" s="121"/>
      <c r="D46" s="14"/>
      <c r="E46" s="14"/>
      <c r="F46" s="14"/>
      <c r="G46" s="92"/>
      <c r="H46" s="93"/>
      <c r="I46" s="93"/>
      <c r="J46" s="14"/>
      <c r="K46" s="95"/>
      <c r="L46" s="94"/>
      <c r="M46" s="95"/>
      <c r="N46" s="95"/>
      <c r="O46" s="93"/>
      <c r="P46" s="94"/>
      <c r="Q46" s="95"/>
      <c r="R46" s="93"/>
      <c r="S46" s="120"/>
      <c r="T46" s="14"/>
      <c r="U46" s="14"/>
    </row>
    <row r="47" spans="1:21" x14ac:dyDescent="0.25">
      <c r="A47" s="14"/>
      <c r="B47" s="91"/>
      <c r="C47" s="121"/>
      <c r="D47" s="14"/>
      <c r="E47" s="14"/>
      <c r="F47" s="14"/>
      <c r="G47" s="92"/>
      <c r="H47" s="93"/>
      <c r="I47" s="93"/>
      <c r="J47" s="94"/>
      <c r="K47" s="95"/>
      <c r="L47" s="94"/>
      <c r="M47" s="95"/>
      <c r="N47" s="95"/>
      <c r="O47" s="93"/>
      <c r="P47" s="94"/>
      <c r="Q47" s="95"/>
      <c r="R47" s="93"/>
      <c r="S47" s="120"/>
      <c r="T47" s="14"/>
      <c r="U47" s="14"/>
    </row>
    <row r="48" spans="1:21" x14ac:dyDescent="0.25">
      <c r="A48" s="14"/>
      <c r="B48" s="91"/>
      <c r="C48" s="121"/>
      <c r="D48" s="14"/>
      <c r="E48" s="14"/>
      <c r="F48" s="14"/>
      <c r="G48" s="92"/>
      <c r="H48" s="93"/>
      <c r="I48" s="93"/>
      <c r="J48" s="94"/>
      <c r="K48" s="95"/>
      <c r="L48" s="94"/>
      <c r="M48" s="95"/>
      <c r="N48" s="95"/>
      <c r="O48" s="93"/>
      <c r="P48" s="94"/>
      <c r="Q48" s="95"/>
      <c r="R48" s="93"/>
      <c r="S48" s="120"/>
      <c r="T48" s="14"/>
      <c r="U48" s="14"/>
    </row>
    <row r="49" spans="1:21" x14ac:dyDescent="0.25">
      <c r="A49" s="14"/>
      <c r="B49" s="91"/>
      <c r="C49" s="121"/>
      <c r="D49" s="14"/>
      <c r="E49" s="14"/>
      <c r="F49" s="14"/>
      <c r="G49" s="92"/>
      <c r="H49" s="93"/>
      <c r="I49" s="93"/>
      <c r="J49" s="94"/>
      <c r="K49" s="95"/>
      <c r="L49" s="94"/>
      <c r="M49" s="95"/>
      <c r="N49" s="95"/>
      <c r="O49" s="93"/>
      <c r="P49" s="94"/>
      <c r="Q49" s="95"/>
      <c r="R49" s="93"/>
      <c r="S49" s="120"/>
      <c r="T49" s="14"/>
      <c r="U49" s="14"/>
    </row>
    <row r="50" spans="1:21" x14ac:dyDescent="0.25">
      <c r="A50" s="14"/>
      <c r="B50" s="91"/>
      <c r="C50" s="121"/>
      <c r="D50" s="14"/>
      <c r="E50" s="14"/>
      <c r="F50" s="14"/>
      <c r="G50" s="92"/>
      <c r="H50" s="93"/>
      <c r="I50" s="93"/>
      <c r="J50" s="94"/>
      <c r="K50" s="95"/>
      <c r="L50" s="94"/>
      <c r="M50" s="95"/>
      <c r="N50" s="95"/>
      <c r="O50" s="93"/>
      <c r="P50" s="94"/>
      <c r="Q50" s="95"/>
      <c r="R50" s="93"/>
      <c r="S50" s="120"/>
      <c r="T50" s="14"/>
      <c r="U50" s="14"/>
    </row>
    <row r="51" spans="1:21" x14ac:dyDescent="0.25">
      <c r="A51" s="14"/>
      <c r="B51" s="91"/>
      <c r="C51" s="121"/>
      <c r="D51" s="14"/>
      <c r="E51" s="14"/>
      <c r="F51" s="14"/>
      <c r="G51" s="92"/>
      <c r="H51" s="93"/>
      <c r="I51" s="93"/>
      <c r="J51" s="14"/>
      <c r="K51" s="14"/>
      <c r="L51" s="94"/>
      <c r="M51" s="95"/>
      <c r="N51" s="95"/>
      <c r="O51" s="93"/>
      <c r="P51" s="94"/>
      <c r="Q51" s="95"/>
      <c r="R51" s="93"/>
      <c r="S51" s="120"/>
      <c r="T51" s="14"/>
      <c r="U51" s="14"/>
    </row>
    <row r="52" spans="1:21" x14ac:dyDescent="0.25">
      <c r="A52" s="14"/>
      <c r="B52" s="91"/>
      <c r="C52" s="121"/>
      <c r="D52" s="14"/>
      <c r="E52" s="14"/>
      <c r="F52" s="14"/>
      <c r="G52" s="92"/>
      <c r="H52" s="93"/>
      <c r="I52" s="93"/>
      <c r="J52" s="94"/>
      <c r="K52" s="95"/>
      <c r="L52" s="94"/>
      <c r="M52" s="95"/>
      <c r="N52" s="95"/>
      <c r="O52" s="93"/>
      <c r="P52" s="94"/>
      <c r="Q52" s="95"/>
      <c r="R52" s="93"/>
      <c r="S52" s="120"/>
      <c r="T52" s="14"/>
      <c r="U52" s="14"/>
    </row>
    <row r="53" spans="1:21" x14ac:dyDescent="0.25">
      <c r="A53" s="14"/>
      <c r="B53" s="91"/>
      <c r="C53" s="121"/>
      <c r="D53" s="14"/>
      <c r="E53" s="14"/>
      <c r="F53" s="14"/>
      <c r="G53" s="92"/>
      <c r="H53" s="93"/>
      <c r="I53" s="93"/>
      <c r="J53" s="94"/>
      <c r="K53" s="95"/>
      <c r="L53" s="94"/>
      <c r="M53" s="95"/>
      <c r="N53" s="14"/>
      <c r="O53" s="14"/>
      <c r="P53" s="94"/>
      <c r="Q53" s="95"/>
      <c r="R53" s="93"/>
      <c r="S53" s="120"/>
      <c r="T53" s="14"/>
      <c r="U53" s="14"/>
    </row>
    <row r="54" spans="1:21" x14ac:dyDescent="0.25">
      <c r="A54" s="14"/>
      <c r="B54" s="91"/>
      <c r="C54" s="121"/>
      <c r="D54" s="14"/>
      <c r="E54" s="14"/>
      <c r="F54" s="14"/>
      <c r="G54" s="92"/>
      <c r="H54" s="93"/>
      <c r="I54" s="93"/>
      <c r="J54" s="94"/>
      <c r="K54" s="95"/>
      <c r="L54" s="94"/>
      <c r="M54" s="95"/>
      <c r="N54" s="95"/>
      <c r="O54" s="93"/>
      <c r="P54" s="94"/>
      <c r="Q54" s="95"/>
      <c r="R54" s="93"/>
      <c r="S54" s="120"/>
      <c r="T54" s="14"/>
      <c r="U54" s="14"/>
    </row>
    <row r="55" spans="1:21" x14ac:dyDescent="0.25">
      <c r="A55" s="14"/>
      <c r="B55" s="91"/>
      <c r="C55" s="121"/>
      <c r="D55" s="14"/>
      <c r="E55" s="14"/>
      <c r="F55" s="14"/>
      <c r="G55" s="92"/>
      <c r="H55" s="93"/>
      <c r="I55" s="93"/>
      <c r="J55" s="94"/>
      <c r="K55" s="95"/>
      <c r="L55" s="94"/>
      <c r="M55" s="95"/>
      <c r="N55" s="95"/>
      <c r="O55" s="93"/>
      <c r="P55" s="94"/>
      <c r="Q55" s="95"/>
      <c r="R55" s="93"/>
      <c r="S55" s="120"/>
      <c r="T55" s="14"/>
      <c r="U55" s="14"/>
    </row>
    <row r="56" spans="1:21" x14ac:dyDescent="0.25">
      <c r="A56" s="14"/>
      <c r="B56" s="91"/>
      <c r="C56" s="121"/>
      <c r="D56" s="14"/>
      <c r="E56" s="14"/>
      <c r="F56" s="14"/>
      <c r="G56" s="92"/>
      <c r="H56" s="93"/>
      <c r="I56" s="93"/>
      <c r="J56" s="94"/>
      <c r="K56" s="95"/>
      <c r="L56" s="94"/>
      <c r="M56" s="95"/>
      <c r="N56" s="95"/>
      <c r="O56" s="93"/>
      <c r="P56" s="94"/>
      <c r="Q56" s="95"/>
      <c r="R56" s="93"/>
      <c r="S56" s="120"/>
      <c r="T56" s="14"/>
      <c r="U56" s="14"/>
    </row>
    <row r="57" spans="1:21" x14ac:dyDescent="0.25">
      <c r="A57" s="14"/>
      <c r="B57" s="91"/>
      <c r="C57" s="121"/>
      <c r="D57" s="14"/>
      <c r="E57" s="14"/>
      <c r="F57" s="14"/>
      <c r="G57" s="92"/>
      <c r="H57" s="93"/>
      <c r="I57" s="93"/>
      <c r="J57" s="14"/>
      <c r="K57" s="14"/>
      <c r="L57" s="94"/>
      <c r="M57" s="95"/>
      <c r="N57" s="95"/>
      <c r="O57" s="93"/>
      <c r="P57" s="94"/>
      <c r="Q57" s="95"/>
      <c r="R57" s="93"/>
      <c r="S57" s="120"/>
      <c r="T57" s="14"/>
      <c r="U57" s="14"/>
    </row>
    <row r="58" spans="1:21" x14ac:dyDescent="0.25">
      <c r="A58" s="14"/>
      <c r="B58" s="91"/>
      <c r="C58" s="121"/>
      <c r="D58" s="14"/>
      <c r="E58" s="14"/>
      <c r="F58" s="14"/>
      <c r="G58" s="92"/>
      <c r="H58" s="93"/>
      <c r="I58" s="93"/>
      <c r="J58" s="14"/>
      <c r="K58" s="14"/>
      <c r="L58" s="94"/>
      <c r="M58" s="95"/>
      <c r="N58" s="95"/>
      <c r="O58" s="93"/>
      <c r="P58" s="94"/>
      <c r="Q58" s="95"/>
      <c r="R58" s="93"/>
      <c r="S58" s="120"/>
      <c r="T58" s="14"/>
      <c r="U58" s="14"/>
    </row>
    <row r="59" spans="1:21" x14ac:dyDescent="0.25">
      <c r="A59" s="14"/>
      <c r="B59" s="91"/>
      <c r="C59" s="121"/>
      <c r="D59" s="14"/>
      <c r="E59" s="14"/>
      <c r="F59" s="14"/>
      <c r="G59" s="92"/>
      <c r="H59" s="93"/>
      <c r="I59" s="93"/>
      <c r="J59" s="14"/>
      <c r="K59" s="95"/>
      <c r="L59" s="94"/>
      <c r="M59" s="95"/>
      <c r="N59" s="95"/>
      <c r="O59" s="93"/>
      <c r="P59" s="94"/>
      <c r="Q59" s="95"/>
      <c r="R59" s="93"/>
      <c r="S59" s="120"/>
      <c r="T59" s="14"/>
      <c r="U59" s="14"/>
    </row>
    <row r="60" spans="1:21" x14ac:dyDescent="0.25">
      <c r="A60" s="14"/>
      <c r="B60" s="91"/>
      <c r="C60" s="121"/>
      <c r="D60" s="14"/>
      <c r="E60" s="14"/>
      <c r="F60" s="14"/>
      <c r="G60" s="92"/>
      <c r="H60" s="93"/>
      <c r="I60" s="93"/>
      <c r="J60" s="94"/>
      <c r="K60" s="95"/>
      <c r="L60" s="94"/>
      <c r="M60" s="95"/>
      <c r="N60" s="95"/>
      <c r="O60" s="93"/>
      <c r="P60" s="94"/>
      <c r="Q60" s="95"/>
      <c r="R60" s="93"/>
      <c r="S60" s="120"/>
      <c r="T60" s="14"/>
      <c r="U60" s="14"/>
    </row>
    <row r="61" spans="1:21" x14ac:dyDescent="0.25">
      <c r="A61" s="14"/>
      <c r="B61" s="91"/>
      <c r="C61" s="121"/>
      <c r="D61" s="14"/>
      <c r="E61" s="14"/>
      <c r="F61" s="14"/>
      <c r="G61" s="92"/>
      <c r="H61" s="93"/>
      <c r="I61" s="93"/>
      <c r="J61" s="94"/>
      <c r="K61" s="95"/>
      <c r="L61" s="94"/>
      <c r="M61" s="95"/>
      <c r="N61" s="95"/>
      <c r="O61" s="93"/>
      <c r="P61" s="94"/>
      <c r="Q61" s="95"/>
      <c r="R61" s="93"/>
      <c r="S61" s="120"/>
      <c r="T61" s="14"/>
      <c r="U61" s="14"/>
    </row>
    <row r="62" spans="1:21" x14ac:dyDescent="0.25">
      <c r="A62" s="1"/>
      <c r="B62" s="1"/>
      <c r="C62" s="1"/>
      <c r="D62" s="1"/>
      <c r="E62" s="1"/>
      <c r="F62" s="1"/>
      <c r="G62" s="127"/>
      <c r="H62" s="1"/>
      <c r="I62" s="56"/>
      <c r="J62" s="9"/>
      <c r="K62" s="8"/>
      <c r="L62" s="9"/>
      <c r="M62" s="8"/>
      <c r="N62" s="8"/>
      <c r="O62" s="56"/>
      <c r="P62" s="9"/>
      <c r="Q62" s="128"/>
      <c r="R62" s="56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27"/>
      <c r="H63" s="1"/>
      <c r="I63" s="56"/>
      <c r="J63" s="9"/>
      <c r="K63" s="8"/>
      <c r="L63" s="9"/>
      <c r="M63" s="8"/>
      <c r="N63" s="8"/>
      <c r="O63" s="56"/>
      <c r="P63" s="9"/>
      <c r="Q63" s="128"/>
      <c r="R63" s="56"/>
      <c r="S63" s="1"/>
      <c r="T63" s="1"/>
      <c r="U63" s="1"/>
    </row>
  </sheetData>
  <autoFilter ref="A1:U41" xr:uid="{18F4357D-07F7-41D0-82D1-E176E48F0DE0}">
    <sortState ref="A2:U36">
      <sortCondition descending="1" ref="G1:G36"/>
    </sortState>
  </autoFilter>
  <sortState ref="A2:A24">
    <sortCondition ref="A2"/>
  </sortState>
  <hyperlinks>
    <hyperlink ref="B2" r:id="rId1" display="https://www.moderngraham.com/2018/07/09/aecom-valuation-july-2018-acm/" xr:uid="{12CFB123-198B-46D5-AE38-DA0D280F4E5E}"/>
    <hyperlink ref="B3" r:id="rId2" display="https://www.moderngraham.com/2018/07/09/national-retail-properties-inc-valuation-july-2018-nnn/" xr:uid="{9CFFC957-3BF9-427D-A07B-8DE58AE9ABAF}"/>
    <hyperlink ref="B4" r:id="rId3" display="https://www.moderngraham.com/2018/07/09/boston-beer-company-inc-valuation-july-2018-sam/" xr:uid="{23ADFD88-E974-4B3E-80DE-42BD41769E4E}"/>
    <hyperlink ref="B5" r:id="rId4" display="https://www.moderngraham.com/2018/07/09/sanmina-corp-valuation-july-2018-sanm/" xr:uid="{C9B10C9E-7C44-4B44-BA64-8D27A71FBEF2}"/>
  </hyperlinks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42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14" customWidth="1"/>
    <col min="2" max="2" width="40.140625" style="115" customWidth="1"/>
    <col min="3" max="3" width="14.85546875" style="114" customWidth="1"/>
    <col min="4" max="16" width="11.42578125" style="114" customWidth="1"/>
    <col min="17" max="18" width="9.28515625" style="116" customWidth="1"/>
    <col min="19" max="19" width="18.42578125" bestFit="1" customWidth="1"/>
    <col min="20" max="20" width="15" bestFit="1" customWidth="1"/>
    <col min="21" max="21" width="17.5703125" customWidth="1"/>
    <col min="22" max="239" width="9.140625" customWidth="1"/>
  </cols>
  <sheetData>
    <row r="1" spans="1:21" s="2" customFormat="1" ht="52.5" customHeight="1" x14ac:dyDescent="0.25">
      <c r="A1" s="105" t="s">
        <v>166</v>
      </c>
      <c r="B1" s="105" t="s">
        <v>167</v>
      </c>
      <c r="C1" s="105" t="s">
        <v>24</v>
      </c>
      <c r="D1" s="105" t="s">
        <v>25</v>
      </c>
      <c r="E1" s="105" t="s">
        <v>26</v>
      </c>
      <c r="F1" s="105" t="s">
        <v>27</v>
      </c>
      <c r="G1" s="105" t="s">
        <v>28</v>
      </c>
      <c r="H1" s="105" t="s">
        <v>19</v>
      </c>
      <c r="I1" s="105" t="s">
        <v>29</v>
      </c>
      <c r="J1" s="105" t="s">
        <v>30</v>
      </c>
      <c r="K1" s="105" t="s">
        <v>31</v>
      </c>
      <c r="L1" s="105" t="s">
        <v>32</v>
      </c>
      <c r="M1" s="105" t="s">
        <v>33</v>
      </c>
      <c r="N1" s="105" t="s">
        <v>34</v>
      </c>
      <c r="O1" s="105" t="s">
        <v>35</v>
      </c>
      <c r="P1" s="105" t="s">
        <v>36</v>
      </c>
      <c r="Q1" s="105" t="s">
        <v>37</v>
      </c>
      <c r="R1" s="105" t="s">
        <v>38</v>
      </c>
      <c r="S1" s="105" t="s">
        <v>39</v>
      </c>
      <c r="T1" s="105" t="s">
        <v>40</v>
      </c>
      <c r="U1" s="105" t="s">
        <v>41</v>
      </c>
    </row>
    <row r="2" spans="1:21" ht="15" customHeight="1" x14ac:dyDescent="0.25">
      <c r="A2" s="14" t="s">
        <v>66</v>
      </c>
      <c r="B2" s="91" t="s">
        <v>168</v>
      </c>
      <c r="C2" s="121" t="s">
        <v>132</v>
      </c>
      <c r="D2" s="14" t="s">
        <v>45</v>
      </c>
      <c r="E2" s="14" t="s">
        <v>71</v>
      </c>
      <c r="F2" s="14" t="s">
        <v>98</v>
      </c>
      <c r="G2" s="92">
        <v>43240</v>
      </c>
      <c r="H2" s="93">
        <v>1.0900000000000001</v>
      </c>
      <c r="I2" s="93">
        <v>63.04</v>
      </c>
      <c r="J2" s="94">
        <v>57.834899999999998</v>
      </c>
      <c r="K2" s="95">
        <v>46.01</v>
      </c>
      <c r="L2" s="94">
        <v>8.3999999999999995E-3</v>
      </c>
      <c r="M2" s="95">
        <v>1.3</v>
      </c>
      <c r="N2" s="95">
        <v>3.32</v>
      </c>
      <c r="O2" s="93">
        <v>1.0900000000000001</v>
      </c>
      <c r="P2" s="94">
        <v>0.18759999999999999</v>
      </c>
      <c r="Q2" s="95">
        <v>2</v>
      </c>
      <c r="R2" s="93">
        <v>16.43</v>
      </c>
      <c r="S2" s="120">
        <v>20382032388</v>
      </c>
      <c r="T2" s="14" t="s">
        <v>48</v>
      </c>
      <c r="U2" s="14" t="s">
        <v>141</v>
      </c>
    </row>
    <row r="3" spans="1:21" ht="15" customHeight="1" x14ac:dyDescent="0.25">
      <c r="A3" s="14" t="s">
        <v>169</v>
      </c>
      <c r="B3" s="91" t="s">
        <v>170</v>
      </c>
      <c r="C3" s="121" t="s">
        <v>52</v>
      </c>
      <c r="D3" s="14" t="s">
        <v>53</v>
      </c>
      <c r="E3" s="14" t="s">
        <v>71</v>
      </c>
      <c r="F3" s="14" t="s">
        <v>72</v>
      </c>
      <c r="G3" s="92">
        <v>42962</v>
      </c>
      <c r="H3" s="93">
        <v>0</v>
      </c>
      <c r="I3" s="93">
        <v>48.02</v>
      </c>
      <c r="J3" s="14" t="s">
        <v>73</v>
      </c>
      <c r="K3" s="14" t="s">
        <v>73</v>
      </c>
      <c r="L3" s="94">
        <v>0</v>
      </c>
      <c r="M3" s="104" t="e">
        <v>#N/A</v>
      </c>
      <c r="N3" s="95">
        <v>1.37</v>
      </c>
      <c r="O3" s="93">
        <v>-39.74</v>
      </c>
      <c r="P3" s="94">
        <v>-0.81699999999999995</v>
      </c>
      <c r="Q3" s="95">
        <v>0</v>
      </c>
      <c r="R3" s="93">
        <v>54.11</v>
      </c>
      <c r="S3" s="120">
        <v>8925281275</v>
      </c>
      <c r="T3" s="14" t="s">
        <v>62</v>
      </c>
      <c r="U3" s="14" t="s">
        <v>171</v>
      </c>
    </row>
    <row r="4" spans="1:21" ht="15" customHeight="1" x14ac:dyDescent="0.25">
      <c r="A4" s="14" t="s">
        <v>172</v>
      </c>
      <c r="B4" s="91" t="s">
        <v>173</v>
      </c>
      <c r="C4" s="121" t="s">
        <v>132</v>
      </c>
      <c r="D4" s="14" t="s">
        <v>53</v>
      </c>
      <c r="E4" s="14" t="s">
        <v>46</v>
      </c>
      <c r="F4" s="14" t="s">
        <v>83</v>
      </c>
      <c r="G4" s="92">
        <v>43242</v>
      </c>
      <c r="H4" s="93">
        <v>201.74</v>
      </c>
      <c r="I4" s="93">
        <v>37.380000000000003</v>
      </c>
      <c r="J4" s="94">
        <v>0.18529999999999999</v>
      </c>
      <c r="K4" s="95">
        <v>7.13</v>
      </c>
      <c r="L4" s="94">
        <v>1.0699999999999999E-2</v>
      </c>
      <c r="M4" s="95">
        <v>1</v>
      </c>
      <c r="N4" s="95">
        <v>0.56999999999999995</v>
      </c>
      <c r="O4" s="93">
        <v>-94.03</v>
      </c>
      <c r="P4" s="94">
        <v>-6.7999999999999996E-3</v>
      </c>
      <c r="Q4" s="95">
        <v>0</v>
      </c>
      <c r="R4" s="93">
        <v>28.91</v>
      </c>
      <c r="S4" s="120">
        <v>17424444864</v>
      </c>
      <c r="T4" s="14" t="s">
        <v>48</v>
      </c>
      <c r="U4" s="14" t="s">
        <v>174</v>
      </c>
    </row>
    <row r="5" spans="1:21" ht="15" customHeight="1" x14ac:dyDescent="0.25">
      <c r="A5" s="14" t="s">
        <v>175</v>
      </c>
      <c r="B5" s="91" t="s">
        <v>176</v>
      </c>
      <c r="C5" s="121" t="s">
        <v>44</v>
      </c>
      <c r="D5" s="14" t="s">
        <v>60</v>
      </c>
      <c r="E5" s="14" t="s">
        <v>46</v>
      </c>
      <c r="F5" s="14" t="s">
        <v>67</v>
      </c>
      <c r="G5" s="92">
        <v>43259</v>
      </c>
      <c r="H5" s="93">
        <v>101.2</v>
      </c>
      <c r="I5" s="93">
        <v>44.97</v>
      </c>
      <c r="J5" s="94">
        <v>0.44440000000000002</v>
      </c>
      <c r="K5" s="95">
        <v>15.67</v>
      </c>
      <c r="L5" s="94">
        <v>2.3999999999999998E-3</v>
      </c>
      <c r="M5" s="95">
        <v>0.1</v>
      </c>
      <c r="N5" s="95">
        <v>1.56</v>
      </c>
      <c r="O5" s="93">
        <v>-7.75</v>
      </c>
      <c r="P5" s="94">
        <v>3.5799999999999998E-2</v>
      </c>
      <c r="Q5" s="95">
        <v>15</v>
      </c>
      <c r="R5" s="93">
        <v>42.55</v>
      </c>
      <c r="S5" s="120">
        <v>3208435823</v>
      </c>
      <c r="T5" s="14" t="s">
        <v>62</v>
      </c>
      <c r="U5" s="14" t="s">
        <v>63</v>
      </c>
    </row>
    <row r="6" spans="1:21" ht="15" customHeight="1" x14ac:dyDescent="0.25">
      <c r="A6" s="14" t="s">
        <v>177</v>
      </c>
      <c r="B6" s="91" t="s">
        <v>178</v>
      </c>
      <c r="C6" s="121" t="s">
        <v>132</v>
      </c>
      <c r="D6" s="14" t="s">
        <v>45</v>
      </c>
      <c r="E6" s="14" t="s">
        <v>71</v>
      </c>
      <c r="F6" s="14" t="s">
        <v>98</v>
      </c>
      <c r="G6" s="92">
        <v>43279</v>
      </c>
      <c r="H6" s="93">
        <v>82.9</v>
      </c>
      <c r="I6" s="93">
        <v>140.28</v>
      </c>
      <c r="J6" s="94">
        <v>1.6921999999999999</v>
      </c>
      <c r="K6" s="95">
        <v>21.72</v>
      </c>
      <c r="L6" s="94">
        <v>1.6999999999999999E-3</v>
      </c>
      <c r="M6" s="95">
        <v>1.1000000000000001</v>
      </c>
      <c r="N6" s="95">
        <v>1.61</v>
      </c>
      <c r="O6" s="93">
        <v>7.4</v>
      </c>
      <c r="P6" s="94">
        <v>6.6100000000000006E-2</v>
      </c>
      <c r="Q6" s="95">
        <v>0</v>
      </c>
      <c r="R6" s="93">
        <v>82.94</v>
      </c>
      <c r="S6" s="120">
        <v>10360572335</v>
      </c>
      <c r="T6" s="14" t="s">
        <v>48</v>
      </c>
      <c r="U6" s="14" t="s">
        <v>179</v>
      </c>
    </row>
    <row r="7" spans="1:21" ht="15" customHeight="1" x14ac:dyDescent="0.25">
      <c r="A7" s="14" t="s">
        <v>180</v>
      </c>
      <c r="B7" s="91" t="s">
        <v>181</v>
      </c>
      <c r="C7" s="121" t="s">
        <v>132</v>
      </c>
      <c r="D7" s="14" t="s">
        <v>53</v>
      </c>
      <c r="E7" s="14" t="s">
        <v>46</v>
      </c>
      <c r="F7" s="14" t="s">
        <v>83</v>
      </c>
      <c r="G7" s="92">
        <v>43153</v>
      </c>
      <c r="H7" s="93">
        <v>271.73</v>
      </c>
      <c r="I7" s="93">
        <v>191.45</v>
      </c>
      <c r="J7" s="94">
        <v>0.7046</v>
      </c>
      <c r="K7" s="95">
        <v>20.37</v>
      </c>
      <c r="L7" s="94">
        <v>1.2500000000000001E-2</v>
      </c>
      <c r="M7" s="95">
        <v>1.3</v>
      </c>
      <c r="N7" s="95">
        <v>1.24</v>
      </c>
      <c r="O7" s="93">
        <v>-23.81</v>
      </c>
      <c r="P7" s="94">
        <v>5.9299999999999999E-2</v>
      </c>
      <c r="Q7" s="95">
        <v>6</v>
      </c>
      <c r="R7" s="93">
        <v>80.010000000000005</v>
      </c>
      <c r="S7" s="120">
        <v>943073398685</v>
      </c>
      <c r="T7" s="14" t="s">
        <v>48</v>
      </c>
      <c r="U7" s="14" t="s">
        <v>127</v>
      </c>
    </row>
    <row r="8" spans="1:21" ht="15" customHeight="1" x14ac:dyDescent="0.25">
      <c r="A8" s="14" t="s">
        <v>182</v>
      </c>
      <c r="B8" s="91" t="s">
        <v>183</v>
      </c>
      <c r="C8" s="121" t="s">
        <v>97</v>
      </c>
      <c r="D8" s="14" t="s">
        <v>60</v>
      </c>
      <c r="E8" s="14" t="s">
        <v>71</v>
      </c>
      <c r="F8" s="14" t="s">
        <v>155</v>
      </c>
      <c r="G8" s="92">
        <v>42819</v>
      </c>
      <c r="H8" s="93">
        <v>12.81</v>
      </c>
      <c r="I8" s="93">
        <v>70.64</v>
      </c>
      <c r="J8" s="94">
        <v>5.5144000000000002</v>
      </c>
      <c r="K8" s="95">
        <v>214.06</v>
      </c>
      <c r="L8" s="94">
        <v>0</v>
      </c>
      <c r="M8" s="95">
        <v>0.8</v>
      </c>
      <c r="N8" s="95">
        <v>2.27</v>
      </c>
      <c r="O8" s="93">
        <v>0.93</v>
      </c>
      <c r="P8" s="94">
        <v>1.0278</v>
      </c>
      <c r="Q8" s="95">
        <v>0</v>
      </c>
      <c r="R8" s="93">
        <v>4.4800000000000004</v>
      </c>
      <c r="S8" s="120">
        <v>4041080829</v>
      </c>
      <c r="T8" s="14" t="s">
        <v>62</v>
      </c>
      <c r="U8" s="14" t="s">
        <v>144</v>
      </c>
    </row>
    <row r="9" spans="1:21" ht="15" customHeight="1" x14ac:dyDescent="0.25">
      <c r="A9" s="14" t="s">
        <v>42</v>
      </c>
      <c r="B9" s="91" t="s">
        <v>43</v>
      </c>
      <c r="C9" s="121" t="s">
        <v>44</v>
      </c>
      <c r="D9" s="14" t="s">
        <v>45</v>
      </c>
      <c r="E9" s="14" t="s">
        <v>46</v>
      </c>
      <c r="F9" s="14" t="s">
        <v>47</v>
      </c>
      <c r="G9" s="92">
        <v>43191</v>
      </c>
      <c r="H9" s="93">
        <v>173.76</v>
      </c>
      <c r="I9" s="93">
        <v>95.41</v>
      </c>
      <c r="J9" s="94">
        <v>0.54910000000000003</v>
      </c>
      <c r="K9" s="95">
        <v>21.16</v>
      </c>
      <c r="L9" s="94">
        <v>2.6800000000000001E-2</v>
      </c>
      <c r="M9" s="95">
        <v>1.6</v>
      </c>
      <c r="N9" s="95">
        <v>1.28</v>
      </c>
      <c r="O9" s="93">
        <v>-27.69</v>
      </c>
      <c r="P9" s="94">
        <v>6.3299999999999995E-2</v>
      </c>
      <c r="Q9" s="95">
        <v>5</v>
      </c>
      <c r="R9" s="93">
        <v>22.85</v>
      </c>
      <c r="S9" s="120">
        <v>152001964083</v>
      </c>
      <c r="T9" s="14" t="s">
        <v>48</v>
      </c>
      <c r="U9" s="14" t="s">
        <v>49</v>
      </c>
    </row>
    <row r="10" spans="1:21" ht="15" customHeight="1" x14ac:dyDescent="0.25">
      <c r="A10" s="14" t="s">
        <v>184</v>
      </c>
      <c r="B10" s="91" t="s">
        <v>185</v>
      </c>
      <c r="C10" s="121" t="s">
        <v>132</v>
      </c>
      <c r="D10" s="14" t="s">
        <v>53</v>
      </c>
      <c r="E10" s="14" t="s">
        <v>46</v>
      </c>
      <c r="F10" s="14" t="s">
        <v>83</v>
      </c>
      <c r="G10" s="92">
        <v>43196</v>
      </c>
      <c r="H10" s="93">
        <v>147.82</v>
      </c>
      <c r="I10" s="93">
        <v>86.82</v>
      </c>
      <c r="J10" s="94">
        <v>0.58730000000000004</v>
      </c>
      <c r="K10" s="95">
        <v>22.61</v>
      </c>
      <c r="L10" s="94">
        <v>1.6799999999999999E-2</v>
      </c>
      <c r="M10" s="95">
        <v>1</v>
      </c>
      <c r="N10" s="95">
        <v>0.95</v>
      </c>
      <c r="O10" s="93">
        <v>-37.090000000000003</v>
      </c>
      <c r="P10" s="94">
        <v>7.0499999999999993E-2</v>
      </c>
      <c r="Q10" s="95">
        <v>12</v>
      </c>
      <c r="R10" s="93">
        <v>37.07</v>
      </c>
      <c r="S10" s="120">
        <v>19305191209</v>
      </c>
      <c r="T10" s="14" t="s">
        <v>48</v>
      </c>
      <c r="U10" s="14" t="s">
        <v>49</v>
      </c>
    </row>
    <row r="11" spans="1:21" ht="15" customHeight="1" x14ac:dyDescent="0.25">
      <c r="A11" s="14" t="s">
        <v>186</v>
      </c>
      <c r="B11" s="91" t="s">
        <v>187</v>
      </c>
      <c r="C11" s="121" t="s">
        <v>60</v>
      </c>
      <c r="D11" s="14" t="s">
        <v>53</v>
      </c>
      <c r="E11" s="14" t="s">
        <v>71</v>
      </c>
      <c r="F11" s="14" t="s">
        <v>72</v>
      </c>
      <c r="G11" s="92">
        <v>43228</v>
      </c>
      <c r="H11" s="93">
        <v>1.59</v>
      </c>
      <c r="I11" s="93">
        <v>62.8</v>
      </c>
      <c r="J11" s="94">
        <v>39.496899999999997</v>
      </c>
      <c r="K11" s="95">
        <v>36.94</v>
      </c>
      <c r="L11" s="94">
        <v>1.6899999999999998E-2</v>
      </c>
      <c r="M11" s="95">
        <v>1.5</v>
      </c>
      <c r="N11" s="95">
        <v>1.66</v>
      </c>
      <c r="O11" s="93">
        <v>-13.9</v>
      </c>
      <c r="P11" s="94">
        <v>0.14219999999999999</v>
      </c>
      <c r="Q11" s="95">
        <v>4</v>
      </c>
      <c r="R11" s="93">
        <v>33.71</v>
      </c>
      <c r="S11" s="120">
        <v>112381300048</v>
      </c>
      <c r="T11" s="14" t="s">
        <v>48</v>
      </c>
      <c r="U11" s="14" t="s">
        <v>141</v>
      </c>
    </row>
    <row r="12" spans="1:21" ht="15" customHeight="1" x14ac:dyDescent="0.25">
      <c r="A12" s="14" t="s">
        <v>188</v>
      </c>
      <c r="B12" s="91" t="s">
        <v>189</v>
      </c>
      <c r="C12" s="121" t="s">
        <v>60</v>
      </c>
      <c r="D12" s="14" t="s">
        <v>53</v>
      </c>
      <c r="E12" s="14" t="s">
        <v>71</v>
      </c>
      <c r="F12" s="14" t="s">
        <v>72</v>
      </c>
      <c r="G12" s="92">
        <v>42985</v>
      </c>
      <c r="H12" s="93">
        <v>11.04</v>
      </c>
      <c r="I12" s="93">
        <v>42.54</v>
      </c>
      <c r="J12" s="94">
        <v>3.8532999999999999</v>
      </c>
      <c r="K12" s="95">
        <v>53.18</v>
      </c>
      <c r="L12" s="94">
        <v>3.9E-2</v>
      </c>
      <c r="M12" s="95">
        <v>0.2</v>
      </c>
      <c r="N12" s="95">
        <v>0.98</v>
      </c>
      <c r="O12" s="93">
        <v>-19.39</v>
      </c>
      <c r="P12" s="94">
        <v>0.22339999999999999</v>
      </c>
      <c r="Q12" s="95">
        <v>4</v>
      </c>
      <c r="R12" s="93">
        <v>20.97</v>
      </c>
      <c r="S12" s="120">
        <v>5798278612</v>
      </c>
      <c r="T12" s="14" t="s">
        <v>62</v>
      </c>
      <c r="U12" s="14" t="s">
        <v>74</v>
      </c>
    </row>
    <row r="13" spans="1:21" ht="15" customHeight="1" x14ac:dyDescent="0.25">
      <c r="A13" s="14" t="s">
        <v>190</v>
      </c>
      <c r="B13" s="91" t="s">
        <v>191</v>
      </c>
      <c r="C13" s="121" t="s">
        <v>54</v>
      </c>
      <c r="D13" s="14" t="s">
        <v>53</v>
      </c>
      <c r="E13" s="14" t="s">
        <v>71</v>
      </c>
      <c r="F13" s="14" t="s">
        <v>72</v>
      </c>
      <c r="G13" s="92">
        <v>43283</v>
      </c>
      <c r="H13" s="93">
        <v>7.79</v>
      </c>
      <c r="I13" s="93">
        <v>26.4</v>
      </c>
      <c r="J13" s="94">
        <v>3.3889999999999998</v>
      </c>
      <c r="K13" s="95">
        <v>45.52</v>
      </c>
      <c r="L13" s="94">
        <v>0</v>
      </c>
      <c r="M13" s="95">
        <v>1.2</v>
      </c>
      <c r="N13" s="95">
        <v>1.55</v>
      </c>
      <c r="O13" s="93">
        <v>-5.33</v>
      </c>
      <c r="P13" s="94">
        <v>0.18509999999999999</v>
      </c>
      <c r="Q13" s="95">
        <v>0</v>
      </c>
      <c r="R13" s="93">
        <v>9.6999999999999993</v>
      </c>
      <c r="S13" s="120">
        <v>3080659621</v>
      </c>
      <c r="T13" s="14" t="s">
        <v>62</v>
      </c>
      <c r="U13" s="14" t="s">
        <v>162</v>
      </c>
    </row>
    <row r="14" spans="1:21" ht="15" customHeight="1" x14ac:dyDescent="0.25">
      <c r="A14" s="14" t="s">
        <v>192</v>
      </c>
      <c r="B14" s="91" t="s">
        <v>193</v>
      </c>
      <c r="C14" s="121" t="s">
        <v>54</v>
      </c>
      <c r="D14" s="14" t="s">
        <v>53</v>
      </c>
      <c r="E14" s="14" t="s">
        <v>71</v>
      </c>
      <c r="F14" s="14" t="s">
        <v>72</v>
      </c>
      <c r="G14" s="92">
        <v>43290</v>
      </c>
      <c r="H14" s="93">
        <v>0</v>
      </c>
      <c r="I14" s="93">
        <v>32.409999999999997</v>
      </c>
      <c r="J14" s="14" t="s">
        <v>73</v>
      </c>
      <c r="K14" s="95">
        <v>28.94</v>
      </c>
      <c r="L14" s="94">
        <v>0</v>
      </c>
      <c r="M14" s="95">
        <v>1.7</v>
      </c>
      <c r="N14" s="95">
        <v>1.23</v>
      </c>
      <c r="O14" s="93">
        <v>-21.5</v>
      </c>
      <c r="P14" s="94">
        <v>0.1022</v>
      </c>
      <c r="Q14" s="95">
        <v>0</v>
      </c>
      <c r="R14" s="93">
        <v>26.5</v>
      </c>
      <c r="S14" s="120">
        <v>5273928083</v>
      </c>
      <c r="T14" s="14" t="s">
        <v>62</v>
      </c>
      <c r="U14" s="14" t="s">
        <v>103</v>
      </c>
    </row>
    <row r="15" spans="1:21" ht="15" customHeight="1" x14ac:dyDescent="0.25">
      <c r="A15" s="14" t="s">
        <v>194</v>
      </c>
      <c r="B15" s="91" t="s">
        <v>195</v>
      </c>
      <c r="C15" s="121" t="s">
        <v>97</v>
      </c>
      <c r="D15" s="14" t="s">
        <v>45</v>
      </c>
      <c r="E15" s="14" t="s">
        <v>71</v>
      </c>
      <c r="F15" s="14" t="s">
        <v>98</v>
      </c>
      <c r="G15" s="92">
        <v>43207</v>
      </c>
      <c r="H15" s="93">
        <v>114.73</v>
      </c>
      <c r="I15" s="93">
        <v>168.07</v>
      </c>
      <c r="J15" s="94">
        <v>1.4649000000000001</v>
      </c>
      <c r="K15" s="95">
        <v>28.98</v>
      </c>
      <c r="L15" s="94">
        <v>1.44E-2</v>
      </c>
      <c r="M15" s="95">
        <v>1</v>
      </c>
      <c r="N15" s="95">
        <v>1.31</v>
      </c>
      <c r="O15" s="93">
        <v>-1.78</v>
      </c>
      <c r="P15" s="94">
        <v>0.1024</v>
      </c>
      <c r="Q15" s="95">
        <v>6</v>
      </c>
      <c r="R15" s="93">
        <v>44.94</v>
      </c>
      <c r="S15" s="120">
        <v>113586611535</v>
      </c>
      <c r="T15" s="14" t="s">
        <v>48</v>
      </c>
      <c r="U15" s="14" t="s">
        <v>196</v>
      </c>
    </row>
    <row r="16" spans="1:21" ht="15" customHeight="1" x14ac:dyDescent="0.25">
      <c r="A16" s="14" t="s">
        <v>197</v>
      </c>
      <c r="B16" s="91" t="s">
        <v>198</v>
      </c>
      <c r="C16" s="121" t="s">
        <v>54</v>
      </c>
      <c r="D16" s="14" t="s">
        <v>53</v>
      </c>
      <c r="E16" s="14" t="s">
        <v>71</v>
      </c>
      <c r="F16" s="14" t="s">
        <v>72</v>
      </c>
      <c r="G16" s="92">
        <v>43283</v>
      </c>
      <c r="H16" s="93">
        <v>10.32</v>
      </c>
      <c r="I16" s="93">
        <v>44.02</v>
      </c>
      <c r="J16" s="94">
        <v>4.2655000000000003</v>
      </c>
      <c r="K16" s="95">
        <v>112.87</v>
      </c>
      <c r="L16" s="94">
        <v>0</v>
      </c>
      <c r="M16" s="95">
        <v>1.3</v>
      </c>
      <c r="N16" s="95">
        <v>2.02</v>
      </c>
      <c r="O16" s="93">
        <v>-1.23</v>
      </c>
      <c r="P16" s="94">
        <v>0.52190000000000003</v>
      </c>
      <c r="Q16" s="95">
        <v>0</v>
      </c>
      <c r="R16" s="93">
        <v>13.89</v>
      </c>
      <c r="S16" s="120">
        <v>3434963305</v>
      </c>
      <c r="T16" s="14" t="s">
        <v>62</v>
      </c>
      <c r="U16" s="14" t="s">
        <v>162</v>
      </c>
    </row>
    <row r="17" spans="1:21" ht="15" customHeight="1" x14ac:dyDescent="0.25">
      <c r="A17" s="14" t="s">
        <v>200</v>
      </c>
      <c r="B17" s="91" t="s">
        <v>201</v>
      </c>
      <c r="C17" s="121" t="s">
        <v>132</v>
      </c>
      <c r="D17" s="14" t="s">
        <v>45</v>
      </c>
      <c r="E17" s="14" t="s">
        <v>71</v>
      </c>
      <c r="F17" s="14" t="s">
        <v>98</v>
      </c>
      <c r="G17" s="92">
        <v>43198</v>
      </c>
      <c r="H17" s="93">
        <v>140.37</v>
      </c>
      <c r="I17" s="93">
        <v>258.31</v>
      </c>
      <c r="J17" s="94">
        <v>1.8402000000000001</v>
      </c>
      <c r="K17" s="95">
        <v>70.77</v>
      </c>
      <c r="L17" s="94">
        <v>0</v>
      </c>
      <c r="M17" s="95">
        <v>1.1000000000000001</v>
      </c>
      <c r="N17" s="95">
        <v>2.12</v>
      </c>
      <c r="O17" s="93">
        <v>2.29</v>
      </c>
      <c r="P17" s="94">
        <v>0.31130000000000002</v>
      </c>
      <c r="Q17" s="95">
        <v>0</v>
      </c>
      <c r="R17" s="93">
        <v>49.09</v>
      </c>
      <c r="S17" s="120">
        <v>128426663519</v>
      </c>
      <c r="T17" s="14" t="s">
        <v>48</v>
      </c>
      <c r="U17" s="14" t="s">
        <v>99</v>
      </c>
    </row>
    <row r="18" spans="1:21" ht="15" customHeight="1" x14ac:dyDescent="0.25">
      <c r="A18" s="14" t="s">
        <v>202</v>
      </c>
      <c r="B18" s="91" t="s">
        <v>203</v>
      </c>
      <c r="C18" s="121" t="s">
        <v>97</v>
      </c>
      <c r="D18" s="14" t="s">
        <v>45</v>
      </c>
      <c r="E18" s="14" t="s">
        <v>71</v>
      </c>
      <c r="F18" s="14" t="s">
        <v>98</v>
      </c>
      <c r="G18" s="92">
        <v>43254</v>
      </c>
      <c r="H18" s="93">
        <v>62.42</v>
      </c>
      <c r="I18" s="93">
        <v>98.26</v>
      </c>
      <c r="J18" s="94">
        <v>1.5742</v>
      </c>
      <c r="K18" s="95">
        <v>32.11</v>
      </c>
      <c r="L18" s="94">
        <v>1.7999999999999999E-2</v>
      </c>
      <c r="M18" s="95">
        <v>1.3</v>
      </c>
      <c r="N18" s="95">
        <v>1.53</v>
      </c>
      <c r="O18" s="93">
        <v>-21.35</v>
      </c>
      <c r="P18" s="94">
        <v>0.1181</v>
      </c>
      <c r="Q18" s="95">
        <v>14</v>
      </c>
      <c r="R18" s="93">
        <v>53.3</v>
      </c>
      <c r="S18" s="120">
        <v>36623527542</v>
      </c>
      <c r="T18" s="14" t="s">
        <v>48</v>
      </c>
      <c r="U18" s="14" t="s">
        <v>127</v>
      </c>
    </row>
    <row r="19" spans="1:21" ht="15" customHeight="1" x14ac:dyDescent="0.25">
      <c r="A19" s="14" t="s">
        <v>204</v>
      </c>
      <c r="B19" s="91" t="s">
        <v>205</v>
      </c>
      <c r="C19" s="121" t="s">
        <v>44</v>
      </c>
      <c r="D19" s="14" t="s">
        <v>45</v>
      </c>
      <c r="E19" s="14" t="s">
        <v>71</v>
      </c>
      <c r="F19" s="14" t="s">
        <v>98</v>
      </c>
      <c r="G19" s="92">
        <v>43223</v>
      </c>
      <c r="H19" s="93">
        <v>25.34</v>
      </c>
      <c r="I19" s="93">
        <v>47.72</v>
      </c>
      <c r="J19" s="94">
        <v>1.8832</v>
      </c>
      <c r="K19" s="95">
        <v>17.420000000000002</v>
      </c>
      <c r="L19" s="94">
        <v>2.6800000000000001E-2</v>
      </c>
      <c r="M19" s="95">
        <v>1</v>
      </c>
      <c r="N19" s="95">
        <v>1.59</v>
      </c>
      <c r="O19" s="93">
        <v>-3.05</v>
      </c>
      <c r="P19" s="94">
        <v>4.4600000000000001E-2</v>
      </c>
      <c r="Q19" s="95">
        <v>20</v>
      </c>
      <c r="R19" s="93">
        <v>45.51</v>
      </c>
      <c r="S19" s="120">
        <v>26910549981</v>
      </c>
      <c r="T19" s="14" t="s">
        <v>48</v>
      </c>
      <c r="U19" s="14" t="s">
        <v>77</v>
      </c>
    </row>
    <row r="20" spans="1:21" ht="15" customHeight="1" x14ac:dyDescent="0.25">
      <c r="A20" s="14" t="s">
        <v>206</v>
      </c>
      <c r="B20" s="91" t="s">
        <v>207</v>
      </c>
      <c r="C20" s="121" t="s">
        <v>89</v>
      </c>
      <c r="D20" s="14" t="s">
        <v>45</v>
      </c>
      <c r="E20" s="14" t="s">
        <v>71</v>
      </c>
      <c r="F20" s="14" t="s">
        <v>98</v>
      </c>
      <c r="G20" s="92">
        <v>43208</v>
      </c>
      <c r="H20" s="93">
        <v>59.67</v>
      </c>
      <c r="I20" s="93">
        <v>137.36000000000001</v>
      </c>
      <c r="J20" s="94">
        <v>2.302</v>
      </c>
      <c r="K20" s="95">
        <v>37.74</v>
      </c>
      <c r="L20" s="94">
        <v>1.6299999999999999E-2</v>
      </c>
      <c r="M20" s="95">
        <v>0.9</v>
      </c>
      <c r="N20" s="95">
        <v>1.06</v>
      </c>
      <c r="O20" s="93">
        <v>-2.85</v>
      </c>
      <c r="P20" s="94">
        <v>0.1462</v>
      </c>
      <c r="Q20" s="95">
        <v>20</v>
      </c>
      <c r="R20" s="93">
        <v>28.47</v>
      </c>
      <c r="S20" s="120">
        <v>60607235214</v>
      </c>
      <c r="T20" s="14" t="s">
        <v>48</v>
      </c>
      <c r="U20" s="14" t="s">
        <v>196</v>
      </c>
    </row>
    <row r="21" spans="1:21" ht="15" customHeight="1" x14ac:dyDescent="0.25">
      <c r="A21" s="14" t="s">
        <v>208</v>
      </c>
      <c r="B21" s="91" t="s">
        <v>209</v>
      </c>
      <c r="C21" s="121" t="s">
        <v>102</v>
      </c>
      <c r="D21" s="14" t="s">
        <v>45</v>
      </c>
      <c r="E21" s="14" t="s">
        <v>46</v>
      </c>
      <c r="F21" s="14" t="s">
        <v>47</v>
      </c>
      <c r="G21" s="92">
        <v>43235</v>
      </c>
      <c r="H21" s="93">
        <v>547.96</v>
      </c>
      <c r="I21" s="93">
        <v>225.44</v>
      </c>
      <c r="J21" s="94">
        <v>0.41139999999999999</v>
      </c>
      <c r="K21" s="95">
        <v>15.84</v>
      </c>
      <c r="L21" s="94">
        <v>9.1999999999999998E-3</v>
      </c>
      <c r="M21" s="95">
        <v>1.8</v>
      </c>
      <c r="N21" s="95">
        <v>2.14</v>
      </c>
      <c r="O21" s="93">
        <v>-70.39</v>
      </c>
      <c r="P21" s="94">
        <v>3.6700000000000003E-2</v>
      </c>
      <c r="Q21" s="95">
        <v>2</v>
      </c>
      <c r="R21" s="93">
        <v>128.46</v>
      </c>
      <c r="S21" s="120">
        <v>13888430188</v>
      </c>
      <c r="T21" s="14" t="s">
        <v>48</v>
      </c>
      <c r="U21" s="14" t="s">
        <v>196</v>
      </c>
    </row>
    <row r="22" spans="1:21" ht="15" customHeight="1" x14ac:dyDescent="0.25">
      <c r="A22" s="14" t="s">
        <v>210</v>
      </c>
      <c r="B22" s="91" t="s">
        <v>211</v>
      </c>
      <c r="C22" s="121" t="s">
        <v>54</v>
      </c>
      <c r="D22" s="14" t="s">
        <v>53</v>
      </c>
      <c r="E22" s="14" t="s">
        <v>71</v>
      </c>
      <c r="F22" s="14" t="s">
        <v>72</v>
      </c>
      <c r="G22" s="92">
        <v>43197</v>
      </c>
      <c r="H22" s="93">
        <v>0</v>
      </c>
      <c r="I22" s="93">
        <v>136.56</v>
      </c>
      <c r="J22" s="14" t="s">
        <v>73</v>
      </c>
      <c r="K22" s="14" t="s">
        <v>73</v>
      </c>
      <c r="L22" s="94">
        <v>0</v>
      </c>
      <c r="M22" s="95">
        <v>1.7</v>
      </c>
      <c r="N22" s="95">
        <v>0.88</v>
      </c>
      <c r="O22" s="93">
        <v>-11.38</v>
      </c>
      <c r="P22" s="94">
        <v>-0.65759999999999996</v>
      </c>
      <c r="Q22" s="95">
        <v>0</v>
      </c>
      <c r="R22" s="93">
        <v>0</v>
      </c>
      <c r="S22" s="120">
        <v>30139525198</v>
      </c>
      <c r="T22" s="14" t="s">
        <v>48</v>
      </c>
      <c r="U22" s="14" t="s">
        <v>99</v>
      </c>
    </row>
    <row r="23" spans="1:21" ht="15" customHeight="1" x14ac:dyDescent="0.25">
      <c r="A23" s="14" t="s">
        <v>212</v>
      </c>
      <c r="B23" s="91" t="s">
        <v>213</v>
      </c>
      <c r="C23" s="121" t="s">
        <v>132</v>
      </c>
      <c r="D23" s="14" t="s">
        <v>53</v>
      </c>
      <c r="E23" s="14" t="s">
        <v>46</v>
      </c>
      <c r="F23" s="14" t="s">
        <v>83</v>
      </c>
      <c r="G23" s="92">
        <v>43240</v>
      </c>
      <c r="H23" s="93">
        <v>100.31</v>
      </c>
      <c r="I23" s="93">
        <v>61.27</v>
      </c>
      <c r="J23" s="94">
        <v>0.61080000000000001</v>
      </c>
      <c r="K23" s="95">
        <v>23.48</v>
      </c>
      <c r="L23" s="94">
        <v>2.9100000000000001E-2</v>
      </c>
      <c r="M23" s="95">
        <v>0.3</v>
      </c>
      <c r="N23" s="95">
        <v>0.47</v>
      </c>
      <c r="O23" s="93">
        <v>-71.150000000000006</v>
      </c>
      <c r="P23" s="94">
        <v>7.4899999999999994E-2</v>
      </c>
      <c r="Q23" s="95">
        <v>4</v>
      </c>
      <c r="R23" s="93">
        <v>44.56</v>
      </c>
      <c r="S23" s="120">
        <v>14940840458</v>
      </c>
      <c r="T23" s="14" t="s">
        <v>48</v>
      </c>
      <c r="U23" s="14" t="s">
        <v>90</v>
      </c>
    </row>
    <row r="24" spans="1:21" ht="15" customHeight="1" x14ac:dyDescent="0.25">
      <c r="A24" s="14" t="s">
        <v>214</v>
      </c>
      <c r="B24" s="91" t="s">
        <v>215</v>
      </c>
      <c r="C24" s="121" t="s">
        <v>44</v>
      </c>
      <c r="D24" s="14" t="s">
        <v>45</v>
      </c>
      <c r="E24" s="14" t="s">
        <v>46</v>
      </c>
      <c r="F24" s="14" t="s">
        <v>47</v>
      </c>
      <c r="G24" s="92">
        <v>43237</v>
      </c>
      <c r="H24" s="93">
        <v>38.47</v>
      </c>
      <c r="I24" s="93">
        <v>23.85</v>
      </c>
      <c r="J24" s="94">
        <v>0.62</v>
      </c>
      <c r="K24" s="95">
        <v>20.56</v>
      </c>
      <c r="L24" s="94">
        <v>2.1000000000000001E-2</v>
      </c>
      <c r="M24" s="95">
        <v>1</v>
      </c>
      <c r="N24" s="95">
        <v>2</v>
      </c>
      <c r="O24" s="93">
        <v>2.2200000000000002</v>
      </c>
      <c r="P24" s="94">
        <v>6.0299999999999999E-2</v>
      </c>
      <c r="Q24" s="95">
        <v>0</v>
      </c>
      <c r="R24" s="93">
        <v>14.5</v>
      </c>
      <c r="S24" s="120">
        <v>4168750296</v>
      </c>
      <c r="T24" s="14" t="s">
        <v>62</v>
      </c>
      <c r="U24" s="14" t="s">
        <v>165</v>
      </c>
    </row>
    <row r="25" spans="1:21" ht="15" customHeight="1" x14ac:dyDescent="0.25">
      <c r="A25" s="14" t="s">
        <v>216</v>
      </c>
      <c r="B25" s="91" t="s">
        <v>217</v>
      </c>
      <c r="C25" s="121" t="s">
        <v>52</v>
      </c>
      <c r="D25" s="14" t="s">
        <v>53</v>
      </c>
      <c r="E25" s="14" t="s">
        <v>71</v>
      </c>
      <c r="F25" s="14" t="s">
        <v>72</v>
      </c>
      <c r="G25" s="92">
        <v>43262</v>
      </c>
      <c r="H25" s="93">
        <v>34.25</v>
      </c>
      <c r="I25" s="93">
        <v>70.44</v>
      </c>
      <c r="J25" s="94">
        <v>2.0566</v>
      </c>
      <c r="K25" s="95">
        <v>21.15</v>
      </c>
      <c r="L25" s="94">
        <v>3.39E-2</v>
      </c>
      <c r="M25" s="95">
        <v>0.2</v>
      </c>
      <c r="N25" s="95">
        <v>0.44</v>
      </c>
      <c r="O25" s="93">
        <v>-87.12</v>
      </c>
      <c r="P25" s="94">
        <v>6.3299999999999995E-2</v>
      </c>
      <c r="Q25" s="95">
        <v>8</v>
      </c>
      <c r="R25" s="93">
        <v>56.52</v>
      </c>
      <c r="S25" s="120">
        <v>34658871864</v>
      </c>
      <c r="T25" s="14" t="s">
        <v>48</v>
      </c>
      <c r="U25" s="14" t="s">
        <v>90</v>
      </c>
    </row>
    <row r="26" spans="1:21" ht="15" customHeight="1" x14ac:dyDescent="0.25">
      <c r="A26" s="14" t="s">
        <v>218</v>
      </c>
      <c r="B26" s="91" t="s">
        <v>219</v>
      </c>
      <c r="C26" s="121" t="s">
        <v>60</v>
      </c>
      <c r="D26" s="14" t="s">
        <v>53</v>
      </c>
      <c r="E26" s="14" t="s">
        <v>71</v>
      </c>
      <c r="F26" s="14" t="s">
        <v>72</v>
      </c>
      <c r="G26" s="92">
        <v>43184</v>
      </c>
      <c r="H26" s="93">
        <v>0</v>
      </c>
      <c r="I26" s="93">
        <v>12.85</v>
      </c>
      <c r="J26" s="14" t="s">
        <v>73</v>
      </c>
      <c r="K26" s="14" t="s">
        <v>73</v>
      </c>
      <c r="L26" s="94">
        <v>3.7400000000000003E-2</v>
      </c>
      <c r="M26" s="95">
        <v>1.2</v>
      </c>
      <c r="N26" s="95">
        <v>1.06</v>
      </c>
      <c r="O26" s="93">
        <v>-36.74</v>
      </c>
      <c r="P26" s="94">
        <v>-0.24979999999999999</v>
      </c>
      <c r="Q26" s="95">
        <v>6</v>
      </c>
      <c r="R26" s="93">
        <v>9.6999999999999993</v>
      </c>
      <c r="S26" s="120">
        <v>8531352092</v>
      </c>
      <c r="T26" s="14" t="s">
        <v>62</v>
      </c>
      <c r="U26" s="14" t="s">
        <v>90</v>
      </c>
    </row>
    <row r="27" spans="1:21" ht="15" customHeight="1" x14ac:dyDescent="0.25">
      <c r="A27" s="14" t="s">
        <v>220</v>
      </c>
      <c r="B27" s="91" t="s">
        <v>221</v>
      </c>
      <c r="C27" s="121" t="s">
        <v>97</v>
      </c>
      <c r="D27" s="14" t="s">
        <v>45</v>
      </c>
      <c r="E27" s="14" t="s">
        <v>71</v>
      </c>
      <c r="F27" s="14" t="s">
        <v>98</v>
      </c>
      <c r="G27" s="92">
        <v>43197</v>
      </c>
      <c r="H27" s="93">
        <v>156.65</v>
      </c>
      <c r="I27" s="93">
        <v>191.54</v>
      </c>
      <c r="J27" s="94">
        <v>1.2226999999999999</v>
      </c>
      <c r="K27" s="95">
        <v>25.71</v>
      </c>
      <c r="L27" s="94">
        <v>9.1000000000000004E-3</v>
      </c>
      <c r="M27" s="95">
        <v>0.6</v>
      </c>
      <c r="N27" s="14" t="s">
        <v>73</v>
      </c>
      <c r="O27" s="14" t="s">
        <v>73</v>
      </c>
      <c r="P27" s="94">
        <v>8.6099999999999996E-2</v>
      </c>
      <c r="Q27" s="95">
        <v>1</v>
      </c>
      <c r="R27" s="93">
        <v>104.09</v>
      </c>
      <c r="S27" s="120">
        <v>62796724484</v>
      </c>
      <c r="T27" s="14" t="s">
        <v>48</v>
      </c>
      <c r="U27" s="14" t="s">
        <v>150</v>
      </c>
    </row>
    <row r="28" spans="1:21" ht="15" customHeight="1" x14ac:dyDescent="0.25">
      <c r="A28" s="14" t="s">
        <v>222</v>
      </c>
      <c r="B28" s="91" t="s">
        <v>223</v>
      </c>
      <c r="C28" s="121" t="s">
        <v>89</v>
      </c>
      <c r="D28" s="14" t="s">
        <v>60</v>
      </c>
      <c r="E28" s="14" t="s">
        <v>71</v>
      </c>
      <c r="F28" s="14" t="s">
        <v>155</v>
      </c>
      <c r="G28" s="92">
        <v>42761</v>
      </c>
      <c r="H28" s="93">
        <v>53.09</v>
      </c>
      <c r="I28" s="93">
        <v>108.94</v>
      </c>
      <c r="J28" s="94">
        <v>2.052</v>
      </c>
      <c r="K28" s="95">
        <v>23.73</v>
      </c>
      <c r="L28" s="94">
        <v>1.03E-2</v>
      </c>
      <c r="M28" s="95">
        <v>0.8</v>
      </c>
      <c r="N28" s="14" t="s">
        <v>73</v>
      </c>
      <c r="O28" s="14" t="s">
        <v>73</v>
      </c>
      <c r="P28" s="94">
        <v>7.6200000000000004E-2</v>
      </c>
      <c r="Q28" s="95">
        <v>11</v>
      </c>
      <c r="R28" s="93">
        <v>77.930000000000007</v>
      </c>
      <c r="S28" s="120">
        <v>9651998916</v>
      </c>
      <c r="T28" s="14" t="s">
        <v>62</v>
      </c>
      <c r="U28" s="14" t="s">
        <v>150</v>
      </c>
    </row>
    <row r="29" spans="1:21" ht="15" customHeight="1" x14ac:dyDescent="0.25">
      <c r="A29" s="14" t="s">
        <v>224</v>
      </c>
      <c r="B29" s="91" t="s">
        <v>225</v>
      </c>
      <c r="C29" s="121" t="s">
        <v>226</v>
      </c>
      <c r="D29" s="14" t="s">
        <v>60</v>
      </c>
      <c r="E29" s="14" t="s">
        <v>46</v>
      </c>
      <c r="F29" s="14" t="s">
        <v>67</v>
      </c>
      <c r="G29" s="92">
        <v>43165</v>
      </c>
      <c r="H29" s="93">
        <v>74.650000000000006</v>
      </c>
      <c r="I29" s="93">
        <v>42.94</v>
      </c>
      <c r="J29" s="94">
        <v>0.57520000000000004</v>
      </c>
      <c r="K29" s="95">
        <v>10.63</v>
      </c>
      <c r="L29" s="94">
        <v>2.0299999999999999E-2</v>
      </c>
      <c r="M29" s="95">
        <v>1</v>
      </c>
      <c r="N29" s="14" t="s">
        <v>73</v>
      </c>
      <c r="O29" s="14" t="s">
        <v>73</v>
      </c>
      <c r="P29" s="94">
        <v>1.06E-2</v>
      </c>
      <c r="Q29" s="95">
        <v>20</v>
      </c>
      <c r="R29" s="93">
        <v>51.66</v>
      </c>
      <c r="S29" s="120">
        <v>33102864508</v>
      </c>
      <c r="T29" s="14" t="s">
        <v>48</v>
      </c>
      <c r="U29" s="14" t="s">
        <v>150</v>
      </c>
    </row>
    <row r="30" spans="1:21" ht="15" customHeight="1" x14ac:dyDescent="0.25">
      <c r="A30" s="14" t="s">
        <v>227</v>
      </c>
      <c r="B30" s="91" t="s">
        <v>228</v>
      </c>
      <c r="C30" s="121" t="s">
        <v>60</v>
      </c>
      <c r="D30" s="14" t="s">
        <v>53</v>
      </c>
      <c r="E30" s="14" t="s">
        <v>71</v>
      </c>
      <c r="F30" s="14" t="s">
        <v>72</v>
      </c>
      <c r="G30" s="92">
        <v>42773</v>
      </c>
      <c r="H30" s="93">
        <v>9.86</v>
      </c>
      <c r="I30" s="93">
        <v>59.41</v>
      </c>
      <c r="J30" s="94">
        <v>6.0254000000000003</v>
      </c>
      <c r="K30" s="95">
        <v>17.170000000000002</v>
      </c>
      <c r="L30" s="94">
        <v>8.6E-3</v>
      </c>
      <c r="M30" s="95">
        <v>0.8</v>
      </c>
      <c r="N30" s="95">
        <v>1.59</v>
      </c>
      <c r="O30" s="93">
        <v>-15</v>
      </c>
      <c r="P30" s="94">
        <v>4.3400000000000001E-2</v>
      </c>
      <c r="Q30" s="95">
        <v>4</v>
      </c>
      <c r="R30" s="93">
        <v>38.89</v>
      </c>
      <c r="S30" s="120">
        <v>4869828241</v>
      </c>
      <c r="T30" s="14" t="s">
        <v>62</v>
      </c>
      <c r="U30" s="14" t="s">
        <v>86</v>
      </c>
    </row>
    <row r="31" spans="1:21" ht="15" customHeight="1" x14ac:dyDescent="0.25">
      <c r="A31" s="14" t="s">
        <v>229</v>
      </c>
      <c r="B31" s="91" t="s">
        <v>1954</v>
      </c>
      <c r="C31" s="121" t="s">
        <v>89</v>
      </c>
      <c r="D31" s="14" t="s">
        <v>53</v>
      </c>
      <c r="E31" s="14" t="s">
        <v>46</v>
      </c>
      <c r="F31" s="14" t="s">
        <v>83</v>
      </c>
      <c r="G31" s="92">
        <v>43224</v>
      </c>
      <c r="H31" s="93">
        <v>388.8</v>
      </c>
      <c r="I31" s="93">
        <v>175.66</v>
      </c>
      <c r="J31" s="94">
        <v>0.45179999999999998</v>
      </c>
      <c r="K31" s="95">
        <v>17.39</v>
      </c>
      <c r="L31" s="94">
        <v>1.5900000000000001E-2</v>
      </c>
      <c r="M31" s="95">
        <v>1.1000000000000001</v>
      </c>
      <c r="N31" s="95">
        <v>0.2</v>
      </c>
      <c r="O31" s="93">
        <v>19.11</v>
      </c>
      <c r="P31" s="94">
        <v>4.4499999999999998E-2</v>
      </c>
      <c r="Q31" s="95">
        <v>1</v>
      </c>
      <c r="R31" s="93">
        <v>269.05</v>
      </c>
      <c r="S31" s="120">
        <v>59559916700</v>
      </c>
      <c r="T31" s="14" t="s">
        <v>48</v>
      </c>
      <c r="U31" s="14" t="s">
        <v>49</v>
      </c>
    </row>
    <row r="32" spans="1:21" ht="15" customHeight="1" x14ac:dyDescent="0.25">
      <c r="A32" s="14" t="s">
        <v>230</v>
      </c>
      <c r="B32" s="91" t="s">
        <v>231</v>
      </c>
      <c r="C32" s="121" t="s">
        <v>97</v>
      </c>
      <c r="D32" s="14" t="s">
        <v>53</v>
      </c>
      <c r="E32" s="14" t="s">
        <v>71</v>
      </c>
      <c r="F32" s="14" t="s">
        <v>72</v>
      </c>
      <c r="G32" s="92">
        <v>43171</v>
      </c>
      <c r="H32" s="93">
        <v>0</v>
      </c>
      <c r="I32" s="93">
        <v>40.1</v>
      </c>
      <c r="J32" s="14" t="s">
        <v>73</v>
      </c>
      <c r="K32" s="95">
        <v>35.18</v>
      </c>
      <c r="L32" s="94">
        <v>2.3400000000000001E-2</v>
      </c>
      <c r="M32" s="95">
        <v>0.4</v>
      </c>
      <c r="N32" s="14" t="s">
        <v>73</v>
      </c>
      <c r="O32" s="14" t="s">
        <v>73</v>
      </c>
      <c r="P32" s="94">
        <v>0.13339999999999999</v>
      </c>
      <c r="Q32" s="95">
        <v>6</v>
      </c>
      <c r="R32" s="93">
        <v>59.98</v>
      </c>
      <c r="S32" s="120">
        <v>2359351259</v>
      </c>
      <c r="T32" s="14" t="s">
        <v>62</v>
      </c>
      <c r="U32" s="14" t="s">
        <v>150</v>
      </c>
    </row>
    <row r="33" spans="1:21" ht="15" customHeight="1" x14ac:dyDescent="0.25">
      <c r="A33" s="14" t="s">
        <v>232</v>
      </c>
      <c r="B33" s="91" t="s">
        <v>233</v>
      </c>
      <c r="C33" s="121" t="s">
        <v>132</v>
      </c>
      <c r="D33" s="14" t="s">
        <v>53</v>
      </c>
      <c r="E33" s="14" t="s">
        <v>71</v>
      </c>
      <c r="F33" s="14" t="s">
        <v>72</v>
      </c>
      <c r="G33" s="92">
        <v>43262</v>
      </c>
      <c r="H33" s="93">
        <v>0</v>
      </c>
      <c r="I33" s="93">
        <v>54.71</v>
      </c>
      <c r="J33" s="14" t="s">
        <v>73</v>
      </c>
      <c r="K33" s="95">
        <v>248.68</v>
      </c>
      <c r="L33" s="94">
        <v>2.3400000000000001E-2</v>
      </c>
      <c r="M33" s="95">
        <v>1.2</v>
      </c>
      <c r="N33" s="14" t="s">
        <v>73</v>
      </c>
      <c r="O33" s="14" t="s">
        <v>73</v>
      </c>
      <c r="P33" s="94">
        <v>1.2009000000000001</v>
      </c>
      <c r="Q33" s="95">
        <v>5</v>
      </c>
      <c r="R33" s="93">
        <v>87.09</v>
      </c>
      <c r="S33" s="120">
        <v>48637009409</v>
      </c>
      <c r="T33" s="14" t="s">
        <v>48</v>
      </c>
      <c r="U33" s="14" t="s">
        <v>150</v>
      </c>
    </row>
    <row r="34" spans="1:21" ht="15" customHeight="1" x14ac:dyDescent="0.25">
      <c r="A34" s="14" t="s">
        <v>234</v>
      </c>
      <c r="B34" s="91" t="s">
        <v>235</v>
      </c>
      <c r="C34" s="121" t="s">
        <v>132</v>
      </c>
      <c r="D34" s="14" t="s">
        <v>45</v>
      </c>
      <c r="E34" s="14" t="s">
        <v>71</v>
      </c>
      <c r="F34" s="14" t="s">
        <v>98</v>
      </c>
      <c r="G34" s="92">
        <v>42971</v>
      </c>
      <c r="H34" s="93">
        <v>52.82</v>
      </c>
      <c r="I34" s="93">
        <v>63.25</v>
      </c>
      <c r="J34" s="94">
        <v>1.1975</v>
      </c>
      <c r="K34" s="95">
        <v>43.62</v>
      </c>
      <c r="L34" s="94">
        <v>1.0800000000000001E-2</v>
      </c>
      <c r="M34" s="95">
        <v>1.6</v>
      </c>
      <c r="N34" s="95">
        <v>2.4700000000000002</v>
      </c>
      <c r="O34" s="93">
        <v>-8.2799999999999994</v>
      </c>
      <c r="P34" s="94">
        <v>0.17560000000000001</v>
      </c>
      <c r="Q34" s="95">
        <v>6</v>
      </c>
      <c r="R34" s="93">
        <v>21.83</v>
      </c>
      <c r="S34" s="120">
        <v>2054615656</v>
      </c>
      <c r="T34" s="14" t="s">
        <v>62</v>
      </c>
      <c r="U34" s="14" t="s">
        <v>86</v>
      </c>
    </row>
    <row r="35" spans="1:21" ht="15" customHeight="1" x14ac:dyDescent="0.25">
      <c r="A35" s="14" t="s">
        <v>236</v>
      </c>
      <c r="B35" s="91" t="s">
        <v>237</v>
      </c>
      <c r="C35" s="121" t="s">
        <v>97</v>
      </c>
      <c r="D35" s="14" t="s">
        <v>45</v>
      </c>
      <c r="E35" s="14" t="s">
        <v>71</v>
      </c>
      <c r="F35" s="14" t="s">
        <v>98</v>
      </c>
      <c r="G35" s="92">
        <v>42987</v>
      </c>
      <c r="H35" s="93">
        <v>9.4700000000000006</v>
      </c>
      <c r="I35" s="93">
        <v>46.17</v>
      </c>
      <c r="J35" s="94">
        <v>4.8754</v>
      </c>
      <c r="K35" s="95">
        <v>30.78</v>
      </c>
      <c r="L35" s="94">
        <v>6.4999999999999997E-3</v>
      </c>
      <c r="M35" s="95">
        <v>1.3</v>
      </c>
      <c r="N35" s="95">
        <v>2.65</v>
      </c>
      <c r="O35" s="93">
        <v>8.7100000000000009</v>
      </c>
      <c r="P35" s="94">
        <v>0.1114</v>
      </c>
      <c r="Q35" s="95">
        <v>0</v>
      </c>
      <c r="R35" s="93">
        <v>33.71</v>
      </c>
      <c r="S35" s="120">
        <v>1611273838</v>
      </c>
      <c r="T35" s="14" t="s">
        <v>199</v>
      </c>
      <c r="U35" s="14" t="s">
        <v>238</v>
      </c>
    </row>
    <row r="36" spans="1:21" ht="15" customHeight="1" x14ac:dyDescent="0.25">
      <c r="A36" s="14" t="s">
        <v>239</v>
      </c>
      <c r="B36" s="91" t="s">
        <v>240</v>
      </c>
      <c r="C36" s="121" t="s">
        <v>52</v>
      </c>
      <c r="D36" s="14" t="s">
        <v>53</v>
      </c>
      <c r="E36" s="14" t="s">
        <v>71</v>
      </c>
      <c r="F36" s="14" t="s">
        <v>72</v>
      </c>
      <c r="G36" s="92">
        <v>43180</v>
      </c>
      <c r="H36" s="93">
        <v>28.66</v>
      </c>
      <c r="I36" s="93">
        <v>42.03</v>
      </c>
      <c r="J36" s="94">
        <v>1.4664999999999999</v>
      </c>
      <c r="K36" s="95">
        <v>30.24</v>
      </c>
      <c r="L36" s="94">
        <v>3.4299999999999997E-2</v>
      </c>
      <c r="M36" s="95">
        <v>0.4</v>
      </c>
      <c r="N36" s="95">
        <v>0.66</v>
      </c>
      <c r="O36" s="93">
        <v>-27.17</v>
      </c>
      <c r="P36" s="94">
        <v>0.1087</v>
      </c>
      <c r="Q36" s="95">
        <v>7</v>
      </c>
      <c r="R36" s="93">
        <v>0</v>
      </c>
      <c r="S36" s="120">
        <v>6641450198</v>
      </c>
      <c r="T36" s="14" t="s">
        <v>62</v>
      </c>
      <c r="U36" s="14" t="s">
        <v>74</v>
      </c>
    </row>
    <row r="37" spans="1:21" ht="15" customHeight="1" x14ac:dyDescent="0.25">
      <c r="A37" s="14" t="s">
        <v>241</v>
      </c>
      <c r="B37" s="91" t="s">
        <v>242</v>
      </c>
      <c r="C37" s="121" t="s">
        <v>59</v>
      </c>
      <c r="D37" s="14" t="s">
        <v>60</v>
      </c>
      <c r="E37" s="14" t="s">
        <v>54</v>
      </c>
      <c r="F37" s="14" t="s">
        <v>61</v>
      </c>
      <c r="G37" s="92">
        <v>43274</v>
      </c>
      <c r="H37" s="93">
        <v>124.2</v>
      </c>
      <c r="I37" s="93">
        <v>107.65</v>
      </c>
      <c r="J37" s="94">
        <v>0.86670000000000003</v>
      </c>
      <c r="K37" s="95">
        <v>14.43</v>
      </c>
      <c r="L37" s="94">
        <v>0.02</v>
      </c>
      <c r="M37" s="95">
        <v>0.5</v>
      </c>
      <c r="N37" s="14" t="s">
        <v>73</v>
      </c>
      <c r="O37" s="14" t="s">
        <v>73</v>
      </c>
      <c r="P37" s="94">
        <v>2.9700000000000001E-2</v>
      </c>
      <c r="Q37" s="95">
        <v>14</v>
      </c>
      <c r="R37" s="93">
        <v>115.44</v>
      </c>
      <c r="S37" s="120">
        <v>6794136722</v>
      </c>
      <c r="T37" s="14" t="s">
        <v>62</v>
      </c>
      <c r="U37" s="14" t="s">
        <v>150</v>
      </c>
    </row>
    <row r="38" spans="1:21" ht="15" customHeight="1" x14ac:dyDescent="0.25">
      <c r="A38" s="14" t="s">
        <v>243</v>
      </c>
      <c r="B38" s="91" t="s">
        <v>244</v>
      </c>
      <c r="C38" s="121" t="s">
        <v>52</v>
      </c>
      <c r="D38" s="14" t="s">
        <v>53</v>
      </c>
      <c r="E38" s="14" t="s">
        <v>71</v>
      </c>
      <c r="F38" s="14" t="s">
        <v>72</v>
      </c>
      <c r="G38" s="92">
        <v>43220</v>
      </c>
      <c r="H38" s="93">
        <v>62.91</v>
      </c>
      <c r="I38" s="93">
        <v>69.69</v>
      </c>
      <c r="J38" s="94">
        <v>1.1077999999999999</v>
      </c>
      <c r="K38" s="95">
        <v>25.81</v>
      </c>
      <c r="L38" s="94">
        <v>2.24E-2</v>
      </c>
      <c r="M38" s="95">
        <v>1.1000000000000001</v>
      </c>
      <c r="N38" s="95">
        <v>1.05</v>
      </c>
      <c r="O38" s="93">
        <v>-19.73</v>
      </c>
      <c r="P38" s="94">
        <v>8.6599999999999996E-2</v>
      </c>
      <c r="Q38" s="95">
        <v>7</v>
      </c>
      <c r="R38" s="93">
        <v>41.96</v>
      </c>
      <c r="S38" s="120">
        <v>12592881136</v>
      </c>
      <c r="T38" s="14" t="s">
        <v>48</v>
      </c>
      <c r="U38" s="14" t="s">
        <v>150</v>
      </c>
    </row>
    <row r="39" spans="1:21" ht="15" customHeight="1" x14ac:dyDescent="0.25">
      <c r="A39" s="14" t="s">
        <v>245</v>
      </c>
      <c r="B39" s="91" t="s">
        <v>246</v>
      </c>
      <c r="C39" s="121" t="s">
        <v>60</v>
      </c>
      <c r="D39" s="14" t="s">
        <v>53</v>
      </c>
      <c r="E39" s="14" t="s">
        <v>71</v>
      </c>
      <c r="F39" s="14" t="s">
        <v>72</v>
      </c>
      <c r="G39" s="92">
        <v>43224</v>
      </c>
      <c r="H39" s="93">
        <v>46.23</v>
      </c>
      <c r="I39" s="93">
        <v>78.63</v>
      </c>
      <c r="J39" s="94">
        <v>1.7008000000000001</v>
      </c>
      <c r="K39" s="95">
        <v>37.090000000000003</v>
      </c>
      <c r="L39" s="94">
        <v>0</v>
      </c>
      <c r="M39" s="95">
        <v>0.6</v>
      </c>
      <c r="N39" s="95">
        <v>1.29</v>
      </c>
      <c r="O39" s="93">
        <v>0.92</v>
      </c>
      <c r="P39" s="94">
        <v>0.1429</v>
      </c>
      <c r="Q39" s="95">
        <v>0</v>
      </c>
      <c r="R39" s="93">
        <v>37.450000000000003</v>
      </c>
      <c r="S39" s="120">
        <v>13354487124</v>
      </c>
      <c r="T39" s="14" t="s">
        <v>48</v>
      </c>
      <c r="U39" s="14" t="s">
        <v>162</v>
      </c>
    </row>
    <row r="40" spans="1:21" ht="15" customHeight="1" x14ac:dyDescent="0.25">
      <c r="A40" s="14" t="s">
        <v>247</v>
      </c>
      <c r="B40" s="91" t="s">
        <v>248</v>
      </c>
      <c r="C40" s="121" t="s">
        <v>132</v>
      </c>
      <c r="D40" s="14" t="s">
        <v>53</v>
      </c>
      <c r="E40" s="14" t="s">
        <v>46</v>
      </c>
      <c r="F40" s="14" t="s">
        <v>83</v>
      </c>
      <c r="G40" s="92">
        <v>42720</v>
      </c>
      <c r="H40" s="93">
        <v>39.42</v>
      </c>
      <c r="I40" s="93">
        <v>16.739999999999998</v>
      </c>
      <c r="J40" s="94">
        <v>0.42470000000000002</v>
      </c>
      <c r="K40" s="95">
        <v>16.41</v>
      </c>
      <c r="L40" s="94">
        <v>0</v>
      </c>
      <c r="M40" s="95">
        <v>1.7</v>
      </c>
      <c r="N40" s="95">
        <v>4.1399999999999997</v>
      </c>
      <c r="O40" s="93">
        <v>-4.01</v>
      </c>
      <c r="P40" s="94">
        <v>3.9600000000000003E-2</v>
      </c>
      <c r="Q40" s="95">
        <v>0</v>
      </c>
      <c r="R40" s="93">
        <v>16.05</v>
      </c>
      <c r="S40" s="120">
        <v>2230060216</v>
      </c>
      <c r="T40" s="14" t="s">
        <v>62</v>
      </c>
      <c r="U40" s="14" t="s">
        <v>49</v>
      </c>
    </row>
    <row r="41" spans="1:21" ht="15" customHeight="1" x14ac:dyDescent="0.25">
      <c r="A41" s="14" t="s">
        <v>249</v>
      </c>
      <c r="B41" s="91" t="s">
        <v>250</v>
      </c>
      <c r="C41" s="121" t="s">
        <v>132</v>
      </c>
      <c r="D41" s="14" t="s">
        <v>53</v>
      </c>
      <c r="E41" s="14" t="s">
        <v>71</v>
      </c>
      <c r="F41" s="14" t="s">
        <v>72</v>
      </c>
      <c r="G41" s="92">
        <v>43167</v>
      </c>
      <c r="H41" s="93">
        <v>24.19</v>
      </c>
      <c r="I41" s="93">
        <v>96.97</v>
      </c>
      <c r="J41" s="94">
        <v>4.0087000000000002</v>
      </c>
      <c r="K41" s="95">
        <v>29.84</v>
      </c>
      <c r="L41" s="94">
        <v>1.32E-2</v>
      </c>
      <c r="M41" s="95">
        <v>1.6</v>
      </c>
      <c r="N41" s="95">
        <v>2.06</v>
      </c>
      <c r="O41" s="93">
        <v>-14.25</v>
      </c>
      <c r="P41" s="94">
        <v>0.1067</v>
      </c>
      <c r="Q41" s="95">
        <v>20</v>
      </c>
      <c r="R41" s="93">
        <v>57.36</v>
      </c>
      <c r="S41" s="120">
        <v>10809704316</v>
      </c>
      <c r="T41" s="14" t="s">
        <v>48</v>
      </c>
      <c r="U41" s="14" t="s">
        <v>251</v>
      </c>
    </row>
    <row r="42" spans="1:21" ht="15" customHeight="1" x14ac:dyDescent="0.25">
      <c r="A42" s="14" t="s">
        <v>252</v>
      </c>
      <c r="B42" s="91" t="s">
        <v>253</v>
      </c>
      <c r="C42" s="121" t="s">
        <v>54</v>
      </c>
      <c r="D42" s="14" t="s">
        <v>53</v>
      </c>
      <c r="E42" s="14" t="s">
        <v>71</v>
      </c>
      <c r="F42" s="14" t="s">
        <v>72</v>
      </c>
      <c r="G42" s="92">
        <v>42723</v>
      </c>
      <c r="H42" s="93">
        <v>6.16</v>
      </c>
      <c r="I42" s="93">
        <v>24.04</v>
      </c>
      <c r="J42" s="94">
        <v>3.9026000000000001</v>
      </c>
      <c r="K42" s="95">
        <v>38.770000000000003</v>
      </c>
      <c r="L42" s="94">
        <v>0.01</v>
      </c>
      <c r="M42" s="95">
        <v>1.4</v>
      </c>
      <c r="N42" s="95">
        <v>0.8</v>
      </c>
      <c r="O42" s="93">
        <v>-17.72</v>
      </c>
      <c r="P42" s="94">
        <v>0.15140000000000001</v>
      </c>
      <c r="Q42" s="95">
        <v>4</v>
      </c>
      <c r="R42" s="93">
        <v>12.7</v>
      </c>
      <c r="S42" s="120">
        <v>1757875232</v>
      </c>
      <c r="T42" s="14" t="s">
        <v>199</v>
      </c>
      <c r="U42" s="14" t="s">
        <v>103</v>
      </c>
    </row>
    <row r="43" spans="1:21" ht="15" customHeight="1" x14ac:dyDescent="0.25">
      <c r="A43" s="14" t="s">
        <v>254</v>
      </c>
      <c r="B43" s="91" t="s">
        <v>255</v>
      </c>
      <c r="C43" s="121" t="s">
        <v>132</v>
      </c>
      <c r="D43" s="14" t="s">
        <v>45</v>
      </c>
      <c r="E43" s="14" t="s">
        <v>71</v>
      </c>
      <c r="F43" s="14" t="s">
        <v>98</v>
      </c>
      <c r="G43" s="92">
        <v>43206</v>
      </c>
      <c r="H43" s="93">
        <v>116.96</v>
      </c>
      <c r="I43" s="93">
        <v>370.53</v>
      </c>
      <c r="J43" s="94">
        <v>3.1680000000000001</v>
      </c>
      <c r="K43" s="95">
        <v>121.88</v>
      </c>
      <c r="L43" s="94">
        <v>0</v>
      </c>
      <c r="M43" s="95">
        <v>1.6</v>
      </c>
      <c r="N43" s="95">
        <v>2.3199999999999998</v>
      </c>
      <c r="O43" s="93">
        <v>6.45</v>
      </c>
      <c r="P43" s="94">
        <v>0.56689999999999996</v>
      </c>
      <c r="Q43" s="95">
        <v>0</v>
      </c>
      <c r="R43" s="93">
        <v>37.68</v>
      </c>
      <c r="S43" s="120">
        <v>29793759925</v>
      </c>
      <c r="T43" s="14" t="s">
        <v>48</v>
      </c>
      <c r="U43" s="14" t="s">
        <v>141</v>
      </c>
    </row>
    <row r="44" spans="1:21" ht="15" customHeight="1" x14ac:dyDescent="0.25">
      <c r="A44" s="14" t="s">
        <v>256</v>
      </c>
      <c r="B44" s="91" t="s">
        <v>257</v>
      </c>
      <c r="C44" s="121" t="s">
        <v>132</v>
      </c>
      <c r="D44" s="14" t="s">
        <v>53</v>
      </c>
      <c r="E44" s="14" t="s">
        <v>46</v>
      </c>
      <c r="F44" s="14" t="s">
        <v>83</v>
      </c>
      <c r="G44" s="92">
        <v>43222</v>
      </c>
      <c r="H44" s="93">
        <v>238.22</v>
      </c>
      <c r="I44" s="93">
        <v>61.8</v>
      </c>
      <c r="J44" s="94">
        <v>0.25940000000000002</v>
      </c>
      <c r="K44" s="95">
        <v>9.7799999999999994</v>
      </c>
      <c r="L44" s="94">
        <v>1.9400000000000001E-2</v>
      </c>
      <c r="M44" s="95">
        <v>0.7</v>
      </c>
      <c r="N44" s="95">
        <v>0.71</v>
      </c>
      <c r="O44" s="93">
        <v>-42.83</v>
      </c>
      <c r="P44" s="94">
        <v>6.4000000000000003E-3</v>
      </c>
      <c r="Q44" s="95">
        <v>5</v>
      </c>
      <c r="R44" s="93">
        <v>57.44</v>
      </c>
      <c r="S44" s="120">
        <v>7619877488</v>
      </c>
      <c r="T44" s="14" t="s">
        <v>62</v>
      </c>
      <c r="U44" s="14" t="s">
        <v>174</v>
      </c>
    </row>
    <row r="45" spans="1:21" ht="15" customHeight="1" x14ac:dyDescent="0.25">
      <c r="A45" s="14" t="s">
        <v>258</v>
      </c>
      <c r="B45" s="91" t="s">
        <v>259</v>
      </c>
      <c r="C45" s="121" t="s">
        <v>59</v>
      </c>
      <c r="D45" s="14" t="s">
        <v>60</v>
      </c>
      <c r="E45" s="14" t="s">
        <v>46</v>
      </c>
      <c r="F45" s="14" t="s">
        <v>67</v>
      </c>
      <c r="G45" s="92">
        <v>43209</v>
      </c>
      <c r="H45" s="93">
        <v>148.13999999999999</v>
      </c>
      <c r="I45" s="93">
        <v>94.26</v>
      </c>
      <c r="J45" s="94">
        <v>0.63629999999999998</v>
      </c>
      <c r="K45" s="95">
        <v>14.05</v>
      </c>
      <c r="L45" s="94">
        <v>1.5699999999999999E-2</v>
      </c>
      <c r="M45" s="95">
        <v>0.9</v>
      </c>
      <c r="N45" s="14" t="s">
        <v>73</v>
      </c>
      <c r="O45" s="14" t="s">
        <v>73</v>
      </c>
      <c r="P45" s="94">
        <v>2.7699999999999999E-2</v>
      </c>
      <c r="Q45" s="95">
        <v>7</v>
      </c>
      <c r="R45" s="93">
        <v>98.58</v>
      </c>
      <c r="S45" s="120">
        <v>32908006324</v>
      </c>
      <c r="T45" s="14" t="s">
        <v>48</v>
      </c>
      <c r="U45" s="14" t="s">
        <v>150</v>
      </c>
    </row>
    <row r="46" spans="1:21" ht="15" customHeight="1" x14ac:dyDescent="0.25">
      <c r="A46" s="14" t="s">
        <v>260</v>
      </c>
      <c r="B46" s="91" t="s">
        <v>261</v>
      </c>
      <c r="C46" s="121" t="s">
        <v>89</v>
      </c>
      <c r="D46" s="14" t="s">
        <v>45</v>
      </c>
      <c r="E46" s="14" t="s">
        <v>46</v>
      </c>
      <c r="F46" s="14" t="s">
        <v>47</v>
      </c>
      <c r="G46" s="92">
        <v>43225</v>
      </c>
      <c r="H46" s="93">
        <v>115.01</v>
      </c>
      <c r="I46" s="93">
        <v>80.08</v>
      </c>
      <c r="J46" s="94">
        <v>0.69630000000000003</v>
      </c>
      <c r="K46" s="95">
        <v>26.78</v>
      </c>
      <c r="L46" s="94">
        <v>8.0000000000000002E-3</v>
      </c>
      <c r="M46" s="95">
        <v>1.1000000000000001</v>
      </c>
      <c r="N46" s="95">
        <v>1.78</v>
      </c>
      <c r="O46" s="93">
        <v>-14.3</v>
      </c>
      <c r="P46" s="94">
        <v>9.1399999999999995E-2</v>
      </c>
      <c r="Q46" s="95">
        <v>4</v>
      </c>
      <c r="R46" s="93">
        <v>20.149999999999999</v>
      </c>
      <c r="S46" s="120">
        <v>7649452145</v>
      </c>
      <c r="T46" s="14" t="s">
        <v>62</v>
      </c>
      <c r="U46" s="14" t="s">
        <v>262</v>
      </c>
    </row>
    <row r="47" spans="1:21" ht="15" customHeight="1" x14ac:dyDescent="0.25">
      <c r="A47" s="14" t="s">
        <v>263</v>
      </c>
      <c r="B47" s="91" t="s">
        <v>264</v>
      </c>
      <c r="C47" s="121" t="s">
        <v>54</v>
      </c>
      <c r="D47" s="14" t="s">
        <v>53</v>
      </c>
      <c r="E47" s="14" t="s">
        <v>71</v>
      </c>
      <c r="F47" s="14" t="s">
        <v>72</v>
      </c>
      <c r="G47" s="92">
        <v>43207</v>
      </c>
      <c r="H47" s="93">
        <v>99.29</v>
      </c>
      <c r="I47" s="93">
        <v>136.4</v>
      </c>
      <c r="J47" s="94">
        <v>1.3737999999999999</v>
      </c>
      <c r="K47" s="95">
        <v>42.49</v>
      </c>
      <c r="L47" s="94">
        <v>0</v>
      </c>
      <c r="M47" s="95">
        <v>1.1000000000000001</v>
      </c>
      <c r="N47" s="95">
        <v>3.1</v>
      </c>
      <c r="O47" s="93">
        <v>-7.77</v>
      </c>
      <c r="P47" s="94">
        <v>0.17</v>
      </c>
      <c r="Q47" s="95">
        <v>0</v>
      </c>
      <c r="R47" s="93">
        <v>73.98</v>
      </c>
      <c r="S47" s="120">
        <v>30640001482</v>
      </c>
      <c r="T47" s="14" t="s">
        <v>48</v>
      </c>
      <c r="U47" s="14" t="s">
        <v>49</v>
      </c>
    </row>
    <row r="48" spans="1:21" ht="15" customHeight="1" x14ac:dyDescent="0.25">
      <c r="A48" s="14" t="s">
        <v>265</v>
      </c>
      <c r="B48" s="91" t="s">
        <v>266</v>
      </c>
      <c r="C48" s="121" t="s">
        <v>102</v>
      </c>
      <c r="D48" s="14" t="s">
        <v>45</v>
      </c>
      <c r="E48" s="14" t="s">
        <v>46</v>
      </c>
      <c r="F48" s="14" t="s">
        <v>47</v>
      </c>
      <c r="G48" s="92">
        <v>43201</v>
      </c>
      <c r="H48" s="93">
        <v>104.1</v>
      </c>
      <c r="I48" s="93">
        <v>47.3</v>
      </c>
      <c r="J48" s="94">
        <v>0.45440000000000003</v>
      </c>
      <c r="K48" s="95">
        <v>17.52</v>
      </c>
      <c r="L48" s="94">
        <v>8.5000000000000006E-3</v>
      </c>
      <c r="M48" s="95">
        <v>1.7</v>
      </c>
      <c r="N48" s="95">
        <v>2.96</v>
      </c>
      <c r="O48" s="93">
        <v>1.75</v>
      </c>
      <c r="P48" s="94">
        <v>4.5100000000000001E-2</v>
      </c>
      <c r="Q48" s="95">
        <v>0</v>
      </c>
      <c r="R48" s="93">
        <v>28.28</v>
      </c>
      <c r="S48" s="120">
        <v>47495327517</v>
      </c>
      <c r="T48" s="14" t="s">
        <v>48</v>
      </c>
      <c r="U48" s="14" t="s">
        <v>127</v>
      </c>
    </row>
    <row r="49" spans="1:21" ht="15" customHeight="1" x14ac:dyDescent="0.25">
      <c r="A49" s="14" t="s">
        <v>267</v>
      </c>
      <c r="B49" s="91" t="s">
        <v>1955</v>
      </c>
      <c r="C49" s="121" t="s">
        <v>132</v>
      </c>
      <c r="D49" s="14" t="s">
        <v>53</v>
      </c>
      <c r="E49" s="14" t="s">
        <v>46</v>
      </c>
      <c r="F49" s="14" t="s">
        <v>83</v>
      </c>
      <c r="G49" s="92">
        <v>42732</v>
      </c>
      <c r="H49" s="93">
        <v>164.06</v>
      </c>
      <c r="I49" s="93">
        <v>61.45</v>
      </c>
      <c r="J49" s="94">
        <v>0.37459999999999999</v>
      </c>
      <c r="K49" s="95">
        <v>14.42</v>
      </c>
      <c r="L49" s="94">
        <v>0</v>
      </c>
      <c r="M49" s="95">
        <v>0.8</v>
      </c>
      <c r="N49" s="95">
        <v>1.99</v>
      </c>
      <c r="O49" s="93">
        <v>-36.909999999999997</v>
      </c>
      <c r="P49" s="94">
        <v>2.9600000000000001E-2</v>
      </c>
      <c r="Q49" s="95">
        <v>0</v>
      </c>
      <c r="R49" s="93">
        <v>12.76</v>
      </c>
      <c r="S49" s="120">
        <v>3561251468</v>
      </c>
      <c r="T49" s="14" t="s">
        <v>62</v>
      </c>
      <c r="U49" s="14" t="s">
        <v>268</v>
      </c>
    </row>
    <row r="50" spans="1:21" ht="15" customHeight="1" x14ac:dyDescent="0.25">
      <c r="A50" s="14" t="s">
        <v>269</v>
      </c>
      <c r="B50" s="91" t="s">
        <v>270</v>
      </c>
      <c r="C50" s="121" t="s">
        <v>54</v>
      </c>
      <c r="D50" s="14" t="s">
        <v>53</v>
      </c>
      <c r="E50" s="14" t="s">
        <v>71</v>
      </c>
      <c r="F50" s="14" t="s">
        <v>72</v>
      </c>
      <c r="G50" s="92">
        <v>43223</v>
      </c>
      <c r="H50" s="93">
        <v>0</v>
      </c>
      <c r="I50" s="93">
        <v>16.87</v>
      </c>
      <c r="J50" s="14" t="s">
        <v>73</v>
      </c>
      <c r="K50" s="14" t="s">
        <v>73</v>
      </c>
      <c r="L50" s="94">
        <v>0</v>
      </c>
      <c r="M50" s="95">
        <v>2.8</v>
      </c>
      <c r="N50" s="95">
        <v>1.62</v>
      </c>
      <c r="O50" s="93">
        <v>-0.28999999999999998</v>
      </c>
      <c r="P50" s="94">
        <v>-0.6048</v>
      </c>
      <c r="Q50" s="95">
        <v>0</v>
      </c>
      <c r="R50" s="93">
        <v>2.13</v>
      </c>
      <c r="S50" s="120">
        <v>16047084644</v>
      </c>
      <c r="T50" s="14" t="s">
        <v>48</v>
      </c>
      <c r="U50" s="14" t="s">
        <v>127</v>
      </c>
    </row>
    <row r="51" spans="1:21" ht="15" customHeight="1" x14ac:dyDescent="0.25">
      <c r="A51" s="14" t="s">
        <v>271</v>
      </c>
      <c r="B51" s="91" t="s">
        <v>272</v>
      </c>
      <c r="C51" s="121" t="s">
        <v>97</v>
      </c>
      <c r="D51" s="14" t="s">
        <v>45</v>
      </c>
      <c r="E51" s="14" t="s">
        <v>71</v>
      </c>
      <c r="F51" s="14" t="s">
        <v>98</v>
      </c>
      <c r="G51" s="92">
        <v>43214</v>
      </c>
      <c r="H51" s="93">
        <v>49.49</v>
      </c>
      <c r="I51" s="93">
        <v>73.180000000000007</v>
      </c>
      <c r="J51" s="94">
        <v>1.4786999999999999</v>
      </c>
      <c r="K51" s="95">
        <v>27.31</v>
      </c>
      <c r="L51" s="94">
        <v>4.8999999999999998E-3</v>
      </c>
      <c r="M51" s="95">
        <v>1.3</v>
      </c>
      <c r="N51" s="95">
        <v>1.7</v>
      </c>
      <c r="O51" s="93">
        <v>-7.89</v>
      </c>
      <c r="P51" s="94">
        <v>9.4E-2</v>
      </c>
      <c r="Q51" s="95">
        <v>0</v>
      </c>
      <c r="R51" s="93">
        <v>33.89</v>
      </c>
      <c r="S51" s="120">
        <v>17116488202</v>
      </c>
      <c r="T51" s="14" t="s">
        <v>48</v>
      </c>
      <c r="U51" s="14" t="s">
        <v>86</v>
      </c>
    </row>
    <row r="52" spans="1:21" ht="15" customHeight="1" x14ac:dyDescent="0.25">
      <c r="A52" s="14" t="s">
        <v>273</v>
      </c>
      <c r="B52" s="91" t="s">
        <v>274</v>
      </c>
      <c r="C52" s="121" t="s">
        <v>89</v>
      </c>
      <c r="D52" s="14" t="s">
        <v>53</v>
      </c>
      <c r="E52" s="14" t="s">
        <v>46</v>
      </c>
      <c r="F52" s="14" t="s">
        <v>83</v>
      </c>
      <c r="G52" s="92">
        <v>43226</v>
      </c>
      <c r="H52" s="93">
        <v>463.21</v>
      </c>
      <c r="I52" s="93">
        <v>148.49</v>
      </c>
      <c r="J52" s="94">
        <v>0.3206</v>
      </c>
      <c r="K52" s="95">
        <v>12.34</v>
      </c>
      <c r="L52" s="94">
        <v>5.4000000000000003E-3</v>
      </c>
      <c r="M52" s="95">
        <v>1.5</v>
      </c>
      <c r="N52" s="95">
        <v>1.3</v>
      </c>
      <c r="O52" s="93">
        <v>-70.89</v>
      </c>
      <c r="P52" s="94">
        <v>1.9199999999999998E-2</v>
      </c>
      <c r="Q52" s="95">
        <v>1</v>
      </c>
      <c r="R52" s="93">
        <v>158.62</v>
      </c>
      <c r="S52" s="120">
        <v>8057658985</v>
      </c>
      <c r="T52" s="14" t="s">
        <v>62</v>
      </c>
      <c r="U52" s="14" t="s">
        <v>84</v>
      </c>
    </row>
    <row r="53" spans="1:21" ht="15" customHeight="1" x14ac:dyDescent="0.25">
      <c r="A53" s="14" t="s">
        <v>275</v>
      </c>
      <c r="B53" s="91" t="s">
        <v>276</v>
      </c>
      <c r="C53" s="121" t="s">
        <v>102</v>
      </c>
      <c r="D53" s="14" t="s">
        <v>45</v>
      </c>
      <c r="E53" s="14" t="s">
        <v>54</v>
      </c>
      <c r="F53" s="14" t="s">
        <v>302</v>
      </c>
      <c r="G53" s="92">
        <v>43274</v>
      </c>
      <c r="H53" s="93">
        <v>187.01</v>
      </c>
      <c r="I53" s="93">
        <v>193.92</v>
      </c>
      <c r="J53" s="94">
        <v>1.0368999999999999</v>
      </c>
      <c r="K53" s="95">
        <v>22.55</v>
      </c>
      <c r="L53" s="94">
        <v>2.3699999999999999E-2</v>
      </c>
      <c r="M53" s="95">
        <v>1.4</v>
      </c>
      <c r="N53" s="95">
        <v>3.88</v>
      </c>
      <c r="O53" s="93">
        <v>-20.89</v>
      </c>
      <c r="P53" s="94">
        <v>7.0199999999999999E-2</v>
      </c>
      <c r="Q53" s="95">
        <v>7</v>
      </c>
      <c r="R53" s="93">
        <v>99.3</v>
      </c>
      <c r="S53" s="120">
        <v>128996203714</v>
      </c>
      <c r="T53" s="14" t="s">
        <v>48</v>
      </c>
      <c r="U53" s="14" t="s">
        <v>49</v>
      </c>
    </row>
    <row r="54" spans="1:21" ht="15" customHeight="1" x14ac:dyDescent="0.25">
      <c r="A54" s="14" t="s">
        <v>277</v>
      </c>
      <c r="B54" s="91" t="s">
        <v>278</v>
      </c>
      <c r="C54" s="121" t="s">
        <v>44</v>
      </c>
      <c r="D54" s="14" t="s">
        <v>45</v>
      </c>
      <c r="E54" s="14" t="s">
        <v>46</v>
      </c>
      <c r="F54" s="14" t="s">
        <v>47</v>
      </c>
      <c r="G54" s="92">
        <v>43173</v>
      </c>
      <c r="H54" s="93">
        <v>298.45999999999998</v>
      </c>
      <c r="I54" s="93">
        <v>142.96</v>
      </c>
      <c r="J54" s="94">
        <v>0.47899999999999998</v>
      </c>
      <c r="K54" s="95">
        <v>13.64</v>
      </c>
      <c r="L54" s="94">
        <v>2.2700000000000001E-2</v>
      </c>
      <c r="M54" s="95">
        <v>1.8</v>
      </c>
      <c r="N54" s="14" t="s">
        <v>73</v>
      </c>
      <c r="O54" s="14" t="s">
        <v>73</v>
      </c>
      <c r="P54" s="94">
        <v>2.5700000000000001E-2</v>
      </c>
      <c r="Q54" s="95">
        <v>13</v>
      </c>
      <c r="R54" s="93">
        <v>114.12</v>
      </c>
      <c r="S54" s="120">
        <v>20640413803</v>
      </c>
      <c r="T54" s="14" t="s">
        <v>48</v>
      </c>
      <c r="U54" s="14" t="s">
        <v>84</v>
      </c>
    </row>
    <row r="55" spans="1:21" ht="15" customHeight="1" x14ac:dyDescent="0.25">
      <c r="A55" s="14" t="s">
        <v>279</v>
      </c>
      <c r="B55" s="91" t="s">
        <v>280</v>
      </c>
      <c r="C55" s="121" t="s">
        <v>54</v>
      </c>
      <c r="D55" s="14" t="s">
        <v>53</v>
      </c>
      <c r="E55" s="14" t="s">
        <v>71</v>
      </c>
      <c r="F55" s="14" t="s">
        <v>72</v>
      </c>
      <c r="G55" s="92">
        <v>43254</v>
      </c>
      <c r="H55" s="93">
        <v>59.98</v>
      </c>
      <c r="I55" s="93">
        <v>142.16999999999999</v>
      </c>
      <c r="J55" s="94">
        <v>2.3702999999999999</v>
      </c>
      <c r="K55" s="95">
        <v>59.24</v>
      </c>
      <c r="L55" s="94">
        <v>1.84E-2</v>
      </c>
      <c r="M55" s="95">
        <v>0.8</v>
      </c>
      <c r="N55" s="95">
        <v>0.62</v>
      </c>
      <c r="O55" s="93">
        <v>-56.18</v>
      </c>
      <c r="P55" s="94">
        <v>0.25369999999999998</v>
      </c>
      <c r="Q55" s="95">
        <v>6</v>
      </c>
      <c r="R55" s="93">
        <v>30.87</v>
      </c>
      <c r="S55" s="120">
        <v>63258949993</v>
      </c>
      <c r="T55" s="14" t="s">
        <v>48</v>
      </c>
      <c r="U55" s="14" t="s">
        <v>74</v>
      </c>
    </row>
    <row r="56" spans="1:21" ht="15" customHeight="1" x14ac:dyDescent="0.25">
      <c r="A56" s="14" t="s">
        <v>281</v>
      </c>
      <c r="B56" s="91" t="s">
        <v>282</v>
      </c>
      <c r="C56" s="121" t="s">
        <v>54</v>
      </c>
      <c r="D56" s="14" t="s">
        <v>53</v>
      </c>
      <c r="E56" s="14" t="s">
        <v>71</v>
      </c>
      <c r="F56" s="14" t="s">
        <v>72</v>
      </c>
      <c r="G56" s="92">
        <v>43261</v>
      </c>
      <c r="H56" s="93">
        <v>213.75</v>
      </c>
      <c r="I56" s="93">
        <v>1843.93</v>
      </c>
      <c r="J56" s="94">
        <v>8.6265999999999998</v>
      </c>
      <c r="K56" s="95">
        <v>332.24</v>
      </c>
      <c r="L56" s="94">
        <v>0</v>
      </c>
      <c r="M56" s="95">
        <v>1.6</v>
      </c>
      <c r="N56" s="95">
        <v>1.06</v>
      </c>
      <c r="O56" s="93">
        <v>-88.49</v>
      </c>
      <c r="P56" s="94">
        <v>1.6187</v>
      </c>
      <c r="Q56" s="95">
        <v>0</v>
      </c>
      <c r="R56" s="93">
        <v>104.02</v>
      </c>
      <c r="S56" s="120">
        <v>890080190343</v>
      </c>
      <c r="T56" s="14" t="s">
        <v>48</v>
      </c>
      <c r="U56" s="14" t="s">
        <v>63</v>
      </c>
    </row>
    <row r="57" spans="1:21" ht="15" customHeight="1" x14ac:dyDescent="0.25">
      <c r="A57" s="14" t="s">
        <v>283</v>
      </c>
      <c r="B57" s="91" t="s">
        <v>284</v>
      </c>
      <c r="C57" s="121" t="s">
        <v>132</v>
      </c>
      <c r="D57" s="14" t="s">
        <v>53</v>
      </c>
      <c r="E57" s="14" t="s">
        <v>46</v>
      </c>
      <c r="F57" s="14" t="s">
        <v>83</v>
      </c>
      <c r="G57" s="92">
        <v>42805</v>
      </c>
      <c r="H57" s="93">
        <v>101.23</v>
      </c>
      <c r="I57" s="93">
        <v>49.64</v>
      </c>
      <c r="J57" s="94">
        <v>0.4904</v>
      </c>
      <c r="K57" s="95">
        <v>13.2</v>
      </c>
      <c r="L57" s="94">
        <v>0</v>
      </c>
      <c r="M57" s="95">
        <v>1.4</v>
      </c>
      <c r="N57" s="95">
        <v>0.81</v>
      </c>
      <c r="O57" s="93">
        <v>-29.24</v>
      </c>
      <c r="P57" s="94">
        <v>2.35E-2</v>
      </c>
      <c r="Q57" s="95">
        <v>0</v>
      </c>
      <c r="R57" s="93">
        <v>43.16</v>
      </c>
      <c r="S57" s="120">
        <v>4480139654</v>
      </c>
      <c r="T57" s="14" t="s">
        <v>62</v>
      </c>
      <c r="U57" s="14" t="s">
        <v>179</v>
      </c>
    </row>
    <row r="58" spans="1:21" ht="15" customHeight="1" x14ac:dyDescent="0.25">
      <c r="A58" s="14" t="s">
        <v>285</v>
      </c>
      <c r="B58" s="91" t="s">
        <v>286</v>
      </c>
      <c r="C58" s="121" t="s">
        <v>132</v>
      </c>
      <c r="D58" s="14" t="s">
        <v>53</v>
      </c>
      <c r="E58" s="14" t="s">
        <v>46</v>
      </c>
      <c r="F58" s="14" t="s">
        <v>83</v>
      </c>
      <c r="G58" s="92">
        <v>43236</v>
      </c>
      <c r="H58" s="93">
        <v>313.63</v>
      </c>
      <c r="I58" s="93">
        <v>135.6</v>
      </c>
      <c r="J58" s="94">
        <v>0.43240000000000001</v>
      </c>
      <c r="K58" s="95">
        <v>15.68</v>
      </c>
      <c r="L58" s="94">
        <v>1.6799999999999999E-2</v>
      </c>
      <c r="M58" s="95">
        <v>1.3</v>
      </c>
      <c r="N58" s="95">
        <v>2.2799999999999998</v>
      </c>
      <c r="O58" s="93">
        <v>-83.22</v>
      </c>
      <c r="P58" s="94">
        <v>3.5900000000000001E-2</v>
      </c>
      <c r="Q58" s="95">
        <v>6</v>
      </c>
      <c r="R58" s="93">
        <v>103.18</v>
      </c>
      <c r="S58" s="120">
        <v>20555934976</v>
      </c>
      <c r="T58" s="14" t="s">
        <v>48</v>
      </c>
      <c r="U58" s="14" t="s">
        <v>80</v>
      </c>
    </row>
    <row r="59" spans="1:21" ht="15" customHeight="1" x14ac:dyDescent="0.25">
      <c r="A59" s="14" t="s">
        <v>287</v>
      </c>
      <c r="B59" s="91" t="s">
        <v>288</v>
      </c>
      <c r="C59" s="121" t="s">
        <v>97</v>
      </c>
      <c r="D59" s="14" t="s">
        <v>45</v>
      </c>
      <c r="E59" s="14" t="s">
        <v>71</v>
      </c>
      <c r="F59" s="14" t="s">
        <v>98</v>
      </c>
      <c r="G59" s="92">
        <v>43237</v>
      </c>
      <c r="H59" s="93">
        <v>2.5</v>
      </c>
      <c r="I59" s="93">
        <v>26.36</v>
      </c>
      <c r="J59" s="94">
        <v>10.544</v>
      </c>
      <c r="K59" s="95">
        <v>114.61</v>
      </c>
      <c r="L59" s="94">
        <v>3.0300000000000001E-2</v>
      </c>
      <c r="M59" s="95">
        <v>0.8</v>
      </c>
      <c r="N59" s="95">
        <v>2.4900000000000002</v>
      </c>
      <c r="O59" s="93">
        <v>2.5</v>
      </c>
      <c r="P59" s="94">
        <v>0.53049999999999997</v>
      </c>
      <c r="Q59" s="95">
        <v>0</v>
      </c>
      <c r="R59" s="93">
        <v>9.6199999999999992</v>
      </c>
      <c r="S59" s="120">
        <v>1758303800</v>
      </c>
      <c r="T59" s="14" t="s">
        <v>199</v>
      </c>
      <c r="U59" s="14" t="s">
        <v>165</v>
      </c>
    </row>
    <row r="60" spans="1:21" ht="15" customHeight="1" x14ac:dyDescent="0.25">
      <c r="A60" s="14" t="s">
        <v>289</v>
      </c>
      <c r="B60" s="91" t="s">
        <v>290</v>
      </c>
      <c r="C60" s="121" t="s">
        <v>132</v>
      </c>
      <c r="D60" s="14" t="s">
        <v>45</v>
      </c>
      <c r="E60" s="14" t="s">
        <v>71</v>
      </c>
      <c r="F60" s="14" t="s">
        <v>98</v>
      </c>
      <c r="G60" s="92">
        <v>43173</v>
      </c>
      <c r="H60" s="93">
        <v>70.11</v>
      </c>
      <c r="I60" s="93">
        <v>180.64</v>
      </c>
      <c r="J60" s="94">
        <v>2.5764999999999998</v>
      </c>
      <c r="K60" s="95">
        <v>53.76</v>
      </c>
      <c r="L60" s="94">
        <v>0</v>
      </c>
      <c r="M60" s="95">
        <v>1</v>
      </c>
      <c r="N60" s="95">
        <v>2.09</v>
      </c>
      <c r="O60" s="93">
        <v>6.63</v>
      </c>
      <c r="P60" s="94">
        <v>0.2263</v>
      </c>
      <c r="Q60" s="95">
        <v>0</v>
      </c>
      <c r="R60" s="93">
        <v>50.57</v>
      </c>
      <c r="S60" s="120">
        <v>15255749554</v>
      </c>
      <c r="T60" s="14" t="s">
        <v>48</v>
      </c>
      <c r="U60" s="14" t="s">
        <v>99</v>
      </c>
    </row>
    <row r="61" spans="1:21" ht="15" customHeight="1" x14ac:dyDescent="0.25">
      <c r="A61" s="14" t="s">
        <v>291</v>
      </c>
      <c r="B61" s="91" t="s">
        <v>292</v>
      </c>
      <c r="C61" s="121" t="s">
        <v>89</v>
      </c>
      <c r="D61" s="14" t="s">
        <v>45</v>
      </c>
      <c r="E61" s="14" t="s">
        <v>54</v>
      </c>
      <c r="F61" s="14" t="s">
        <v>302</v>
      </c>
      <c r="G61" s="92">
        <v>43228</v>
      </c>
      <c r="H61" s="93">
        <v>305.47000000000003</v>
      </c>
      <c r="I61" s="93">
        <v>246.03</v>
      </c>
      <c r="J61" s="94">
        <v>0.8054</v>
      </c>
      <c r="K61" s="95">
        <v>19.54</v>
      </c>
      <c r="L61" s="94">
        <v>1.0999999999999999E-2</v>
      </c>
      <c r="M61" s="95">
        <v>0.9</v>
      </c>
      <c r="N61" s="14" t="s">
        <v>73</v>
      </c>
      <c r="O61" s="14" t="s">
        <v>73</v>
      </c>
      <c r="P61" s="94">
        <v>5.5199999999999999E-2</v>
      </c>
      <c r="Q61" s="95">
        <v>7</v>
      </c>
      <c r="R61" s="93">
        <v>188.14</v>
      </c>
      <c r="S61" s="120">
        <v>63350613994</v>
      </c>
      <c r="T61" s="14" t="s">
        <v>48</v>
      </c>
      <c r="U61" s="14" t="s">
        <v>150</v>
      </c>
    </row>
    <row r="62" spans="1:21" ht="15" customHeight="1" x14ac:dyDescent="0.25">
      <c r="A62" s="14" t="s">
        <v>293</v>
      </c>
      <c r="B62" s="91" t="s">
        <v>1956</v>
      </c>
      <c r="C62" s="121" t="s">
        <v>52</v>
      </c>
      <c r="D62" s="14" t="s">
        <v>53</v>
      </c>
      <c r="E62" s="14" t="s">
        <v>54</v>
      </c>
      <c r="F62" s="14" t="s">
        <v>55</v>
      </c>
      <c r="G62" s="92">
        <v>43159</v>
      </c>
      <c r="H62" s="93">
        <v>158.30000000000001</v>
      </c>
      <c r="I62" s="93">
        <v>145.62</v>
      </c>
      <c r="J62" s="94">
        <v>0.91990000000000005</v>
      </c>
      <c r="K62" s="95">
        <v>24.81</v>
      </c>
      <c r="L62" s="94">
        <v>9.7000000000000003E-3</v>
      </c>
      <c r="M62" s="95">
        <v>1</v>
      </c>
      <c r="N62" s="95">
        <v>1.07</v>
      </c>
      <c r="O62" s="93">
        <v>-30.81</v>
      </c>
      <c r="P62" s="94">
        <v>8.1500000000000003E-2</v>
      </c>
      <c r="Q62" s="95">
        <v>6</v>
      </c>
      <c r="R62" s="93">
        <v>56.99</v>
      </c>
      <c r="S62" s="120">
        <v>34943290000</v>
      </c>
      <c r="T62" s="14" t="s">
        <v>48</v>
      </c>
      <c r="U62" s="14" t="s">
        <v>150</v>
      </c>
    </row>
    <row r="63" spans="1:21" ht="15" customHeight="1" x14ac:dyDescent="0.25">
      <c r="A63" s="14" t="s">
        <v>294</v>
      </c>
      <c r="B63" s="91" t="s">
        <v>295</v>
      </c>
      <c r="C63" s="121" t="s">
        <v>89</v>
      </c>
      <c r="D63" s="14" t="s">
        <v>45</v>
      </c>
      <c r="E63" s="14" t="s">
        <v>71</v>
      </c>
      <c r="F63" s="14" t="s">
        <v>98</v>
      </c>
      <c r="G63" s="92">
        <v>43168</v>
      </c>
      <c r="H63" s="93">
        <v>11.2</v>
      </c>
      <c r="I63" s="93">
        <v>59.84</v>
      </c>
      <c r="J63" s="94">
        <v>5.3429000000000002</v>
      </c>
      <c r="K63" s="95">
        <v>53.91</v>
      </c>
      <c r="L63" s="94">
        <v>9.4000000000000004E-3</v>
      </c>
      <c r="M63" s="95">
        <v>1.5</v>
      </c>
      <c r="N63" s="95">
        <v>2.2400000000000002</v>
      </c>
      <c r="O63" s="93">
        <v>1.26</v>
      </c>
      <c r="P63" s="94">
        <v>0.22700000000000001</v>
      </c>
      <c r="Q63" s="95">
        <v>20</v>
      </c>
      <c r="R63" s="93">
        <v>0</v>
      </c>
      <c r="S63" s="120">
        <v>10372021868</v>
      </c>
      <c r="T63" s="14" t="s">
        <v>48</v>
      </c>
      <c r="U63" s="14" t="s">
        <v>86</v>
      </c>
    </row>
    <row r="64" spans="1:21" ht="15" customHeight="1" x14ac:dyDescent="0.25">
      <c r="A64" s="14" t="s">
        <v>296</v>
      </c>
      <c r="B64" s="91" t="s">
        <v>297</v>
      </c>
      <c r="C64" s="121" t="s">
        <v>60</v>
      </c>
      <c r="D64" s="14" t="s">
        <v>53</v>
      </c>
      <c r="E64" s="14" t="s">
        <v>71</v>
      </c>
      <c r="F64" s="14" t="s">
        <v>72</v>
      </c>
      <c r="G64" s="92">
        <v>43276</v>
      </c>
      <c r="H64" s="93">
        <v>0</v>
      </c>
      <c r="I64" s="93">
        <v>45.26</v>
      </c>
      <c r="J64" s="14" t="s">
        <v>73</v>
      </c>
      <c r="K64" s="14" t="s">
        <v>73</v>
      </c>
      <c r="L64" s="94">
        <v>2.2100000000000002E-2</v>
      </c>
      <c r="M64" s="95">
        <v>1.1000000000000001</v>
      </c>
      <c r="N64" s="95">
        <v>1.39</v>
      </c>
      <c r="O64" s="93">
        <v>-25.18</v>
      </c>
      <c r="P64" s="94">
        <v>-9.1999999999999998E-2</v>
      </c>
      <c r="Q64" s="95">
        <v>0</v>
      </c>
      <c r="R64" s="93">
        <v>22.05</v>
      </c>
      <c r="S64" s="120">
        <v>17841511026</v>
      </c>
      <c r="T64" s="14" t="s">
        <v>48</v>
      </c>
      <c r="U64" s="14" t="s">
        <v>80</v>
      </c>
    </row>
    <row r="65" spans="1:21" ht="15" customHeight="1" x14ac:dyDescent="0.25">
      <c r="A65" s="14" t="s">
        <v>298</v>
      </c>
      <c r="B65" s="91" t="s">
        <v>299</v>
      </c>
      <c r="C65" s="121" t="s">
        <v>54</v>
      </c>
      <c r="D65" s="14" t="s">
        <v>53</v>
      </c>
      <c r="E65" s="14" t="s">
        <v>71</v>
      </c>
      <c r="F65" s="14" t="s">
        <v>72</v>
      </c>
      <c r="G65" s="92">
        <v>43276</v>
      </c>
      <c r="H65" s="93">
        <v>0</v>
      </c>
      <c r="I65" s="93">
        <v>71.430000000000007</v>
      </c>
      <c r="J65" s="14" t="s">
        <v>73</v>
      </c>
      <c r="K65" s="14" t="s">
        <v>73</v>
      </c>
      <c r="L65" s="94">
        <v>2.8E-3</v>
      </c>
      <c r="M65" s="95">
        <v>1.3</v>
      </c>
      <c r="N65" s="95">
        <v>1.17</v>
      </c>
      <c r="O65" s="93">
        <v>-45.84</v>
      </c>
      <c r="P65" s="94">
        <v>-0.15590000000000001</v>
      </c>
      <c r="Q65" s="95">
        <v>0</v>
      </c>
      <c r="R65" s="93">
        <v>18.32</v>
      </c>
      <c r="S65" s="120">
        <v>37676706823</v>
      </c>
      <c r="T65" s="14" t="s">
        <v>48</v>
      </c>
      <c r="U65" s="14" t="s">
        <v>80</v>
      </c>
    </row>
    <row r="66" spans="1:21" ht="15" customHeight="1" x14ac:dyDescent="0.25">
      <c r="A66" s="14" t="s">
        <v>300</v>
      </c>
      <c r="B66" s="91" t="s">
        <v>301</v>
      </c>
      <c r="C66" s="121" t="s">
        <v>106</v>
      </c>
      <c r="D66" s="14" t="s">
        <v>45</v>
      </c>
      <c r="E66" s="14" t="s">
        <v>54</v>
      </c>
      <c r="F66" s="14" t="s">
        <v>302</v>
      </c>
      <c r="G66" s="92">
        <v>43168</v>
      </c>
      <c r="H66" s="93">
        <v>191.64</v>
      </c>
      <c r="I66" s="93">
        <v>156.19999999999999</v>
      </c>
      <c r="J66" s="94">
        <v>0.81510000000000005</v>
      </c>
      <c r="K66" s="95">
        <v>20.39</v>
      </c>
      <c r="L66" s="94">
        <v>2.3800000000000002E-2</v>
      </c>
      <c r="M66" s="95">
        <v>1.2</v>
      </c>
      <c r="N66" s="95">
        <v>2.92</v>
      </c>
      <c r="O66" s="93">
        <v>-11.97</v>
      </c>
      <c r="P66" s="94">
        <v>5.9499999999999997E-2</v>
      </c>
      <c r="Q66" s="95">
        <v>20</v>
      </c>
      <c r="R66" s="93">
        <v>85.6</v>
      </c>
      <c r="S66" s="120">
        <v>34629845632</v>
      </c>
      <c r="T66" s="14" t="s">
        <v>48</v>
      </c>
      <c r="U66" s="14" t="s">
        <v>251</v>
      </c>
    </row>
    <row r="67" spans="1:21" ht="15" customHeight="1" x14ac:dyDescent="0.25">
      <c r="A67" s="14" t="s">
        <v>303</v>
      </c>
      <c r="B67" s="91" t="s">
        <v>304</v>
      </c>
      <c r="C67" s="121" t="s">
        <v>97</v>
      </c>
      <c r="D67" s="14" t="s">
        <v>45</v>
      </c>
      <c r="E67" s="14" t="s">
        <v>71</v>
      </c>
      <c r="F67" s="14" t="s">
        <v>98</v>
      </c>
      <c r="G67" s="92">
        <v>43243</v>
      </c>
      <c r="H67" s="93">
        <v>57.17</v>
      </c>
      <c r="I67" s="93">
        <v>89.01</v>
      </c>
      <c r="J67" s="94">
        <v>1.5569</v>
      </c>
      <c r="K67" s="95">
        <v>32.97</v>
      </c>
      <c r="L67" s="94">
        <v>7.9000000000000008E-3</v>
      </c>
      <c r="M67" s="95">
        <v>0.9</v>
      </c>
      <c r="N67" s="95">
        <v>1.8</v>
      </c>
      <c r="O67" s="93">
        <v>-4.74</v>
      </c>
      <c r="P67" s="94">
        <v>0.12230000000000001</v>
      </c>
      <c r="Q67" s="95">
        <v>6</v>
      </c>
      <c r="R67" s="93">
        <v>31.92</v>
      </c>
      <c r="S67" s="120">
        <v>26885354008</v>
      </c>
      <c r="T67" s="14" t="s">
        <v>48</v>
      </c>
      <c r="U67" s="14" t="s">
        <v>127</v>
      </c>
    </row>
    <row r="68" spans="1:21" ht="15" customHeight="1" x14ac:dyDescent="0.25">
      <c r="A68" s="14" t="s">
        <v>1833</v>
      </c>
      <c r="B68" s="91" t="s">
        <v>1951</v>
      </c>
      <c r="C68" s="121" t="s">
        <v>97</v>
      </c>
      <c r="D68" s="14" t="s">
        <v>45</v>
      </c>
      <c r="E68" s="14" t="s">
        <v>54</v>
      </c>
      <c r="F68" s="14" t="s">
        <v>302</v>
      </c>
      <c r="G68" s="92">
        <v>43243</v>
      </c>
      <c r="H68" s="93">
        <v>103.26</v>
      </c>
      <c r="I68" s="93">
        <v>96.34</v>
      </c>
      <c r="J68" s="94">
        <v>0.93300000000000005</v>
      </c>
      <c r="K68" s="95">
        <v>19.27</v>
      </c>
      <c r="L68" s="94">
        <v>1.2E-2</v>
      </c>
      <c r="M68" s="95">
        <v>1.6</v>
      </c>
      <c r="N68" s="95">
        <v>1.6</v>
      </c>
      <c r="O68" s="93">
        <v>-11.02</v>
      </c>
      <c r="P68" s="94">
        <v>5.3800000000000001E-2</v>
      </c>
      <c r="Q68" s="95">
        <v>2</v>
      </c>
      <c r="R68" s="93">
        <v>38.4</v>
      </c>
      <c r="S68" s="120">
        <v>25529666463</v>
      </c>
      <c r="T68" s="14" t="s">
        <v>48</v>
      </c>
      <c r="U68" s="14" t="s">
        <v>179</v>
      </c>
    </row>
    <row r="69" spans="1:21" ht="15" customHeight="1" x14ac:dyDescent="0.25">
      <c r="A69" s="14" t="s">
        <v>305</v>
      </c>
      <c r="B69" s="91" t="s">
        <v>306</v>
      </c>
      <c r="C69" s="121" t="s">
        <v>60</v>
      </c>
      <c r="D69" s="14" t="s">
        <v>53</v>
      </c>
      <c r="E69" s="14" t="s">
        <v>71</v>
      </c>
      <c r="F69" s="14" t="s">
        <v>72</v>
      </c>
      <c r="G69" s="92">
        <v>43159</v>
      </c>
      <c r="H69" s="93">
        <v>0</v>
      </c>
      <c r="I69" s="93">
        <v>125.77</v>
      </c>
      <c r="J69" s="14" t="s">
        <v>73</v>
      </c>
      <c r="K69" s="95">
        <v>129.66</v>
      </c>
      <c r="L69" s="94">
        <v>2.7400000000000001E-2</v>
      </c>
      <c r="M69" s="95">
        <v>0.8</v>
      </c>
      <c r="N69" s="14" t="s">
        <v>73</v>
      </c>
      <c r="O69" s="14" t="s">
        <v>73</v>
      </c>
      <c r="P69" s="94">
        <v>0.60580000000000001</v>
      </c>
      <c r="Q69" s="95">
        <v>7</v>
      </c>
      <c r="R69" s="93">
        <v>52.1</v>
      </c>
      <c r="S69" s="120">
        <v>13049033453</v>
      </c>
      <c r="T69" s="14" t="s">
        <v>48</v>
      </c>
      <c r="U69" s="14" t="s">
        <v>74</v>
      </c>
    </row>
    <row r="70" spans="1:21" ht="15" customHeight="1" x14ac:dyDescent="0.25">
      <c r="A70" s="14" t="s">
        <v>307</v>
      </c>
      <c r="B70" s="91" t="s">
        <v>308</v>
      </c>
      <c r="C70" s="121" t="s">
        <v>97</v>
      </c>
      <c r="D70" s="14" t="s">
        <v>53</v>
      </c>
      <c r="E70" s="14" t="s">
        <v>71</v>
      </c>
      <c r="F70" s="14" t="s">
        <v>72</v>
      </c>
      <c r="G70" s="92">
        <v>43283</v>
      </c>
      <c r="H70" s="93">
        <v>1.34</v>
      </c>
      <c r="I70" s="93">
        <v>18.55</v>
      </c>
      <c r="J70" s="94">
        <v>13.843299999999999</v>
      </c>
      <c r="K70" s="95">
        <v>6.44</v>
      </c>
      <c r="L70" s="94">
        <v>0.1013</v>
      </c>
      <c r="M70" s="95">
        <v>0.8</v>
      </c>
      <c r="N70" s="95">
        <v>1.1499999999999999</v>
      </c>
      <c r="O70" s="93">
        <v>-5.41</v>
      </c>
      <c r="P70" s="94">
        <v>-1.03E-2</v>
      </c>
      <c r="Q70" s="95">
        <v>0</v>
      </c>
      <c r="R70" s="93">
        <v>22.52</v>
      </c>
      <c r="S70" s="120">
        <v>2378766201</v>
      </c>
      <c r="T70" s="14" t="s">
        <v>62</v>
      </c>
      <c r="U70" s="14" t="s">
        <v>171</v>
      </c>
    </row>
    <row r="71" spans="1:21" ht="15" customHeight="1" x14ac:dyDescent="0.25">
      <c r="A71" s="14" t="s">
        <v>1834</v>
      </c>
      <c r="B71" s="91" t="s">
        <v>1946</v>
      </c>
      <c r="C71" s="121" t="s">
        <v>54</v>
      </c>
      <c r="D71" s="14" t="s">
        <v>53</v>
      </c>
      <c r="E71" s="14" t="s">
        <v>71</v>
      </c>
      <c r="F71" s="14" t="s">
        <v>72</v>
      </c>
      <c r="G71" s="92">
        <v>43208</v>
      </c>
      <c r="H71" s="93">
        <v>0</v>
      </c>
      <c r="I71" s="93">
        <v>19.239999999999998</v>
      </c>
      <c r="J71" s="14" t="s">
        <v>73</v>
      </c>
      <c r="K71" s="14" t="s">
        <v>73</v>
      </c>
      <c r="L71" s="94">
        <v>1.2500000000000001E-2</v>
      </c>
      <c r="M71" s="95">
        <v>1.1000000000000001</v>
      </c>
      <c r="N71" s="95">
        <v>2.2599999999999998</v>
      </c>
      <c r="O71" s="93">
        <v>-15.45</v>
      </c>
      <c r="P71" s="94">
        <v>-0.39879999999999999</v>
      </c>
      <c r="Q71" s="95">
        <v>2</v>
      </c>
      <c r="R71" s="93">
        <v>13.39</v>
      </c>
      <c r="S71" s="120">
        <v>8409104449</v>
      </c>
      <c r="T71" s="14" t="s">
        <v>62</v>
      </c>
      <c r="U71" s="14" t="s">
        <v>86</v>
      </c>
    </row>
    <row r="72" spans="1:21" ht="15" customHeight="1" x14ac:dyDescent="0.25">
      <c r="A72" s="14" t="s">
        <v>309</v>
      </c>
      <c r="B72" s="91" t="s">
        <v>310</v>
      </c>
      <c r="C72" s="121" t="s">
        <v>52</v>
      </c>
      <c r="D72" s="14" t="s">
        <v>53</v>
      </c>
      <c r="E72" s="14" t="s">
        <v>54</v>
      </c>
      <c r="F72" s="14" t="s">
        <v>55</v>
      </c>
      <c r="G72" s="92">
        <v>42746</v>
      </c>
      <c r="H72" s="93">
        <v>26.77</v>
      </c>
      <c r="I72" s="93">
        <v>26.52</v>
      </c>
      <c r="J72" s="94">
        <v>0.99070000000000003</v>
      </c>
      <c r="K72" s="95">
        <v>37.89</v>
      </c>
      <c r="L72" s="94">
        <v>0</v>
      </c>
      <c r="M72" s="95">
        <v>1.2</v>
      </c>
      <c r="N72" s="95">
        <v>1.74</v>
      </c>
      <c r="O72" s="93">
        <v>-8.26</v>
      </c>
      <c r="P72" s="94">
        <v>0.1469</v>
      </c>
      <c r="Q72" s="95">
        <v>0</v>
      </c>
      <c r="R72" s="93">
        <v>10.71</v>
      </c>
      <c r="S72" s="120">
        <v>4947183987</v>
      </c>
      <c r="T72" s="14" t="s">
        <v>62</v>
      </c>
      <c r="U72" s="14" t="s">
        <v>68</v>
      </c>
    </row>
    <row r="73" spans="1:21" ht="15" customHeight="1" x14ac:dyDescent="0.25">
      <c r="A73" s="14" t="s">
        <v>311</v>
      </c>
      <c r="B73" s="91" t="s">
        <v>312</v>
      </c>
      <c r="C73" s="121" t="s">
        <v>106</v>
      </c>
      <c r="D73" s="14" t="s">
        <v>45</v>
      </c>
      <c r="E73" s="14" t="s">
        <v>46</v>
      </c>
      <c r="F73" s="14" t="s">
        <v>47</v>
      </c>
      <c r="G73" s="92">
        <v>43281</v>
      </c>
      <c r="H73" s="93">
        <v>114.26</v>
      </c>
      <c r="I73" s="93">
        <v>77.73</v>
      </c>
      <c r="J73" s="94">
        <v>0.68030000000000002</v>
      </c>
      <c r="K73" s="95">
        <v>12.72</v>
      </c>
      <c r="L73" s="94">
        <v>0</v>
      </c>
      <c r="M73" s="95">
        <v>1.2</v>
      </c>
      <c r="N73" s="95">
        <v>1.69</v>
      </c>
      <c r="O73" s="93">
        <v>8.89</v>
      </c>
      <c r="P73" s="94">
        <v>2.1100000000000001E-2</v>
      </c>
      <c r="Q73" s="95">
        <v>0</v>
      </c>
      <c r="R73" s="93">
        <v>102.38</v>
      </c>
      <c r="S73" s="120">
        <v>6853956299</v>
      </c>
      <c r="T73" s="14" t="s">
        <v>62</v>
      </c>
      <c r="U73" s="14" t="s">
        <v>127</v>
      </c>
    </row>
    <row r="74" spans="1:21" ht="15" customHeight="1" x14ac:dyDescent="0.25">
      <c r="A74" s="14" t="s">
        <v>313</v>
      </c>
      <c r="B74" s="91" t="s">
        <v>1957</v>
      </c>
      <c r="C74" s="121" t="s">
        <v>54</v>
      </c>
      <c r="D74" s="14" t="s">
        <v>53</v>
      </c>
      <c r="E74" s="14" t="s">
        <v>71</v>
      </c>
      <c r="F74" s="14" t="s">
        <v>72</v>
      </c>
      <c r="G74" s="92">
        <v>43168</v>
      </c>
      <c r="H74" s="93">
        <v>0</v>
      </c>
      <c r="I74" s="93">
        <v>80.91</v>
      </c>
      <c r="J74" s="14" t="s">
        <v>73</v>
      </c>
      <c r="K74" s="95">
        <v>47.88</v>
      </c>
      <c r="L74" s="94">
        <v>1.52E-2</v>
      </c>
      <c r="M74" s="95">
        <v>1.2</v>
      </c>
      <c r="N74" s="95">
        <v>1.96</v>
      </c>
      <c r="O74" s="93">
        <v>-53.1</v>
      </c>
      <c r="P74" s="94">
        <v>0.19689999999999999</v>
      </c>
      <c r="Q74" s="95">
        <v>0</v>
      </c>
      <c r="R74" s="93">
        <v>60.19</v>
      </c>
      <c r="S74" s="120">
        <v>4983493600</v>
      </c>
      <c r="T74" s="14" t="s">
        <v>62</v>
      </c>
      <c r="U74" s="14" t="s">
        <v>251</v>
      </c>
    </row>
    <row r="75" spans="1:21" ht="15" customHeight="1" x14ac:dyDescent="0.25">
      <c r="A75" s="14" t="s">
        <v>314</v>
      </c>
      <c r="B75" s="91" t="s">
        <v>315</v>
      </c>
      <c r="C75" s="121" t="s">
        <v>54</v>
      </c>
      <c r="D75" s="14" t="s">
        <v>53</v>
      </c>
      <c r="E75" s="14" t="s">
        <v>71</v>
      </c>
      <c r="F75" s="14" t="s">
        <v>72</v>
      </c>
      <c r="G75" s="92">
        <v>42804</v>
      </c>
      <c r="H75" s="93">
        <v>0</v>
      </c>
      <c r="I75" s="93">
        <v>26.71</v>
      </c>
      <c r="J75" s="14" t="s">
        <v>73</v>
      </c>
      <c r="K75" s="14" t="s">
        <v>73</v>
      </c>
      <c r="L75" s="94">
        <v>1.2E-2</v>
      </c>
      <c r="M75" s="95">
        <v>2.4</v>
      </c>
      <c r="N75" s="95">
        <v>2.4900000000000002</v>
      </c>
      <c r="O75" s="93">
        <v>-19.09</v>
      </c>
      <c r="P75" s="94">
        <v>-0.107</v>
      </c>
      <c r="Q75" s="95">
        <v>1</v>
      </c>
      <c r="R75" s="93">
        <v>10.58</v>
      </c>
      <c r="S75" s="120">
        <v>3418635860</v>
      </c>
      <c r="T75" s="14" t="s">
        <v>62</v>
      </c>
      <c r="U75" s="14" t="s">
        <v>316</v>
      </c>
    </row>
    <row r="76" spans="1:21" ht="15" customHeight="1" x14ac:dyDescent="0.25">
      <c r="A76" s="14" t="s">
        <v>317</v>
      </c>
      <c r="B76" s="91" t="s">
        <v>318</v>
      </c>
      <c r="C76" s="121" t="s">
        <v>89</v>
      </c>
      <c r="D76" s="14" t="s">
        <v>45</v>
      </c>
      <c r="E76" s="14" t="s">
        <v>71</v>
      </c>
      <c r="F76" s="14" t="s">
        <v>98</v>
      </c>
      <c r="G76" s="92">
        <v>42967</v>
      </c>
      <c r="H76" s="93">
        <v>0</v>
      </c>
      <c r="I76" s="93">
        <v>55.63</v>
      </c>
      <c r="J76" s="14" t="s">
        <v>73</v>
      </c>
      <c r="K76" s="95">
        <v>20.91</v>
      </c>
      <c r="L76" s="94">
        <v>2.3699999999999999E-2</v>
      </c>
      <c r="M76" s="95">
        <v>0.5</v>
      </c>
      <c r="N76" s="95">
        <v>2.27</v>
      </c>
      <c r="O76" s="93">
        <v>-10.78</v>
      </c>
      <c r="P76" s="94">
        <v>6.2100000000000002E-2</v>
      </c>
      <c r="Q76" s="95">
        <v>10</v>
      </c>
      <c r="R76" s="93">
        <v>38.74</v>
      </c>
      <c r="S76" s="120">
        <v>894229014</v>
      </c>
      <c r="T76" s="14" t="s">
        <v>199</v>
      </c>
      <c r="U76" s="14" t="s">
        <v>68</v>
      </c>
    </row>
    <row r="77" spans="1:21" ht="15" customHeight="1" x14ac:dyDescent="0.25">
      <c r="A77" s="14" t="s">
        <v>319</v>
      </c>
      <c r="B77" s="91" t="s">
        <v>320</v>
      </c>
      <c r="C77" s="121" t="s">
        <v>52</v>
      </c>
      <c r="D77" s="14" t="s">
        <v>53</v>
      </c>
      <c r="E77" s="14" t="s">
        <v>71</v>
      </c>
      <c r="F77" s="14" t="s">
        <v>72</v>
      </c>
      <c r="G77" s="92">
        <v>42982</v>
      </c>
      <c r="H77" s="93">
        <v>68.41</v>
      </c>
      <c r="I77" s="93">
        <v>90.8</v>
      </c>
      <c r="J77" s="94">
        <v>1.3272999999999999</v>
      </c>
      <c r="K77" s="95">
        <v>27.1</v>
      </c>
      <c r="L77" s="94">
        <v>1.8499999999999999E-2</v>
      </c>
      <c r="M77" s="95">
        <v>0.2</v>
      </c>
      <c r="N77" s="95">
        <v>0.72</v>
      </c>
      <c r="O77" s="93">
        <v>-57</v>
      </c>
      <c r="P77" s="94">
        <v>9.2999999999999999E-2</v>
      </c>
      <c r="Q77" s="95">
        <v>20</v>
      </c>
      <c r="R77" s="93">
        <v>53.23</v>
      </c>
      <c r="S77" s="120">
        <v>10086882719</v>
      </c>
      <c r="T77" s="14" t="s">
        <v>48</v>
      </c>
      <c r="U77" s="14" t="s">
        <v>90</v>
      </c>
    </row>
    <row r="78" spans="1:21" ht="15" customHeight="1" x14ac:dyDescent="0.25">
      <c r="A78" s="14" t="s">
        <v>1835</v>
      </c>
      <c r="B78" s="91" t="s">
        <v>2037</v>
      </c>
      <c r="C78" s="121" t="s">
        <v>132</v>
      </c>
      <c r="D78" s="14" t="s">
        <v>45</v>
      </c>
      <c r="E78" s="14" t="s">
        <v>71</v>
      </c>
      <c r="F78" s="14" t="s">
        <v>98</v>
      </c>
      <c r="G78" s="92">
        <v>43280</v>
      </c>
      <c r="H78" s="93">
        <v>31.36</v>
      </c>
      <c r="I78" s="93">
        <v>80.95</v>
      </c>
      <c r="J78" s="94">
        <v>2.5813000000000001</v>
      </c>
      <c r="K78" s="95">
        <v>57.01</v>
      </c>
      <c r="L78" s="94">
        <v>3.7000000000000002E-3</v>
      </c>
      <c r="M78" s="95">
        <v>1.2</v>
      </c>
      <c r="N78" s="95">
        <v>2.19</v>
      </c>
      <c r="O78" s="93">
        <v>-2.82</v>
      </c>
      <c r="P78" s="94">
        <v>0.24249999999999999</v>
      </c>
      <c r="Q78" s="95">
        <v>8</v>
      </c>
      <c r="R78" s="93">
        <v>26.51</v>
      </c>
      <c r="S78" s="120">
        <v>62594940835</v>
      </c>
      <c r="T78" s="14" t="s">
        <v>48</v>
      </c>
      <c r="U78" s="14" t="s">
        <v>675</v>
      </c>
    </row>
    <row r="79" spans="1:21" ht="15" customHeight="1" x14ac:dyDescent="0.25">
      <c r="A79" s="14" t="s">
        <v>321</v>
      </c>
      <c r="B79" s="91" t="s">
        <v>322</v>
      </c>
      <c r="C79" s="121" t="s">
        <v>52</v>
      </c>
      <c r="D79" s="14" t="s">
        <v>53</v>
      </c>
      <c r="E79" s="14" t="s">
        <v>71</v>
      </c>
      <c r="F79" s="14" t="s">
        <v>72</v>
      </c>
      <c r="G79" s="92">
        <v>43160</v>
      </c>
      <c r="H79" s="93">
        <v>113.45</v>
      </c>
      <c r="I79" s="93">
        <v>171.37</v>
      </c>
      <c r="J79" s="94">
        <v>1.5105</v>
      </c>
      <c r="K79" s="95">
        <v>30.06</v>
      </c>
      <c r="L79" s="94">
        <v>3.3099999999999997E-2</v>
      </c>
      <c r="M79" s="95">
        <v>0.4</v>
      </c>
      <c r="N79" s="95">
        <v>0.37</v>
      </c>
      <c r="O79" s="93">
        <v>-56.36</v>
      </c>
      <c r="P79" s="94">
        <v>0.10780000000000001</v>
      </c>
      <c r="Q79" s="95">
        <v>6</v>
      </c>
      <c r="R79" s="93">
        <v>84.91</v>
      </c>
      <c r="S79" s="120">
        <v>23780874727</v>
      </c>
      <c r="T79" s="14" t="s">
        <v>48</v>
      </c>
      <c r="U79" s="14" t="s">
        <v>74</v>
      </c>
    </row>
    <row r="80" spans="1:21" ht="15" customHeight="1" x14ac:dyDescent="0.25">
      <c r="A80" s="14" t="s">
        <v>323</v>
      </c>
      <c r="B80" s="91" t="s">
        <v>1958</v>
      </c>
      <c r="C80" s="121" t="s">
        <v>132</v>
      </c>
      <c r="D80" s="14" t="s">
        <v>53</v>
      </c>
      <c r="E80" s="14" t="s">
        <v>46</v>
      </c>
      <c r="F80" s="14" t="s">
        <v>83</v>
      </c>
      <c r="G80" s="92">
        <v>43195</v>
      </c>
      <c r="H80" s="93">
        <v>279.23</v>
      </c>
      <c r="I80" s="93">
        <v>208.31</v>
      </c>
      <c r="J80" s="94">
        <v>0.746</v>
      </c>
      <c r="K80" s="95">
        <v>28.73</v>
      </c>
      <c r="L80" s="94">
        <v>1.9599999999999999E-2</v>
      </c>
      <c r="M80" s="95">
        <v>0.9</v>
      </c>
      <c r="N80" s="95">
        <v>5.7</v>
      </c>
      <c r="O80" s="93">
        <v>-40.9</v>
      </c>
      <c r="P80" s="94">
        <v>0.1012</v>
      </c>
      <c r="Q80" s="95">
        <v>7</v>
      </c>
      <c r="R80" s="93">
        <v>146.88</v>
      </c>
      <c r="S80" s="120">
        <v>87739138900</v>
      </c>
      <c r="T80" s="14" t="s">
        <v>48</v>
      </c>
      <c r="U80" s="14" t="s">
        <v>127</v>
      </c>
    </row>
    <row r="81" spans="1:21" ht="15" customHeight="1" x14ac:dyDescent="0.25">
      <c r="A81" s="14" t="s">
        <v>324</v>
      </c>
      <c r="B81" s="91" t="s">
        <v>325</v>
      </c>
      <c r="C81" s="121" t="s">
        <v>54</v>
      </c>
      <c r="D81" s="14" t="s">
        <v>53</v>
      </c>
      <c r="E81" s="14" t="s">
        <v>71</v>
      </c>
      <c r="F81" s="14" t="s">
        <v>72</v>
      </c>
      <c r="G81" s="92">
        <v>43281</v>
      </c>
      <c r="H81" s="93">
        <v>0</v>
      </c>
      <c r="I81" s="93">
        <v>1.44</v>
      </c>
      <c r="J81" s="14" t="s">
        <v>73</v>
      </c>
      <c r="K81" s="14" t="s">
        <v>73</v>
      </c>
      <c r="L81" s="94">
        <v>0</v>
      </c>
      <c r="M81" s="95">
        <v>1.3</v>
      </c>
      <c r="N81" s="95">
        <v>1.23</v>
      </c>
      <c r="O81" s="93">
        <v>-4</v>
      </c>
      <c r="P81" s="94">
        <v>-5.8900000000000001E-2</v>
      </c>
      <c r="Q81" s="95">
        <v>0</v>
      </c>
      <c r="R81" s="93">
        <v>0</v>
      </c>
      <c r="S81" s="120">
        <v>644915102</v>
      </c>
      <c r="T81" s="14" t="s">
        <v>199</v>
      </c>
      <c r="U81" s="14" t="s">
        <v>326</v>
      </c>
    </row>
    <row r="82" spans="1:21" ht="15" customHeight="1" x14ac:dyDescent="0.25">
      <c r="A82" s="14" t="s">
        <v>327</v>
      </c>
      <c r="B82" s="91" t="s">
        <v>328</v>
      </c>
      <c r="C82" s="121" t="s">
        <v>89</v>
      </c>
      <c r="D82" s="14" t="s">
        <v>45</v>
      </c>
      <c r="E82" s="14" t="s">
        <v>54</v>
      </c>
      <c r="F82" s="14" t="s">
        <v>302</v>
      </c>
      <c r="G82" s="92">
        <v>43177</v>
      </c>
      <c r="H82" s="93">
        <v>128.02000000000001</v>
      </c>
      <c r="I82" s="93">
        <v>104.48</v>
      </c>
      <c r="J82" s="94">
        <v>0.81610000000000005</v>
      </c>
      <c r="K82" s="95">
        <v>25.93</v>
      </c>
      <c r="L82" s="94">
        <v>1.6799999999999999E-2</v>
      </c>
      <c r="M82" s="95">
        <v>1.3</v>
      </c>
      <c r="N82" s="95">
        <v>1.1299999999999999</v>
      </c>
      <c r="O82" s="93">
        <v>-20.56</v>
      </c>
      <c r="P82" s="94">
        <v>8.7099999999999997E-2</v>
      </c>
      <c r="Q82" s="95">
        <v>7</v>
      </c>
      <c r="R82" s="93">
        <v>39.32</v>
      </c>
      <c r="S82" s="120">
        <v>9256402867</v>
      </c>
      <c r="T82" s="14" t="s">
        <v>62</v>
      </c>
      <c r="U82" s="14" t="s">
        <v>196</v>
      </c>
    </row>
    <row r="83" spans="1:21" ht="15" customHeight="1" x14ac:dyDescent="0.25">
      <c r="A83" s="14" t="s">
        <v>329</v>
      </c>
      <c r="B83" s="91" t="s">
        <v>330</v>
      </c>
      <c r="C83" s="121" t="s">
        <v>54</v>
      </c>
      <c r="D83" s="14" t="s">
        <v>53</v>
      </c>
      <c r="E83" s="14" t="s">
        <v>71</v>
      </c>
      <c r="F83" s="14" t="s">
        <v>72</v>
      </c>
      <c r="G83" s="92">
        <v>43258</v>
      </c>
      <c r="H83" s="93">
        <v>50.71</v>
      </c>
      <c r="I83" s="93">
        <v>87.69</v>
      </c>
      <c r="J83" s="94">
        <v>1.7292000000000001</v>
      </c>
      <c r="K83" s="95">
        <v>31.89</v>
      </c>
      <c r="L83" s="94">
        <v>1.8499999999999999E-2</v>
      </c>
      <c r="M83" s="95">
        <v>0.2</v>
      </c>
      <c r="N83" s="95">
        <v>0.28999999999999998</v>
      </c>
      <c r="O83" s="93">
        <v>-75.69</v>
      </c>
      <c r="P83" s="94">
        <v>0.1169</v>
      </c>
      <c r="Q83" s="95">
        <v>4</v>
      </c>
      <c r="R83" s="93">
        <v>47.05</v>
      </c>
      <c r="S83" s="120">
        <v>16047470731</v>
      </c>
      <c r="T83" s="14" t="s">
        <v>48</v>
      </c>
      <c r="U83" s="14" t="s">
        <v>90</v>
      </c>
    </row>
    <row r="84" spans="1:21" ht="15" customHeight="1" x14ac:dyDescent="0.25">
      <c r="A84" s="14" t="s">
        <v>331</v>
      </c>
      <c r="B84" s="91" t="s">
        <v>332</v>
      </c>
      <c r="C84" s="121" t="s">
        <v>97</v>
      </c>
      <c r="D84" s="14" t="s">
        <v>45</v>
      </c>
      <c r="E84" s="14" t="s">
        <v>71</v>
      </c>
      <c r="F84" s="14" t="s">
        <v>98</v>
      </c>
      <c r="G84" s="92">
        <v>43153</v>
      </c>
      <c r="H84" s="93">
        <v>55.86</v>
      </c>
      <c r="I84" s="93">
        <v>101.15</v>
      </c>
      <c r="J84" s="94">
        <v>1.8108</v>
      </c>
      <c r="K84" s="95">
        <v>19.87</v>
      </c>
      <c r="L84" s="94">
        <v>1.32E-2</v>
      </c>
      <c r="M84" s="95">
        <v>1.1000000000000001</v>
      </c>
      <c r="N84" s="14" t="s">
        <v>73</v>
      </c>
      <c r="O84" s="14" t="s">
        <v>73</v>
      </c>
      <c r="P84" s="94">
        <v>5.6899999999999999E-2</v>
      </c>
      <c r="Q84" s="95">
        <v>2</v>
      </c>
      <c r="R84" s="93">
        <v>55.19</v>
      </c>
      <c r="S84" s="120">
        <v>86861421119</v>
      </c>
      <c r="T84" s="14" t="s">
        <v>48</v>
      </c>
      <c r="U84" s="14" t="s">
        <v>84</v>
      </c>
    </row>
    <row r="85" spans="1:21" ht="15" customHeight="1" x14ac:dyDescent="0.25">
      <c r="A85" s="14" t="s">
        <v>333</v>
      </c>
      <c r="B85" s="91" t="s">
        <v>334</v>
      </c>
      <c r="C85" s="121" t="s">
        <v>44</v>
      </c>
      <c r="D85" s="14" t="s">
        <v>60</v>
      </c>
      <c r="E85" s="14" t="s">
        <v>46</v>
      </c>
      <c r="F85" s="14" t="s">
        <v>67</v>
      </c>
      <c r="G85" s="92">
        <v>43255</v>
      </c>
      <c r="H85" s="93">
        <v>272.3</v>
      </c>
      <c r="I85" s="93">
        <v>130.91</v>
      </c>
      <c r="J85" s="94">
        <v>0.48080000000000001</v>
      </c>
      <c r="K85" s="95">
        <v>18.52</v>
      </c>
      <c r="L85" s="94">
        <v>4.0000000000000001E-3</v>
      </c>
      <c r="M85" s="95">
        <v>1.4</v>
      </c>
      <c r="N85" s="95">
        <v>2.15</v>
      </c>
      <c r="O85" s="93">
        <v>-0.51</v>
      </c>
      <c r="P85" s="94">
        <v>5.0099999999999999E-2</v>
      </c>
      <c r="Q85" s="95">
        <v>0</v>
      </c>
      <c r="R85" s="93">
        <v>86.97</v>
      </c>
      <c r="S85" s="120">
        <v>5344764698</v>
      </c>
      <c r="T85" s="14" t="s">
        <v>62</v>
      </c>
      <c r="U85" s="14" t="s">
        <v>103</v>
      </c>
    </row>
    <row r="86" spans="1:21" ht="15" customHeight="1" x14ac:dyDescent="0.25">
      <c r="A86" s="14" t="s">
        <v>335</v>
      </c>
      <c r="B86" s="91" t="s">
        <v>336</v>
      </c>
      <c r="C86" s="121" t="s">
        <v>132</v>
      </c>
      <c r="D86" s="14" t="s">
        <v>53</v>
      </c>
      <c r="E86" s="14" t="s">
        <v>46</v>
      </c>
      <c r="F86" s="14" t="s">
        <v>83</v>
      </c>
      <c r="G86" s="92">
        <v>43160</v>
      </c>
      <c r="H86" s="93">
        <v>973.47</v>
      </c>
      <c r="I86" s="93">
        <v>699.94</v>
      </c>
      <c r="J86" s="94">
        <v>0.71899999999999997</v>
      </c>
      <c r="K86" s="95">
        <v>17.48</v>
      </c>
      <c r="L86" s="94">
        <v>0</v>
      </c>
      <c r="M86" s="95">
        <v>0.9</v>
      </c>
      <c r="N86" s="95">
        <v>0.98</v>
      </c>
      <c r="O86" s="93">
        <v>-211.89</v>
      </c>
      <c r="P86" s="94">
        <v>4.4900000000000002E-2</v>
      </c>
      <c r="Q86" s="95">
        <v>0</v>
      </c>
      <c r="R86" s="93">
        <v>0</v>
      </c>
      <c r="S86" s="120">
        <v>18348505100</v>
      </c>
      <c r="T86" s="14" t="s">
        <v>48</v>
      </c>
      <c r="U86" s="14" t="s">
        <v>179</v>
      </c>
    </row>
    <row r="87" spans="1:21" ht="15" customHeight="1" x14ac:dyDescent="0.25">
      <c r="A87" s="14" t="s">
        <v>337</v>
      </c>
      <c r="B87" s="91" t="s">
        <v>338</v>
      </c>
      <c r="C87" s="121" t="s">
        <v>54</v>
      </c>
      <c r="D87" s="14" t="s">
        <v>53</v>
      </c>
      <c r="E87" s="14" t="s">
        <v>71</v>
      </c>
      <c r="F87" s="14" t="s">
        <v>72</v>
      </c>
      <c r="G87" s="92">
        <v>43153</v>
      </c>
      <c r="H87" s="93">
        <v>300.74</v>
      </c>
      <c r="I87" s="93">
        <v>356.88</v>
      </c>
      <c r="J87" s="94">
        <v>1.1867000000000001</v>
      </c>
      <c r="K87" s="95">
        <v>34.72</v>
      </c>
      <c r="L87" s="94">
        <v>1.5900000000000001E-2</v>
      </c>
      <c r="M87" s="95">
        <v>1.4</v>
      </c>
      <c r="N87" s="95">
        <v>1.1599999999999999</v>
      </c>
      <c r="O87" s="93">
        <v>-44.58</v>
      </c>
      <c r="P87" s="94">
        <v>0.13109999999999999</v>
      </c>
      <c r="Q87" s="95">
        <v>6</v>
      </c>
      <c r="R87" s="93">
        <v>12.25</v>
      </c>
      <c r="S87" s="120">
        <v>204811239990</v>
      </c>
      <c r="T87" s="14" t="s">
        <v>48</v>
      </c>
      <c r="U87" s="14" t="s">
        <v>238</v>
      </c>
    </row>
    <row r="88" spans="1:21" ht="15" customHeight="1" x14ac:dyDescent="0.25">
      <c r="A88" s="14" t="s">
        <v>118</v>
      </c>
      <c r="B88" s="91" t="s">
        <v>119</v>
      </c>
      <c r="C88" s="121" t="s">
        <v>106</v>
      </c>
      <c r="D88" s="14" t="s">
        <v>45</v>
      </c>
      <c r="E88" s="14" t="s">
        <v>46</v>
      </c>
      <c r="F88" s="14" t="s">
        <v>47</v>
      </c>
      <c r="G88" s="92">
        <v>43188</v>
      </c>
      <c r="H88" s="93">
        <v>66.09</v>
      </c>
      <c r="I88" s="93">
        <v>30.01</v>
      </c>
      <c r="J88" s="94">
        <v>0.4541</v>
      </c>
      <c r="K88" s="95">
        <v>17.45</v>
      </c>
      <c r="L88" s="94">
        <v>1.2999999999999999E-2</v>
      </c>
      <c r="M88" s="95">
        <v>1.3</v>
      </c>
      <c r="N88" s="14" t="s">
        <v>73</v>
      </c>
      <c r="O88" s="14" t="s">
        <v>73</v>
      </c>
      <c r="P88" s="94">
        <v>4.4699999999999997E-2</v>
      </c>
      <c r="Q88" s="95">
        <v>4</v>
      </c>
      <c r="R88" s="93">
        <v>35.85</v>
      </c>
      <c r="S88" s="120">
        <v>291714333523</v>
      </c>
      <c r="T88" s="14" t="s">
        <v>48</v>
      </c>
      <c r="U88" s="14" t="s">
        <v>120</v>
      </c>
    </row>
    <row r="89" spans="1:21" ht="15" customHeight="1" x14ac:dyDescent="0.25">
      <c r="A89" s="14" t="s">
        <v>339</v>
      </c>
      <c r="B89" s="91" t="s">
        <v>340</v>
      </c>
      <c r="C89" s="121" t="s">
        <v>97</v>
      </c>
      <c r="D89" s="14" t="s">
        <v>45</v>
      </c>
      <c r="E89" s="14" t="s">
        <v>71</v>
      </c>
      <c r="F89" s="14" t="s">
        <v>98</v>
      </c>
      <c r="G89" s="92">
        <v>43230</v>
      </c>
      <c r="H89" s="93">
        <v>19.309999999999999</v>
      </c>
      <c r="I89" s="93">
        <v>74.75</v>
      </c>
      <c r="J89" s="94">
        <v>3.8711000000000002</v>
      </c>
      <c r="K89" s="95">
        <v>20.82</v>
      </c>
      <c r="L89" s="94">
        <v>8.2000000000000007E-3</v>
      </c>
      <c r="M89" s="95">
        <v>0.8</v>
      </c>
      <c r="N89" s="95">
        <v>2.57</v>
      </c>
      <c r="O89" s="93">
        <v>-1.3</v>
      </c>
      <c r="P89" s="94">
        <v>6.1600000000000002E-2</v>
      </c>
      <c r="Q89" s="95">
        <v>1</v>
      </c>
      <c r="R89" s="93">
        <v>32.11</v>
      </c>
      <c r="S89" s="120">
        <v>40619327756</v>
      </c>
      <c r="T89" s="14" t="s">
        <v>48</v>
      </c>
      <c r="U89" s="14" t="s">
        <v>141</v>
      </c>
    </row>
    <row r="90" spans="1:21" ht="15" customHeight="1" x14ac:dyDescent="0.25">
      <c r="A90" s="14" t="s">
        <v>341</v>
      </c>
      <c r="B90" s="91" t="s">
        <v>342</v>
      </c>
      <c r="C90" s="121" t="s">
        <v>106</v>
      </c>
      <c r="D90" s="14" t="s">
        <v>45</v>
      </c>
      <c r="E90" s="14" t="s">
        <v>46</v>
      </c>
      <c r="F90" s="14" t="s">
        <v>47</v>
      </c>
      <c r="G90" s="92">
        <v>43171</v>
      </c>
      <c r="H90" s="93">
        <v>35.700000000000003</v>
      </c>
      <c r="I90" s="93">
        <v>19.13</v>
      </c>
      <c r="J90" s="94">
        <v>0.53590000000000004</v>
      </c>
      <c r="K90" s="95">
        <v>4.57</v>
      </c>
      <c r="L90" s="94">
        <v>1.9900000000000001E-2</v>
      </c>
      <c r="M90" s="95">
        <v>1.1000000000000001</v>
      </c>
      <c r="N90" s="95">
        <v>1.67</v>
      </c>
      <c r="O90" s="93">
        <v>-3.6</v>
      </c>
      <c r="P90" s="94">
        <v>-1.9699999999999999E-2</v>
      </c>
      <c r="Q90" s="95">
        <v>1</v>
      </c>
      <c r="R90" s="93">
        <v>34.590000000000003</v>
      </c>
      <c r="S90" s="120">
        <v>2759554451</v>
      </c>
      <c r="T90" s="14" t="s">
        <v>62</v>
      </c>
      <c r="U90" s="14" t="s">
        <v>63</v>
      </c>
    </row>
    <row r="91" spans="1:21" ht="15" customHeight="1" x14ac:dyDescent="0.25">
      <c r="A91" s="14" t="s">
        <v>343</v>
      </c>
      <c r="B91" s="91" t="s">
        <v>344</v>
      </c>
      <c r="C91" s="121" t="s">
        <v>59</v>
      </c>
      <c r="D91" s="14" t="s">
        <v>60</v>
      </c>
      <c r="E91" s="14" t="s">
        <v>54</v>
      </c>
      <c r="F91" s="14" t="s">
        <v>61</v>
      </c>
      <c r="G91" s="92">
        <v>43209</v>
      </c>
      <c r="H91" s="93">
        <v>53.12</v>
      </c>
      <c r="I91" s="93">
        <v>52</v>
      </c>
      <c r="J91" s="94">
        <v>0.97889999999999999</v>
      </c>
      <c r="K91" s="95">
        <v>17.05</v>
      </c>
      <c r="L91" s="94">
        <v>2.4199999999999999E-2</v>
      </c>
      <c r="M91" s="95">
        <v>1.1000000000000001</v>
      </c>
      <c r="N91" s="14" t="s">
        <v>73</v>
      </c>
      <c r="O91" s="14" t="s">
        <v>73</v>
      </c>
      <c r="P91" s="94">
        <v>4.2700000000000002E-2</v>
      </c>
      <c r="Q91" s="95">
        <v>7</v>
      </c>
      <c r="R91" s="93">
        <v>53.42</v>
      </c>
      <c r="S91" s="120">
        <v>39989611168</v>
      </c>
      <c r="T91" s="14" t="s">
        <v>48</v>
      </c>
      <c r="U91" s="14" t="s">
        <v>120</v>
      </c>
    </row>
    <row r="92" spans="1:21" ht="15" customHeight="1" x14ac:dyDescent="0.25">
      <c r="A92" s="14" t="s">
        <v>345</v>
      </c>
      <c r="B92" s="91" t="s">
        <v>346</v>
      </c>
      <c r="C92" s="121" t="s">
        <v>102</v>
      </c>
      <c r="D92" s="14" t="s">
        <v>45</v>
      </c>
      <c r="E92" s="14" t="s">
        <v>46</v>
      </c>
      <c r="F92" s="14" t="s">
        <v>47</v>
      </c>
      <c r="G92" s="92">
        <v>43195</v>
      </c>
      <c r="H92" s="93">
        <v>145.22</v>
      </c>
      <c r="I92" s="93">
        <v>76.56</v>
      </c>
      <c r="J92" s="94">
        <v>0.5272</v>
      </c>
      <c r="K92" s="95">
        <v>20.309999999999999</v>
      </c>
      <c r="L92" s="94">
        <v>1.78E-2</v>
      </c>
      <c r="M92" s="95">
        <v>0.9</v>
      </c>
      <c r="N92" s="95">
        <v>1.26</v>
      </c>
      <c r="O92" s="93">
        <v>1.32</v>
      </c>
      <c r="P92" s="94">
        <v>5.8999999999999997E-2</v>
      </c>
      <c r="Q92" s="95">
        <v>5</v>
      </c>
      <c r="R92" s="93">
        <v>35.270000000000003</v>
      </c>
      <c r="S92" s="120">
        <v>21503601666</v>
      </c>
      <c r="T92" s="14" t="s">
        <v>48</v>
      </c>
      <c r="U92" s="14" t="s">
        <v>63</v>
      </c>
    </row>
    <row r="93" spans="1:21" ht="15" customHeight="1" x14ac:dyDescent="0.25">
      <c r="A93" s="14" t="s">
        <v>347</v>
      </c>
      <c r="B93" s="91" t="s">
        <v>348</v>
      </c>
      <c r="C93" s="121" t="s">
        <v>102</v>
      </c>
      <c r="D93" s="14" t="s">
        <v>45</v>
      </c>
      <c r="E93" s="14" t="s">
        <v>71</v>
      </c>
      <c r="F93" s="14" t="s">
        <v>98</v>
      </c>
      <c r="G93" s="92">
        <v>43225</v>
      </c>
      <c r="H93" s="93">
        <v>78.27</v>
      </c>
      <c r="I93" s="93">
        <v>247.75</v>
      </c>
      <c r="J93" s="94">
        <v>3.1652999999999998</v>
      </c>
      <c r="K93" s="95">
        <v>37.42</v>
      </c>
      <c r="L93" s="94">
        <v>1.18E-2</v>
      </c>
      <c r="M93" s="95">
        <v>1.1000000000000001</v>
      </c>
      <c r="N93" s="95">
        <v>1.54</v>
      </c>
      <c r="O93" s="93">
        <v>-115.52</v>
      </c>
      <c r="P93" s="94">
        <v>0.14460000000000001</v>
      </c>
      <c r="Q93" s="95">
        <v>20</v>
      </c>
      <c r="R93" s="93">
        <v>118.29</v>
      </c>
      <c r="S93" s="120">
        <v>66731274953</v>
      </c>
      <c r="T93" s="14" t="s">
        <v>48</v>
      </c>
      <c r="U93" s="14" t="s">
        <v>141</v>
      </c>
    </row>
    <row r="94" spans="1:21" ht="15" customHeight="1" x14ac:dyDescent="0.25">
      <c r="A94" s="14" t="s">
        <v>349</v>
      </c>
      <c r="B94" s="91" t="s">
        <v>350</v>
      </c>
      <c r="C94" s="121" t="s">
        <v>106</v>
      </c>
      <c r="D94" s="14" t="s">
        <v>60</v>
      </c>
      <c r="E94" s="14" t="s">
        <v>71</v>
      </c>
      <c r="F94" s="14" t="s">
        <v>155</v>
      </c>
      <c r="G94" s="92">
        <v>43243</v>
      </c>
      <c r="H94" s="93">
        <v>4.29</v>
      </c>
      <c r="I94" s="93">
        <v>32.11</v>
      </c>
      <c r="J94" s="94">
        <v>7.4847999999999999</v>
      </c>
      <c r="K94" s="95">
        <v>13</v>
      </c>
      <c r="L94" s="94">
        <v>2.4899999999999999E-2</v>
      </c>
      <c r="M94" s="95">
        <v>1.6</v>
      </c>
      <c r="N94" s="95">
        <v>3</v>
      </c>
      <c r="O94" s="93">
        <v>4.29</v>
      </c>
      <c r="P94" s="94">
        <v>2.2499999999999999E-2</v>
      </c>
      <c r="Q94" s="95">
        <v>20</v>
      </c>
      <c r="R94" s="93">
        <v>24.36</v>
      </c>
      <c r="S94" s="120">
        <v>17470371114</v>
      </c>
      <c r="T94" s="14" t="s">
        <v>48</v>
      </c>
      <c r="U94" s="14" t="s">
        <v>84</v>
      </c>
    </row>
    <row r="95" spans="1:21" ht="15" customHeight="1" x14ac:dyDescent="0.25">
      <c r="A95" s="14" t="s">
        <v>351</v>
      </c>
      <c r="B95" s="91" t="s">
        <v>1959</v>
      </c>
      <c r="C95" s="121" t="s">
        <v>89</v>
      </c>
      <c r="D95" s="14" t="s">
        <v>45</v>
      </c>
      <c r="E95" s="14" t="s">
        <v>71</v>
      </c>
      <c r="F95" s="14" t="s">
        <v>98</v>
      </c>
      <c r="G95" s="92">
        <v>43234</v>
      </c>
      <c r="H95" s="93">
        <v>29.65</v>
      </c>
      <c r="I95" s="93">
        <v>52.64</v>
      </c>
      <c r="J95" s="94">
        <v>1.7754000000000001</v>
      </c>
      <c r="K95" s="95">
        <v>35.33</v>
      </c>
      <c r="L95" s="94">
        <v>1.06E-2</v>
      </c>
      <c r="M95" s="95">
        <v>0.9</v>
      </c>
      <c r="N95" s="95">
        <v>1.78</v>
      </c>
      <c r="O95" s="93">
        <v>-1.98</v>
      </c>
      <c r="P95" s="94">
        <v>0.1341</v>
      </c>
      <c r="Q95" s="95">
        <v>20</v>
      </c>
      <c r="R95" s="93">
        <v>9.4</v>
      </c>
      <c r="S95" s="120">
        <v>25337101784</v>
      </c>
      <c r="T95" s="14" t="s">
        <v>48</v>
      </c>
      <c r="U95" s="14" t="s">
        <v>352</v>
      </c>
    </row>
    <row r="96" spans="1:21" ht="15" customHeight="1" x14ac:dyDescent="0.25">
      <c r="A96" s="14" t="s">
        <v>353</v>
      </c>
      <c r="B96" s="91" t="s">
        <v>354</v>
      </c>
      <c r="C96" s="121" t="s">
        <v>132</v>
      </c>
      <c r="D96" s="14" t="s">
        <v>53</v>
      </c>
      <c r="E96" s="14" t="s">
        <v>54</v>
      </c>
      <c r="F96" s="14" t="s">
        <v>55</v>
      </c>
      <c r="G96" s="92">
        <v>42937</v>
      </c>
      <c r="H96" s="93">
        <v>47.87</v>
      </c>
      <c r="I96" s="93">
        <v>52.6</v>
      </c>
      <c r="J96" s="94">
        <v>1.0988</v>
      </c>
      <c r="K96" s="95">
        <v>36.28</v>
      </c>
      <c r="L96" s="94">
        <v>3.5000000000000003E-2</v>
      </c>
      <c r="M96" s="95">
        <v>0.7</v>
      </c>
      <c r="N96" s="95">
        <v>1.31</v>
      </c>
      <c r="O96" s="93">
        <v>-45.88</v>
      </c>
      <c r="P96" s="94">
        <v>0.1389</v>
      </c>
      <c r="Q96" s="95">
        <v>3</v>
      </c>
      <c r="R96" s="93">
        <v>14.92</v>
      </c>
      <c r="S96" s="120">
        <v>1192662202</v>
      </c>
      <c r="T96" s="14" t="s">
        <v>199</v>
      </c>
      <c r="U96" s="14" t="s">
        <v>74</v>
      </c>
    </row>
    <row r="97" spans="1:21" ht="15" customHeight="1" x14ac:dyDescent="0.25">
      <c r="A97" s="14" t="s">
        <v>355</v>
      </c>
      <c r="B97" s="91" t="s">
        <v>356</v>
      </c>
      <c r="C97" s="121" t="s">
        <v>44</v>
      </c>
      <c r="D97" s="14" t="s">
        <v>45</v>
      </c>
      <c r="E97" s="14" t="s">
        <v>71</v>
      </c>
      <c r="F97" s="14" t="s">
        <v>98</v>
      </c>
      <c r="G97" s="92">
        <v>43261</v>
      </c>
      <c r="H97" s="93">
        <v>4.41</v>
      </c>
      <c r="I97" s="93">
        <v>6.7</v>
      </c>
      <c r="J97" s="94">
        <v>1.5193000000000001</v>
      </c>
      <c r="K97" s="95">
        <v>12.64</v>
      </c>
      <c r="L97" s="94">
        <v>8.9599999999999999E-2</v>
      </c>
      <c r="M97" s="95">
        <v>-0.7</v>
      </c>
      <c r="N97" s="95">
        <v>2.17</v>
      </c>
      <c r="O97" s="93">
        <v>4.41</v>
      </c>
      <c r="P97" s="94">
        <v>2.07E-2</v>
      </c>
      <c r="Q97" s="95">
        <v>2</v>
      </c>
      <c r="R97" s="93">
        <v>11.49</v>
      </c>
      <c r="S97" s="120">
        <v>145644596</v>
      </c>
      <c r="T97" s="14" t="s">
        <v>199</v>
      </c>
      <c r="U97" s="14" t="s">
        <v>63</v>
      </c>
    </row>
    <row r="98" spans="1:21" ht="15" customHeight="1" x14ac:dyDescent="0.25">
      <c r="A98" s="14" t="s">
        <v>357</v>
      </c>
      <c r="B98" s="91" t="s">
        <v>358</v>
      </c>
      <c r="C98" s="121" t="s">
        <v>59</v>
      </c>
      <c r="D98" s="14" t="s">
        <v>45</v>
      </c>
      <c r="E98" s="14" t="s">
        <v>46</v>
      </c>
      <c r="F98" s="14" t="s">
        <v>47</v>
      </c>
      <c r="G98" s="92">
        <v>42985</v>
      </c>
      <c r="H98" s="93">
        <v>42.81</v>
      </c>
      <c r="I98" s="93">
        <v>17.48</v>
      </c>
      <c r="J98" s="94">
        <v>0.4083</v>
      </c>
      <c r="K98" s="95">
        <v>15.75</v>
      </c>
      <c r="L98" s="94">
        <v>3.2000000000000001E-2</v>
      </c>
      <c r="M98" s="95">
        <v>0.7</v>
      </c>
      <c r="N98" s="95">
        <v>2.09</v>
      </c>
      <c r="O98" s="93">
        <v>-4.79</v>
      </c>
      <c r="P98" s="94">
        <v>3.6200000000000003E-2</v>
      </c>
      <c r="Q98" s="95">
        <v>3</v>
      </c>
      <c r="R98" s="93">
        <v>20.39</v>
      </c>
      <c r="S98" s="120">
        <v>765284396</v>
      </c>
      <c r="T98" s="14" t="s">
        <v>199</v>
      </c>
      <c r="U98" s="14" t="s">
        <v>86</v>
      </c>
    </row>
    <row r="99" spans="1:21" ht="15" customHeight="1" x14ac:dyDescent="0.25">
      <c r="A99" s="14" t="s">
        <v>359</v>
      </c>
      <c r="B99" s="91" t="s">
        <v>360</v>
      </c>
      <c r="C99" s="121" t="s">
        <v>106</v>
      </c>
      <c r="D99" s="14" t="s">
        <v>60</v>
      </c>
      <c r="E99" s="14" t="s">
        <v>46</v>
      </c>
      <c r="F99" s="14" t="s">
        <v>67</v>
      </c>
      <c r="G99" s="92">
        <v>43282</v>
      </c>
      <c r="H99" s="93">
        <v>80.290000000000006</v>
      </c>
      <c r="I99" s="93">
        <v>30.8</v>
      </c>
      <c r="J99" s="94">
        <v>0.3836</v>
      </c>
      <c r="K99" s="95">
        <v>14.74</v>
      </c>
      <c r="L99" s="94">
        <v>6.0400000000000002E-2</v>
      </c>
      <c r="M99" s="95">
        <v>0.5</v>
      </c>
      <c r="N99" s="95">
        <v>3.78</v>
      </c>
      <c r="O99" s="93">
        <v>-26.95</v>
      </c>
      <c r="P99" s="94">
        <v>3.1199999999999999E-2</v>
      </c>
      <c r="Q99" s="95">
        <v>7</v>
      </c>
      <c r="R99" s="93">
        <v>24.23</v>
      </c>
      <c r="S99" s="120">
        <v>2068274742</v>
      </c>
      <c r="T99" s="14" t="s">
        <v>62</v>
      </c>
      <c r="U99" s="14" t="s">
        <v>77</v>
      </c>
    </row>
    <row r="100" spans="1:21" ht="15" customHeight="1" x14ac:dyDescent="0.25">
      <c r="A100" s="14" t="s">
        <v>1836</v>
      </c>
      <c r="B100" s="91" t="s">
        <v>1944</v>
      </c>
      <c r="C100" s="121" t="s">
        <v>52</v>
      </c>
      <c r="D100" s="14" t="s">
        <v>53</v>
      </c>
      <c r="E100" s="14" t="s">
        <v>71</v>
      </c>
      <c r="F100" s="14" t="s">
        <v>72</v>
      </c>
      <c r="G100" s="92">
        <v>43202</v>
      </c>
      <c r="H100" s="93">
        <v>0</v>
      </c>
      <c r="I100" s="93">
        <v>41.28</v>
      </c>
      <c r="J100" s="14" t="s">
        <v>73</v>
      </c>
      <c r="K100" s="14" t="s">
        <v>73</v>
      </c>
      <c r="L100" s="94">
        <v>0</v>
      </c>
      <c r="M100" s="104" t="e">
        <v>#N/A</v>
      </c>
      <c r="N100" s="14" t="s">
        <v>73</v>
      </c>
      <c r="O100" s="14" t="s">
        <v>73</v>
      </c>
      <c r="P100" s="94">
        <v>-0.1047</v>
      </c>
      <c r="Q100" s="95">
        <v>0</v>
      </c>
      <c r="R100" s="93">
        <v>141.57</v>
      </c>
      <c r="S100" s="120">
        <v>4868556658</v>
      </c>
      <c r="T100" s="14" t="s">
        <v>62</v>
      </c>
      <c r="U100" s="14" t="s">
        <v>150</v>
      </c>
    </row>
    <row r="101" spans="1:21" ht="15" customHeight="1" x14ac:dyDescent="0.25">
      <c r="A101" s="14" t="s">
        <v>1837</v>
      </c>
      <c r="B101" s="91" t="s">
        <v>1960</v>
      </c>
      <c r="C101" s="121" t="s">
        <v>54</v>
      </c>
      <c r="D101" s="14" t="s">
        <v>53</v>
      </c>
      <c r="E101" s="14" t="s">
        <v>71</v>
      </c>
      <c r="F101" s="14" t="s">
        <v>72</v>
      </c>
      <c r="G101" s="92">
        <v>43202</v>
      </c>
      <c r="H101" s="93">
        <v>0</v>
      </c>
      <c r="I101" s="93">
        <v>32.64</v>
      </c>
      <c r="J101" s="14" t="s">
        <v>73</v>
      </c>
      <c r="K101" s="14" t="s">
        <v>73</v>
      </c>
      <c r="L101" s="94">
        <v>1.0699999999999999E-2</v>
      </c>
      <c r="M101" s="104" t="e">
        <v>#N/A</v>
      </c>
      <c r="N101" s="95">
        <v>2.08</v>
      </c>
      <c r="O101" s="93">
        <v>-56.23</v>
      </c>
      <c r="P101" s="94">
        <v>-0.58650000000000002</v>
      </c>
      <c r="Q101" s="95">
        <v>1</v>
      </c>
      <c r="R101" s="93">
        <v>11.74</v>
      </c>
      <c r="S101" s="120">
        <v>40508540000</v>
      </c>
      <c r="T101" s="14" t="s">
        <v>48</v>
      </c>
      <c r="U101" s="14" t="s">
        <v>80</v>
      </c>
    </row>
    <row r="102" spans="1:21" ht="15" customHeight="1" x14ac:dyDescent="0.25">
      <c r="A102" s="14" t="s">
        <v>361</v>
      </c>
      <c r="B102" s="91" t="s">
        <v>362</v>
      </c>
      <c r="C102" s="121" t="s">
        <v>102</v>
      </c>
      <c r="D102" s="14" t="s">
        <v>45</v>
      </c>
      <c r="E102" s="14" t="s">
        <v>46</v>
      </c>
      <c r="F102" s="14" t="s">
        <v>47</v>
      </c>
      <c r="G102" s="92">
        <v>43277</v>
      </c>
      <c r="H102" s="93">
        <v>656.6</v>
      </c>
      <c r="I102" s="93">
        <v>354.98</v>
      </c>
      <c r="J102" s="94">
        <v>0.54059999999999997</v>
      </c>
      <c r="K102" s="95">
        <v>20.82</v>
      </c>
      <c r="L102" s="94">
        <v>0</v>
      </c>
      <c r="M102" s="95">
        <v>0.8</v>
      </c>
      <c r="N102" s="95">
        <v>3.23</v>
      </c>
      <c r="O102" s="93">
        <v>-8.77</v>
      </c>
      <c r="P102" s="94">
        <v>6.1600000000000002E-2</v>
      </c>
      <c r="Q102" s="95">
        <v>0</v>
      </c>
      <c r="R102" s="93">
        <v>175.14</v>
      </c>
      <c r="S102" s="120">
        <v>73938214616</v>
      </c>
      <c r="T102" s="14" t="s">
        <v>48</v>
      </c>
      <c r="U102" s="14" t="s">
        <v>49</v>
      </c>
    </row>
    <row r="103" spans="1:21" ht="15" customHeight="1" x14ac:dyDescent="0.25">
      <c r="A103" s="14" t="s">
        <v>363</v>
      </c>
      <c r="B103" s="91" t="s">
        <v>364</v>
      </c>
      <c r="C103" s="121" t="s">
        <v>106</v>
      </c>
      <c r="D103" s="14" t="s">
        <v>45</v>
      </c>
      <c r="E103" s="14" t="s">
        <v>46</v>
      </c>
      <c r="F103" s="14" t="s">
        <v>47</v>
      </c>
      <c r="G103" s="92">
        <v>43224</v>
      </c>
      <c r="H103" s="93">
        <v>110.36</v>
      </c>
      <c r="I103" s="93">
        <v>54.05</v>
      </c>
      <c r="J103" s="94">
        <v>0.48980000000000001</v>
      </c>
      <c r="K103" s="95">
        <v>15.67</v>
      </c>
      <c r="L103" s="94">
        <v>1.5900000000000001E-2</v>
      </c>
      <c r="M103" s="95">
        <v>1.2</v>
      </c>
      <c r="N103" s="14" t="s">
        <v>73</v>
      </c>
      <c r="O103" s="14" t="s">
        <v>73</v>
      </c>
      <c r="P103" s="94">
        <v>3.5799999999999998E-2</v>
      </c>
      <c r="Q103" s="95">
        <v>7</v>
      </c>
      <c r="R103" s="93">
        <v>57.58</v>
      </c>
      <c r="S103" s="120">
        <v>53945482429</v>
      </c>
      <c r="T103" s="14" t="s">
        <v>48</v>
      </c>
      <c r="U103" s="14" t="s">
        <v>84</v>
      </c>
    </row>
    <row r="104" spans="1:21" ht="15" customHeight="1" x14ac:dyDescent="0.25">
      <c r="A104" s="14" t="s">
        <v>1937</v>
      </c>
      <c r="B104" s="91" t="s">
        <v>1961</v>
      </c>
      <c r="C104" s="121" t="s">
        <v>60</v>
      </c>
      <c r="D104" s="14" t="s">
        <v>53</v>
      </c>
      <c r="E104" s="14" t="s">
        <v>71</v>
      </c>
      <c r="F104" s="14" t="s">
        <v>72</v>
      </c>
      <c r="G104" s="92">
        <v>43192</v>
      </c>
      <c r="H104" s="93">
        <v>1747.21</v>
      </c>
      <c r="I104" s="93">
        <v>2030.52</v>
      </c>
      <c r="J104" s="94">
        <v>1.1620999999999999</v>
      </c>
      <c r="K104" s="95">
        <v>34.93</v>
      </c>
      <c r="L104" s="94">
        <v>0</v>
      </c>
      <c r="M104" s="95">
        <v>1.2</v>
      </c>
      <c r="N104" s="95">
        <v>2.58</v>
      </c>
      <c r="O104" s="93">
        <v>-103.9</v>
      </c>
      <c r="P104" s="94">
        <v>0.13220000000000001</v>
      </c>
      <c r="Q104" s="95">
        <v>0</v>
      </c>
      <c r="R104" s="93">
        <v>654.27</v>
      </c>
      <c r="S104" s="120">
        <v>100124800000</v>
      </c>
      <c r="T104" s="14" t="s">
        <v>48</v>
      </c>
      <c r="U104" s="14" t="s">
        <v>728</v>
      </c>
    </row>
    <row r="105" spans="1:21" ht="15" customHeight="1" x14ac:dyDescent="0.25">
      <c r="A105" s="14" t="s">
        <v>365</v>
      </c>
      <c r="B105" s="91" t="s">
        <v>366</v>
      </c>
      <c r="C105" s="121" t="s">
        <v>89</v>
      </c>
      <c r="D105" s="14" t="s">
        <v>45</v>
      </c>
      <c r="E105" s="14" t="s">
        <v>54</v>
      </c>
      <c r="F105" s="14" t="s">
        <v>302</v>
      </c>
      <c r="G105" s="92">
        <v>43174</v>
      </c>
      <c r="H105" s="93">
        <v>629.45000000000005</v>
      </c>
      <c r="I105" s="93">
        <v>504.88</v>
      </c>
      <c r="J105" s="94">
        <v>0.80210000000000004</v>
      </c>
      <c r="K105" s="95">
        <v>20.23</v>
      </c>
      <c r="L105" s="94">
        <v>1.9800000000000002E-2</v>
      </c>
      <c r="M105" s="95">
        <v>1.7</v>
      </c>
      <c r="N105" s="95">
        <v>2.94</v>
      </c>
      <c r="O105" s="93">
        <v>-1084.1199999999999</v>
      </c>
      <c r="P105" s="94">
        <v>5.8599999999999999E-2</v>
      </c>
      <c r="Q105" s="95">
        <v>8</v>
      </c>
      <c r="R105" s="93">
        <v>349.67</v>
      </c>
      <c r="S105" s="120">
        <v>81368702244</v>
      </c>
      <c r="T105" s="14" t="s">
        <v>48</v>
      </c>
      <c r="U105" s="14" t="s">
        <v>84</v>
      </c>
    </row>
    <row r="106" spans="1:21" ht="15" customHeight="1" x14ac:dyDescent="0.25">
      <c r="A106" s="14" t="s">
        <v>367</v>
      </c>
      <c r="B106" s="91" t="s">
        <v>368</v>
      </c>
      <c r="C106" s="121" t="s">
        <v>54</v>
      </c>
      <c r="D106" s="14" t="s">
        <v>53</v>
      </c>
      <c r="E106" s="14" t="s">
        <v>71</v>
      </c>
      <c r="F106" s="14" t="s">
        <v>72</v>
      </c>
      <c r="G106" s="92">
        <v>43220</v>
      </c>
      <c r="H106" s="93">
        <v>10.029999999999999</v>
      </c>
      <c r="I106" s="93">
        <v>38.25</v>
      </c>
      <c r="J106" s="94">
        <v>3.8136000000000001</v>
      </c>
      <c r="K106" s="95">
        <v>27.92</v>
      </c>
      <c r="L106" s="94">
        <v>9.7000000000000003E-3</v>
      </c>
      <c r="M106" s="95">
        <v>0.8</v>
      </c>
      <c r="N106" s="95">
        <v>0.92</v>
      </c>
      <c r="O106" s="93">
        <v>-26.87</v>
      </c>
      <c r="P106" s="94">
        <v>9.7100000000000006E-2</v>
      </c>
      <c r="Q106" s="95">
        <v>1</v>
      </c>
      <c r="R106" s="93">
        <v>22.79</v>
      </c>
      <c r="S106" s="120">
        <v>13433418398</v>
      </c>
      <c r="T106" s="14" t="s">
        <v>48</v>
      </c>
      <c r="U106" s="14" t="s">
        <v>107</v>
      </c>
    </row>
    <row r="107" spans="1:21" ht="15" customHeight="1" x14ac:dyDescent="0.25">
      <c r="A107" s="14" t="s">
        <v>369</v>
      </c>
      <c r="B107" s="91" t="s">
        <v>370</v>
      </c>
      <c r="C107" s="121" t="s">
        <v>44</v>
      </c>
      <c r="D107" s="14" t="s">
        <v>45</v>
      </c>
      <c r="E107" s="14" t="s">
        <v>71</v>
      </c>
      <c r="F107" s="14" t="s">
        <v>98</v>
      </c>
      <c r="G107" s="92">
        <v>43281</v>
      </c>
      <c r="H107" s="93">
        <v>26.57</v>
      </c>
      <c r="I107" s="93">
        <v>42.06</v>
      </c>
      <c r="J107" s="94">
        <v>1.583</v>
      </c>
      <c r="K107" s="95">
        <v>19.93</v>
      </c>
      <c r="L107" s="94">
        <v>2.8500000000000001E-2</v>
      </c>
      <c r="M107" s="95">
        <v>0.9</v>
      </c>
      <c r="N107" s="95">
        <v>1.88</v>
      </c>
      <c r="O107" s="93">
        <v>-13.49</v>
      </c>
      <c r="P107" s="94">
        <v>5.7200000000000001E-2</v>
      </c>
      <c r="Q107" s="95">
        <v>20</v>
      </c>
      <c r="R107" s="93">
        <v>28.24</v>
      </c>
      <c r="S107" s="120">
        <v>3886905460</v>
      </c>
      <c r="T107" s="14" t="s">
        <v>62</v>
      </c>
      <c r="U107" s="14" t="s">
        <v>107</v>
      </c>
    </row>
    <row r="108" spans="1:21" ht="15" customHeight="1" x14ac:dyDescent="0.25">
      <c r="A108" s="14" t="s">
        <v>371</v>
      </c>
      <c r="B108" s="91" t="s">
        <v>372</v>
      </c>
      <c r="C108" s="121" t="s">
        <v>89</v>
      </c>
      <c r="D108" s="14" t="s">
        <v>45</v>
      </c>
      <c r="E108" s="14" t="s">
        <v>71</v>
      </c>
      <c r="F108" s="14" t="s">
        <v>98</v>
      </c>
      <c r="G108" s="92">
        <v>43280</v>
      </c>
      <c r="H108" s="93">
        <v>40.369999999999997</v>
      </c>
      <c r="I108" s="93">
        <v>56.63</v>
      </c>
      <c r="J108" s="94">
        <v>1.4028</v>
      </c>
      <c r="K108" s="95">
        <v>28.17</v>
      </c>
      <c r="L108" s="94">
        <v>2.7699999999999999E-2</v>
      </c>
      <c r="M108" s="95">
        <v>0.9</v>
      </c>
      <c r="N108" s="95">
        <v>1.52</v>
      </c>
      <c r="O108" s="93">
        <v>-3.37</v>
      </c>
      <c r="P108" s="94">
        <v>9.8400000000000001E-2</v>
      </c>
      <c r="Q108" s="95">
        <v>11</v>
      </c>
      <c r="R108" s="93">
        <v>23.3</v>
      </c>
      <c r="S108" s="120">
        <v>93269260540</v>
      </c>
      <c r="T108" s="14" t="s">
        <v>48</v>
      </c>
      <c r="U108" s="14" t="s">
        <v>49</v>
      </c>
    </row>
    <row r="109" spans="1:21" ht="15" customHeight="1" x14ac:dyDescent="0.25">
      <c r="A109" s="14" t="s">
        <v>373</v>
      </c>
      <c r="B109" s="91" t="s">
        <v>1962</v>
      </c>
      <c r="C109" s="121" t="s">
        <v>132</v>
      </c>
      <c r="D109" s="14" t="s">
        <v>53</v>
      </c>
      <c r="E109" s="14" t="s">
        <v>46</v>
      </c>
      <c r="F109" s="14" t="s">
        <v>83</v>
      </c>
      <c r="G109" s="92">
        <v>43225</v>
      </c>
      <c r="H109" s="93">
        <v>324.52999999999997</v>
      </c>
      <c r="I109" s="93">
        <v>190.41</v>
      </c>
      <c r="J109" s="94">
        <v>0.5867</v>
      </c>
      <c r="K109" s="95">
        <v>16.63</v>
      </c>
      <c r="L109" s="94">
        <v>0</v>
      </c>
      <c r="M109" s="95">
        <v>0.9</v>
      </c>
      <c r="N109" s="14" t="s">
        <v>73</v>
      </c>
      <c r="O109" s="14" t="s">
        <v>73</v>
      </c>
      <c r="P109" s="94">
        <v>4.0599999999999997E-2</v>
      </c>
      <c r="Q109" s="95">
        <v>0</v>
      </c>
      <c r="R109" s="93">
        <v>163.44</v>
      </c>
      <c r="S109" s="120">
        <v>473053450000</v>
      </c>
      <c r="T109" s="14" t="s">
        <v>48</v>
      </c>
      <c r="U109" s="14" t="s">
        <v>150</v>
      </c>
    </row>
    <row r="110" spans="1:21" ht="15" customHeight="1" x14ac:dyDescent="0.25">
      <c r="A110" s="14" t="s">
        <v>374</v>
      </c>
      <c r="B110" s="91" t="s">
        <v>375</v>
      </c>
      <c r="C110" s="121" t="s">
        <v>54</v>
      </c>
      <c r="D110" s="14" t="s">
        <v>53</v>
      </c>
      <c r="E110" s="14" t="s">
        <v>71</v>
      </c>
      <c r="F110" s="14" t="s">
        <v>72</v>
      </c>
      <c r="G110" s="92">
        <v>43230</v>
      </c>
      <c r="H110" s="93">
        <v>19.170000000000002</v>
      </c>
      <c r="I110" s="93">
        <v>33.950000000000003</v>
      </c>
      <c r="J110" s="94">
        <v>1.7709999999999999</v>
      </c>
      <c r="K110" s="95">
        <v>67.900000000000006</v>
      </c>
      <c r="L110" s="94">
        <v>0</v>
      </c>
      <c r="M110" s="95">
        <v>0.8</v>
      </c>
      <c r="N110" s="95">
        <v>0.82</v>
      </c>
      <c r="O110" s="93">
        <v>-5.79</v>
      </c>
      <c r="P110" s="94">
        <v>0.29699999999999999</v>
      </c>
      <c r="Q110" s="95">
        <v>0</v>
      </c>
      <c r="R110" s="93">
        <v>12.54</v>
      </c>
      <c r="S110" s="120">
        <v>47127189164</v>
      </c>
      <c r="T110" s="14" t="s">
        <v>48</v>
      </c>
      <c r="U110" s="14" t="s">
        <v>141</v>
      </c>
    </row>
    <row r="111" spans="1:21" ht="15" customHeight="1" x14ac:dyDescent="0.25">
      <c r="A111" s="14" t="s">
        <v>376</v>
      </c>
      <c r="B111" s="91" t="s">
        <v>377</v>
      </c>
      <c r="C111" s="121" t="s">
        <v>60</v>
      </c>
      <c r="D111" s="14" t="s">
        <v>53</v>
      </c>
      <c r="E111" s="14" t="s">
        <v>71</v>
      </c>
      <c r="F111" s="14" t="s">
        <v>72</v>
      </c>
      <c r="G111" s="92">
        <v>43216</v>
      </c>
      <c r="H111" s="93">
        <v>22.81</v>
      </c>
      <c r="I111" s="93">
        <v>45.67</v>
      </c>
      <c r="J111" s="94">
        <v>2.0022000000000002</v>
      </c>
      <c r="K111" s="95">
        <v>18.05</v>
      </c>
      <c r="L111" s="94">
        <v>1.29E-2</v>
      </c>
      <c r="M111" s="95">
        <v>1.9</v>
      </c>
      <c r="N111" s="95">
        <v>1.46</v>
      </c>
      <c r="O111" s="93">
        <v>-11.95</v>
      </c>
      <c r="P111" s="94">
        <v>4.7800000000000002E-2</v>
      </c>
      <c r="Q111" s="95">
        <v>5</v>
      </c>
      <c r="R111" s="93">
        <v>39.58</v>
      </c>
      <c r="S111" s="120">
        <v>9642406685</v>
      </c>
      <c r="T111" s="14" t="s">
        <v>62</v>
      </c>
      <c r="U111" s="14" t="s">
        <v>179</v>
      </c>
    </row>
    <row r="112" spans="1:21" ht="15" customHeight="1" x14ac:dyDescent="0.25">
      <c r="A112" s="14" t="s">
        <v>378</v>
      </c>
      <c r="B112" s="91" t="s">
        <v>379</v>
      </c>
      <c r="C112" s="121" t="s">
        <v>89</v>
      </c>
      <c r="D112" s="14" t="s">
        <v>45</v>
      </c>
      <c r="E112" s="14" t="s">
        <v>71</v>
      </c>
      <c r="F112" s="14" t="s">
        <v>98</v>
      </c>
      <c r="G112" s="92">
        <v>43161</v>
      </c>
      <c r="H112" s="93">
        <v>26.09</v>
      </c>
      <c r="I112" s="93">
        <v>125.67</v>
      </c>
      <c r="J112" s="94">
        <v>4.8167999999999997</v>
      </c>
      <c r="K112" s="95">
        <v>42.31</v>
      </c>
      <c r="L112" s="94">
        <v>2.4299999999999999E-2</v>
      </c>
      <c r="M112" s="95">
        <v>0.6</v>
      </c>
      <c r="N112" s="95">
        <v>2.69</v>
      </c>
      <c r="O112" s="93">
        <v>-77.89</v>
      </c>
      <c r="P112" s="94">
        <v>0.1691</v>
      </c>
      <c r="Q112" s="95">
        <v>2</v>
      </c>
      <c r="R112" s="93">
        <v>45.86</v>
      </c>
      <c r="S112" s="120">
        <v>19458523474</v>
      </c>
      <c r="T112" s="14" t="s">
        <v>48</v>
      </c>
      <c r="U112" s="14" t="s">
        <v>74</v>
      </c>
    </row>
    <row r="113" spans="1:21" ht="15" customHeight="1" x14ac:dyDescent="0.25">
      <c r="A113" s="14" t="s">
        <v>97</v>
      </c>
      <c r="B113" s="91" t="s">
        <v>380</v>
      </c>
      <c r="C113" s="121" t="s">
        <v>52</v>
      </c>
      <c r="D113" s="14" t="s">
        <v>53</v>
      </c>
      <c r="E113" s="14" t="s">
        <v>71</v>
      </c>
      <c r="F113" s="14" t="s">
        <v>72</v>
      </c>
      <c r="G113" s="92">
        <v>43163</v>
      </c>
      <c r="H113" s="93">
        <v>22.34</v>
      </c>
      <c r="I113" s="93">
        <v>69.349999999999994</v>
      </c>
      <c r="J113" s="94">
        <v>3.1046999999999998</v>
      </c>
      <c r="K113" s="95">
        <v>23.19</v>
      </c>
      <c r="L113" s="94">
        <v>1.38E-2</v>
      </c>
      <c r="M113" s="95">
        <v>1.5</v>
      </c>
      <c r="N113" s="14" t="s">
        <v>73</v>
      </c>
      <c r="O113" s="14" t="s">
        <v>73</v>
      </c>
      <c r="P113" s="94">
        <v>7.3499999999999996E-2</v>
      </c>
      <c r="Q113" s="95">
        <v>3</v>
      </c>
      <c r="R113" s="93">
        <v>97.07</v>
      </c>
      <c r="S113" s="120">
        <v>170574937568</v>
      </c>
      <c r="T113" s="14" t="s">
        <v>48</v>
      </c>
      <c r="U113" s="14" t="s">
        <v>120</v>
      </c>
    </row>
    <row r="114" spans="1:21" ht="15" customHeight="1" x14ac:dyDescent="0.25">
      <c r="A114" s="14" t="s">
        <v>381</v>
      </c>
      <c r="B114" s="91" t="s">
        <v>382</v>
      </c>
      <c r="C114" s="121" t="s">
        <v>52</v>
      </c>
      <c r="D114" s="14" t="s">
        <v>53</v>
      </c>
      <c r="E114" s="14" t="s">
        <v>71</v>
      </c>
      <c r="F114" s="14" t="s">
        <v>72</v>
      </c>
      <c r="G114" s="92">
        <v>43182</v>
      </c>
      <c r="H114" s="93">
        <v>6.74</v>
      </c>
      <c r="I114" s="93">
        <v>44.09</v>
      </c>
      <c r="J114" s="94">
        <v>6.5415000000000001</v>
      </c>
      <c r="K114" s="95">
        <v>26.88</v>
      </c>
      <c r="L114" s="94">
        <v>2.3099999999999999E-2</v>
      </c>
      <c r="M114" s="95">
        <v>0.7</v>
      </c>
      <c r="N114" s="95">
        <v>1.24</v>
      </c>
      <c r="O114" s="93">
        <v>-7.23</v>
      </c>
      <c r="P114" s="94">
        <v>9.1899999999999996E-2</v>
      </c>
      <c r="Q114" s="95">
        <v>1</v>
      </c>
      <c r="R114" s="93">
        <v>19.2</v>
      </c>
      <c r="S114" s="120">
        <v>18541721755</v>
      </c>
      <c r="T114" s="14" t="s">
        <v>48</v>
      </c>
      <c r="U114" s="14" t="s">
        <v>99</v>
      </c>
    </row>
    <row r="115" spans="1:21" ht="15" customHeight="1" x14ac:dyDescent="0.25">
      <c r="A115" s="14" t="s">
        <v>383</v>
      </c>
      <c r="B115" s="91" t="s">
        <v>384</v>
      </c>
      <c r="C115" s="121" t="s">
        <v>60</v>
      </c>
      <c r="D115" s="14" t="s">
        <v>53</v>
      </c>
      <c r="E115" s="14" t="s">
        <v>71</v>
      </c>
      <c r="F115" s="14" t="s">
        <v>72</v>
      </c>
      <c r="G115" s="92">
        <v>43222</v>
      </c>
      <c r="H115" s="93">
        <v>0</v>
      </c>
      <c r="I115" s="93">
        <v>36.11</v>
      </c>
      <c r="J115" s="14" t="s">
        <v>73</v>
      </c>
      <c r="K115" s="95">
        <v>46.29</v>
      </c>
      <c r="L115" s="94">
        <v>2.4899999999999999E-2</v>
      </c>
      <c r="M115" s="95">
        <v>0.3</v>
      </c>
      <c r="N115" s="95">
        <v>1.03</v>
      </c>
      <c r="O115" s="93">
        <v>-11.42</v>
      </c>
      <c r="P115" s="94">
        <v>0.189</v>
      </c>
      <c r="Q115" s="95">
        <v>0</v>
      </c>
      <c r="R115" s="93">
        <v>21.88</v>
      </c>
      <c r="S115" s="120">
        <v>14361288193</v>
      </c>
      <c r="T115" s="14" t="s">
        <v>48</v>
      </c>
      <c r="U115" s="14" t="s">
        <v>77</v>
      </c>
    </row>
    <row r="116" spans="1:21" ht="15" customHeight="1" x14ac:dyDescent="0.25">
      <c r="A116" s="14" t="s">
        <v>385</v>
      </c>
      <c r="B116" s="91" t="s">
        <v>386</v>
      </c>
      <c r="C116" s="121" t="s">
        <v>226</v>
      </c>
      <c r="D116" s="14" t="s">
        <v>60</v>
      </c>
      <c r="E116" s="14" t="s">
        <v>46</v>
      </c>
      <c r="F116" s="14" t="s">
        <v>67</v>
      </c>
      <c r="G116" s="92">
        <v>43180</v>
      </c>
      <c r="H116" s="93">
        <v>142.06</v>
      </c>
      <c r="I116" s="93">
        <v>49.97</v>
      </c>
      <c r="J116" s="94">
        <v>0.3518</v>
      </c>
      <c r="K116" s="95">
        <v>11.28</v>
      </c>
      <c r="L116" s="94">
        <v>3.6200000000000003E-2</v>
      </c>
      <c r="M116" s="95">
        <v>1</v>
      </c>
      <c r="N116" s="95">
        <v>1.0900000000000001</v>
      </c>
      <c r="O116" s="93">
        <v>-32.020000000000003</v>
      </c>
      <c r="P116" s="94">
        <v>1.3899999999999999E-2</v>
      </c>
      <c r="Q116" s="95">
        <v>20</v>
      </c>
      <c r="R116" s="93">
        <v>50.88</v>
      </c>
      <c r="S116" s="120">
        <v>15552485437</v>
      </c>
      <c r="T116" s="14" t="s">
        <v>48</v>
      </c>
      <c r="U116" s="14" t="s">
        <v>141</v>
      </c>
    </row>
    <row r="117" spans="1:21" ht="15" customHeight="1" x14ac:dyDescent="0.25">
      <c r="A117" s="14" t="s">
        <v>387</v>
      </c>
      <c r="B117" s="91" t="s">
        <v>388</v>
      </c>
      <c r="C117" s="121" t="s">
        <v>60</v>
      </c>
      <c r="D117" s="14" t="s">
        <v>53</v>
      </c>
      <c r="E117" s="14" t="s">
        <v>71</v>
      </c>
      <c r="F117" s="14" t="s">
        <v>72</v>
      </c>
      <c r="G117" s="92">
        <v>43153</v>
      </c>
      <c r="H117" s="93">
        <v>0</v>
      </c>
      <c r="I117" s="93">
        <v>138.94999999999999</v>
      </c>
      <c r="J117" s="14" t="s">
        <v>73</v>
      </c>
      <c r="K117" s="95">
        <v>37.25</v>
      </c>
      <c r="L117" s="94">
        <v>2.23E-2</v>
      </c>
      <c r="M117" s="95">
        <v>1.3</v>
      </c>
      <c r="N117" s="95">
        <v>1.35</v>
      </c>
      <c r="O117" s="93">
        <v>-44.46</v>
      </c>
      <c r="P117" s="94">
        <v>0.14380000000000001</v>
      </c>
      <c r="Q117" s="95">
        <v>4</v>
      </c>
      <c r="R117" s="93">
        <v>63.57</v>
      </c>
      <c r="S117" s="120">
        <v>84691703601</v>
      </c>
      <c r="T117" s="14" t="s">
        <v>48</v>
      </c>
      <c r="U117" s="14" t="s">
        <v>86</v>
      </c>
    </row>
    <row r="118" spans="1:21" ht="15" customHeight="1" x14ac:dyDescent="0.25">
      <c r="A118" s="14" t="s">
        <v>389</v>
      </c>
      <c r="B118" s="91" t="s">
        <v>390</v>
      </c>
      <c r="C118" s="121" t="s">
        <v>44</v>
      </c>
      <c r="D118" s="14" t="s">
        <v>45</v>
      </c>
      <c r="E118" s="14" t="s">
        <v>71</v>
      </c>
      <c r="F118" s="14" t="s">
        <v>98</v>
      </c>
      <c r="G118" s="92">
        <v>43254</v>
      </c>
      <c r="H118" s="93">
        <v>93.65</v>
      </c>
      <c r="I118" s="93">
        <v>133.38</v>
      </c>
      <c r="J118" s="94">
        <v>1.4241999999999999</v>
      </c>
      <c r="K118" s="95">
        <v>14.75</v>
      </c>
      <c r="L118" s="94">
        <v>2.1100000000000001E-2</v>
      </c>
      <c r="M118" s="95">
        <v>1</v>
      </c>
      <c r="N118" s="14" t="s">
        <v>73</v>
      </c>
      <c r="O118" s="14" t="s">
        <v>73</v>
      </c>
      <c r="P118" s="94">
        <v>3.1300000000000001E-2</v>
      </c>
      <c r="Q118" s="95">
        <v>2</v>
      </c>
      <c r="R118" s="93">
        <v>158.34</v>
      </c>
      <c r="S118" s="120">
        <v>61555707346</v>
      </c>
      <c r="T118" s="14" t="s">
        <v>48</v>
      </c>
      <c r="U118" s="14" t="s">
        <v>150</v>
      </c>
    </row>
    <row r="119" spans="1:21" ht="15" customHeight="1" x14ac:dyDescent="0.25">
      <c r="A119" s="14" t="s">
        <v>121</v>
      </c>
      <c r="B119" s="91" t="s">
        <v>122</v>
      </c>
      <c r="C119" s="121" t="s">
        <v>60</v>
      </c>
      <c r="D119" s="14" t="s">
        <v>53</v>
      </c>
      <c r="E119" s="14" t="s">
        <v>54</v>
      </c>
      <c r="F119" s="14" t="s">
        <v>55</v>
      </c>
      <c r="G119" s="92">
        <v>43188</v>
      </c>
      <c r="H119" s="93">
        <v>106.24</v>
      </c>
      <c r="I119" s="93">
        <v>104.88</v>
      </c>
      <c r="J119" s="94">
        <v>0.98719999999999997</v>
      </c>
      <c r="K119" s="95">
        <v>31.21</v>
      </c>
      <c r="L119" s="94">
        <v>9.9000000000000008E-3</v>
      </c>
      <c r="M119" s="95">
        <v>0.7</v>
      </c>
      <c r="N119" s="95">
        <v>1.3</v>
      </c>
      <c r="O119" s="93">
        <v>-15.28</v>
      </c>
      <c r="P119" s="94">
        <v>0.11360000000000001</v>
      </c>
      <c r="Q119" s="95">
        <v>8</v>
      </c>
      <c r="R119" s="93">
        <v>51.85</v>
      </c>
      <c r="S119" s="120">
        <v>11703578401</v>
      </c>
      <c r="T119" s="14" t="s">
        <v>48</v>
      </c>
      <c r="U119" s="14" t="s">
        <v>84</v>
      </c>
    </row>
    <row r="120" spans="1:21" ht="15" customHeight="1" x14ac:dyDescent="0.25">
      <c r="A120" s="14" t="s">
        <v>391</v>
      </c>
      <c r="B120" s="91" t="s">
        <v>392</v>
      </c>
      <c r="C120" s="121" t="s">
        <v>52</v>
      </c>
      <c r="D120" s="14" t="s">
        <v>53</v>
      </c>
      <c r="E120" s="14" t="s">
        <v>46</v>
      </c>
      <c r="F120" s="14" t="s">
        <v>83</v>
      </c>
      <c r="G120" s="92">
        <v>43252</v>
      </c>
      <c r="H120" s="93">
        <v>83.67</v>
      </c>
      <c r="I120" s="93">
        <v>49.67</v>
      </c>
      <c r="J120" s="94">
        <v>0.59360000000000002</v>
      </c>
      <c r="K120" s="95">
        <v>22.89</v>
      </c>
      <c r="L120" s="94">
        <v>0</v>
      </c>
      <c r="M120" s="95">
        <v>1.7</v>
      </c>
      <c r="N120" s="95">
        <v>1.18</v>
      </c>
      <c r="O120" s="93">
        <v>-5.0599999999999996</v>
      </c>
      <c r="P120" s="94">
        <v>7.1900000000000006E-2</v>
      </c>
      <c r="Q120" s="95">
        <v>0</v>
      </c>
      <c r="R120" s="93">
        <v>27.99</v>
      </c>
      <c r="S120" s="120">
        <v>16985551225</v>
      </c>
      <c r="T120" s="14" t="s">
        <v>48</v>
      </c>
      <c r="U120" s="14" t="s">
        <v>84</v>
      </c>
    </row>
    <row r="121" spans="1:21" ht="15" customHeight="1" x14ac:dyDescent="0.25">
      <c r="A121" s="14" t="s">
        <v>393</v>
      </c>
      <c r="B121" s="91" t="s">
        <v>1963</v>
      </c>
      <c r="C121" s="121" t="s">
        <v>60</v>
      </c>
      <c r="D121" s="14" t="s">
        <v>53</v>
      </c>
      <c r="E121" s="14" t="s">
        <v>71</v>
      </c>
      <c r="F121" s="14" t="s">
        <v>72</v>
      </c>
      <c r="G121" s="92">
        <v>43206</v>
      </c>
      <c r="H121" s="93">
        <v>23.75</v>
      </c>
      <c r="I121" s="93">
        <v>58.02</v>
      </c>
      <c r="J121" s="94">
        <v>2.4428999999999998</v>
      </c>
      <c r="K121" s="95">
        <v>17.96</v>
      </c>
      <c r="L121" s="94">
        <v>1.24E-2</v>
      </c>
      <c r="M121" s="95">
        <v>1.5</v>
      </c>
      <c r="N121" s="95">
        <v>1.58</v>
      </c>
      <c r="O121" s="93">
        <v>-31.64</v>
      </c>
      <c r="P121" s="94">
        <v>4.7300000000000002E-2</v>
      </c>
      <c r="Q121" s="95">
        <v>7</v>
      </c>
      <c r="R121" s="93">
        <v>24.34</v>
      </c>
      <c r="S121" s="120">
        <v>22067285374</v>
      </c>
      <c r="T121" s="14" t="s">
        <v>48</v>
      </c>
      <c r="U121" s="14" t="s">
        <v>268</v>
      </c>
    </row>
    <row r="122" spans="1:21" ht="15" customHeight="1" x14ac:dyDescent="0.25">
      <c r="A122" s="14" t="s">
        <v>394</v>
      </c>
      <c r="B122" s="91" t="s">
        <v>1964</v>
      </c>
      <c r="C122" s="121" t="s">
        <v>97</v>
      </c>
      <c r="D122" s="14" t="s">
        <v>53</v>
      </c>
      <c r="E122" s="14" t="s">
        <v>46</v>
      </c>
      <c r="F122" s="14" t="s">
        <v>83</v>
      </c>
      <c r="G122" s="92">
        <v>42748</v>
      </c>
      <c r="H122" s="93">
        <v>70.430000000000007</v>
      </c>
      <c r="I122" s="93">
        <v>41.9</v>
      </c>
      <c r="J122" s="94">
        <v>0.59489999999999998</v>
      </c>
      <c r="K122" s="95">
        <v>17.829999999999998</v>
      </c>
      <c r="L122" s="94">
        <v>2.5999999999999999E-2</v>
      </c>
      <c r="M122" s="95">
        <v>0.7</v>
      </c>
      <c r="N122" s="95">
        <v>1.06</v>
      </c>
      <c r="O122" s="93">
        <v>-19.329999999999998</v>
      </c>
      <c r="P122" s="94">
        <v>4.6600000000000003E-2</v>
      </c>
      <c r="Q122" s="95">
        <v>0</v>
      </c>
      <c r="R122" s="93">
        <v>26.21</v>
      </c>
      <c r="S122" s="120">
        <v>20096789600</v>
      </c>
      <c r="T122" s="14" t="s">
        <v>48</v>
      </c>
      <c r="U122" s="14" t="s">
        <v>77</v>
      </c>
    </row>
    <row r="123" spans="1:21" ht="15" customHeight="1" x14ac:dyDescent="0.25">
      <c r="A123" s="14" t="s">
        <v>395</v>
      </c>
      <c r="B123" s="91" t="s">
        <v>1965</v>
      </c>
      <c r="C123" s="121" t="s">
        <v>60</v>
      </c>
      <c r="D123" s="14" t="s">
        <v>53</v>
      </c>
      <c r="E123" s="14" t="s">
        <v>71</v>
      </c>
      <c r="F123" s="14" t="s">
        <v>72</v>
      </c>
      <c r="G123" s="92">
        <v>43178</v>
      </c>
      <c r="H123" s="93">
        <v>56.26</v>
      </c>
      <c r="I123" s="93">
        <v>110.87</v>
      </c>
      <c r="J123" s="94">
        <v>1.9706999999999999</v>
      </c>
      <c r="K123" s="95">
        <v>75.94</v>
      </c>
      <c r="L123" s="94">
        <v>3.5200000000000002E-2</v>
      </c>
      <c r="M123" s="95">
        <v>0.3</v>
      </c>
      <c r="N123" s="95">
        <v>0.88</v>
      </c>
      <c r="O123" s="93">
        <v>-45.98</v>
      </c>
      <c r="P123" s="94">
        <v>0.3372</v>
      </c>
      <c r="Q123" s="95">
        <v>4</v>
      </c>
      <c r="R123" s="93">
        <v>26.53</v>
      </c>
      <c r="S123" s="120">
        <v>45866972700</v>
      </c>
      <c r="T123" s="14" t="s">
        <v>48</v>
      </c>
      <c r="U123" s="14" t="s">
        <v>74</v>
      </c>
    </row>
    <row r="124" spans="1:21" ht="15" customHeight="1" x14ac:dyDescent="0.25">
      <c r="A124" s="14" t="s">
        <v>396</v>
      </c>
      <c r="B124" s="91" t="s">
        <v>397</v>
      </c>
      <c r="C124" s="121" t="s">
        <v>97</v>
      </c>
      <c r="D124" s="14" t="s">
        <v>53</v>
      </c>
      <c r="E124" s="14" t="s">
        <v>46</v>
      </c>
      <c r="F124" s="14" t="s">
        <v>83</v>
      </c>
      <c r="G124" s="92">
        <v>43192</v>
      </c>
      <c r="H124" s="93">
        <v>133.72</v>
      </c>
      <c r="I124" s="93">
        <v>58.59</v>
      </c>
      <c r="J124" s="94">
        <v>0.43819999999999998</v>
      </c>
      <c r="K124" s="95">
        <v>16.88</v>
      </c>
      <c r="L124" s="94">
        <v>2.7300000000000001E-2</v>
      </c>
      <c r="M124" s="95">
        <v>0.9</v>
      </c>
      <c r="N124" s="95">
        <v>0.19</v>
      </c>
      <c r="O124" s="93">
        <v>-21.41</v>
      </c>
      <c r="P124" s="94">
        <v>4.19E-2</v>
      </c>
      <c r="Q124" s="95">
        <v>3</v>
      </c>
      <c r="R124" s="93">
        <v>55.78</v>
      </c>
      <c r="S124" s="120">
        <v>41359052334</v>
      </c>
      <c r="T124" s="14" t="s">
        <v>48</v>
      </c>
      <c r="U124" s="14" t="s">
        <v>94</v>
      </c>
    </row>
    <row r="125" spans="1:21" ht="15" customHeight="1" x14ac:dyDescent="0.25">
      <c r="A125" s="14" t="s">
        <v>1838</v>
      </c>
      <c r="B125" s="91" t="s">
        <v>1938</v>
      </c>
      <c r="C125" s="121" t="s">
        <v>60</v>
      </c>
      <c r="D125" s="14" t="s">
        <v>53</v>
      </c>
      <c r="E125" s="14" t="s">
        <v>71</v>
      </c>
      <c r="F125" s="14" t="s">
        <v>72</v>
      </c>
      <c r="G125" s="92">
        <v>43192</v>
      </c>
      <c r="H125" s="93">
        <v>20.69</v>
      </c>
      <c r="I125" s="93">
        <v>45.66</v>
      </c>
      <c r="J125" s="94">
        <v>2.2069000000000001</v>
      </c>
      <c r="K125" s="95">
        <v>46.12</v>
      </c>
      <c r="L125" s="94">
        <v>0</v>
      </c>
      <c r="M125" s="95">
        <v>1.1000000000000001</v>
      </c>
      <c r="N125" s="95">
        <v>1.53</v>
      </c>
      <c r="O125" s="93">
        <v>-1.59</v>
      </c>
      <c r="P125" s="94">
        <v>0.18809999999999999</v>
      </c>
      <c r="Q125" s="95">
        <v>0</v>
      </c>
      <c r="R125" s="93">
        <v>11.06</v>
      </c>
      <c r="S125" s="120">
        <v>12934656351</v>
      </c>
      <c r="T125" s="14" t="s">
        <v>48</v>
      </c>
      <c r="U125" s="14" t="s">
        <v>99</v>
      </c>
    </row>
    <row r="126" spans="1:21" ht="15" customHeight="1" x14ac:dyDescent="0.25">
      <c r="A126" s="14" t="s">
        <v>398</v>
      </c>
      <c r="B126" s="91" t="s">
        <v>399</v>
      </c>
      <c r="C126" s="121" t="s">
        <v>132</v>
      </c>
      <c r="D126" s="14" t="s">
        <v>53</v>
      </c>
      <c r="E126" s="14" t="s">
        <v>46</v>
      </c>
      <c r="F126" s="14" t="s">
        <v>83</v>
      </c>
      <c r="G126" s="92">
        <v>43274</v>
      </c>
      <c r="H126" s="93">
        <v>180.05</v>
      </c>
      <c r="I126" s="93">
        <v>85.85</v>
      </c>
      <c r="J126" s="94">
        <v>0.4768</v>
      </c>
      <c r="K126" s="95">
        <v>18.34</v>
      </c>
      <c r="L126" s="94">
        <v>0</v>
      </c>
      <c r="M126" s="95">
        <v>1.4</v>
      </c>
      <c r="N126" s="95">
        <v>2.5299999999999998</v>
      </c>
      <c r="O126" s="93">
        <v>-28</v>
      </c>
      <c r="P126" s="94">
        <v>4.9200000000000001E-2</v>
      </c>
      <c r="Q126" s="95">
        <v>0</v>
      </c>
      <c r="R126" s="93">
        <v>41.43</v>
      </c>
      <c r="S126" s="120">
        <v>62562247103</v>
      </c>
      <c r="T126" s="14" t="s">
        <v>48</v>
      </c>
      <c r="U126" s="14" t="s">
        <v>49</v>
      </c>
    </row>
    <row r="127" spans="1:21" ht="15" customHeight="1" x14ac:dyDescent="0.25">
      <c r="A127" s="14" t="s">
        <v>400</v>
      </c>
      <c r="B127" s="91" t="s">
        <v>401</v>
      </c>
      <c r="C127" s="121" t="s">
        <v>54</v>
      </c>
      <c r="D127" s="14" t="s">
        <v>53</v>
      </c>
      <c r="E127" s="14" t="s">
        <v>71</v>
      </c>
      <c r="F127" s="14" t="s">
        <v>72</v>
      </c>
      <c r="G127" s="92">
        <v>43283</v>
      </c>
      <c r="H127" s="93">
        <v>0</v>
      </c>
      <c r="I127" s="93">
        <v>14.77</v>
      </c>
      <c r="J127" s="14" t="s">
        <v>73</v>
      </c>
      <c r="K127" s="14" t="s">
        <v>73</v>
      </c>
      <c r="L127" s="94">
        <v>0</v>
      </c>
      <c r="M127" s="95">
        <v>0.8</v>
      </c>
      <c r="N127" s="95">
        <v>2.88</v>
      </c>
      <c r="O127" s="93">
        <v>-2.08</v>
      </c>
      <c r="P127" s="94">
        <v>-0.24210000000000001</v>
      </c>
      <c r="Q127" s="95">
        <v>0</v>
      </c>
      <c r="R127" s="93">
        <v>7.15</v>
      </c>
      <c r="S127" s="120">
        <v>1283579948</v>
      </c>
      <c r="T127" s="14" t="s">
        <v>199</v>
      </c>
      <c r="U127" s="14" t="s">
        <v>171</v>
      </c>
    </row>
    <row r="128" spans="1:21" ht="15" customHeight="1" x14ac:dyDescent="0.25">
      <c r="A128" s="14" t="s">
        <v>402</v>
      </c>
      <c r="B128" s="91" t="s">
        <v>403</v>
      </c>
      <c r="C128" s="121" t="s">
        <v>89</v>
      </c>
      <c r="D128" s="14" t="s">
        <v>45</v>
      </c>
      <c r="E128" s="14" t="s">
        <v>54</v>
      </c>
      <c r="F128" s="14" t="s">
        <v>302</v>
      </c>
      <c r="G128" s="92">
        <v>43199</v>
      </c>
      <c r="H128" s="93">
        <v>76.17</v>
      </c>
      <c r="I128" s="93">
        <v>60.98</v>
      </c>
      <c r="J128" s="94">
        <v>0.80059999999999998</v>
      </c>
      <c r="K128" s="95">
        <v>27.47</v>
      </c>
      <c r="L128" s="94">
        <v>0</v>
      </c>
      <c r="M128" s="95">
        <v>1</v>
      </c>
      <c r="N128" s="95">
        <v>3.01</v>
      </c>
      <c r="O128" s="93">
        <v>2.06</v>
      </c>
      <c r="P128" s="94">
        <v>9.4799999999999995E-2</v>
      </c>
      <c r="Q128" s="95">
        <v>0</v>
      </c>
      <c r="R128" s="93">
        <v>28.85</v>
      </c>
      <c r="S128" s="120">
        <v>20379909534</v>
      </c>
      <c r="T128" s="14" t="s">
        <v>48</v>
      </c>
      <c r="U128" s="14" t="s">
        <v>141</v>
      </c>
    </row>
    <row r="129" spans="1:21" ht="15" customHeight="1" x14ac:dyDescent="0.25">
      <c r="A129" s="14" t="s">
        <v>404</v>
      </c>
      <c r="B129" s="91" t="s">
        <v>405</v>
      </c>
      <c r="C129" s="121" t="s">
        <v>60</v>
      </c>
      <c r="D129" s="14" t="s">
        <v>53</v>
      </c>
      <c r="E129" s="14" t="s">
        <v>71</v>
      </c>
      <c r="F129" s="14" t="s">
        <v>72</v>
      </c>
      <c r="G129" s="92">
        <v>43284</v>
      </c>
      <c r="H129" s="93">
        <v>22.18</v>
      </c>
      <c r="I129" s="93">
        <v>32.1</v>
      </c>
      <c r="J129" s="94">
        <v>1.4472</v>
      </c>
      <c r="K129" s="95">
        <v>51.77</v>
      </c>
      <c r="L129" s="94">
        <v>0</v>
      </c>
      <c r="M129" s="95">
        <v>1</v>
      </c>
      <c r="N129" s="95">
        <v>6.98</v>
      </c>
      <c r="O129" s="93">
        <v>5.9</v>
      </c>
      <c r="P129" s="94">
        <v>0.21640000000000001</v>
      </c>
      <c r="Q129" s="95">
        <v>0</v>
      </c>
      <c r="R129" s="93">
        <v>14.12</v>
      </c>
      <c r="S129" s="120">
        <v>703280407</v>
      </c>
      <c r="T129" s="14" t="s">
        <v>199</v>
      </c>
      <c r="U129" s="14" t="s">
        <v>127</v>
      </c>
    </row>
    <row r="130" spans="1:21" ht="15" customHeight="1" x14ac:dyDescent="0.25">
      <c r="A130" s="14" t="s">
        <v>406</v>
      </c>
      <c r="B130" s="91" t="s">
        <v>407</v>
      </c>
      <c r="C130" s="121" t="s">
        <v>60</v>
      </c>
      <c r="D130" s="14" t="s">
        <v>53</v>
      </c>
      <c r="E130" s="14" t="s">
        <v>71</v>
      </c>
      <c r="F130" s="14" t="s">
        <v>72</v>
      </c>
      <c r="G130" s="92">
        <v>43203</v>
      </c>
      <c r="H130" s="93">
        <v>0</v>
      </c>
      <c r="I130" s="93">
        <v>42.73</v>
      </c>
      <c r="J130" s="14" t="s">
        <v>73</v>
      </c>
      <c r="K130" s="95">
        <v>41.09</v>
      </c>
      <c r="L130" s="94">
        <v>2.81E-2</v>
      </c>
      <c r="M130" s="95">
        <v>1.1000000000000001</v>
      </c>
      <c r="N130" s="95">
        <v>2.5299999999999998</v>
      </c>
      <c r="O130" s="93">
        <v>-35.67</v>
      </c>
      <c r="P130" s="94">
        <v>0.16289999999999999</v>
      </c>
      <c r="Q130" s="95">
        <v>0</v>
      </c>
      <c r="R130" s="93">
        <v>10.83</v>
      </c>
      <c r="S130" s="120">
        <v>9987982625</v>
      </c>
      <c r="T130" s="14" t="s">
        <v>62</v>
      </c>
      <c r="U130" s="14" t="s">
        <v>408</v>
      </c>
    </row>
    <row r="131" spans="1:21" ht="15" customHeight="1" x14ac:dyDescent="0.25">
      <c r="A131" s="14" t="s">
        <v>409</v>
      </c>
      <c r="B131" s="91" t="s">
        <v>410</v>
      </c>
      <c r="C131" s="121" t="s">
        <v>106</v>
      </c>
      <c r="D131" s="14" t="s">
        <v>45</v>
      </c>
      <c r="E131" s="14" t="s">
        <v>46</v>
      </c>
      <c r="F131" s="14" t="s">
        <v>47</v>
      </c>
      <c r="G131" s="92">
        <v>43210</v>
      </c>
      <c r="H131" s="93">
        <v>102.82</v>
      </c>
      <c r="I131" s="93">
        <v>40.04</v>
      </c>
      <c r="J131" s="94">
        <v>0.38940000000000002</v>
      </c>
      <c r="K131" s="95">
        <v>15</v>
      </c>
      <c r="L131" s="94">
        <v>1.6E-2</v>
      </c>
      <c r="M131" s="95">
        <v>1.4</v>
      </c>
      <c r="N131" s="14" t="s">
        <v>73</v>
      </c>
      <c r="O131" s="14" t="s">
        <v>73</v>
      </c>
      <c r="P131" s="94">
        <v>3.2500000000000001E-2</v>
      </c>
      <c r="Q131" s="95">
        <v>4</v>
      </c>
      <c r="R131" s="93">
        <v>55.04</v>
      </c>
      <c r="S131" s="120">
        <v>19107473021</v>
      </c>
      <c r="T131" s="14" t="s">
        <v>48</v>
      </c>
      <c r="U131" s="14" t="s">
        <v>120</v>
      </c>
    </row>
    <row r="132" spans="1:21" ht="15" customHeight="1" x14ac:dyDescent="0.25">
      <c r="A132" s="14" t="s">
        <v>411</v>
      </c>
      <c r="B132" s="91" t="s">
        <v>412</v>
      </c>
      <c r="C132" s="121" t="s">
        <v>89</v>
      </c>
      <c r="D132" s="14" t="s">
        <v>45</v>
      </c>
      <c r="E132" s="14" t="s">
        <v>71</v>
      </c>
      <c r="F132" s="14" t="s">
        <v>98</v>
      </c>
      <c r="G132" s="92">
        <v>42712</v>
      </c>
      <c r="H132" s="93">
        <v>62.02</v>
      </c>
      <c r="I132" s="93">
        <v>112.76</v>
      </c>
      <c r="J132" s="94">
        <v>1.8181</v>
      </c>
      <c r="K132" s="95">
        <v>26.41</v>
      </c>
      <c r="L132" s="94">
        <v>1.9E-2</v>
      </c>
      <c r="M132" s="95">
        <v>1.3</v>
      </c>
      <c r="N132" s="14" t="s">
        <v>73</v>
      </c>
      <c r="O132" s="14" t="s">
        <v>73</v>
      </c>
      <c r="P132" s="94">
        <v>8.9499999999999996E-2</v>
      </c>
      <c r="Q132" s="95">
        <v>20</v>
      </c>
      <c r="R132" s="93">
        <v>69.78</v>
      </c>
      <c r="S132" s="120">
        <v>7146152732</v>
      </c>
      <c r="T132" s="14" t="s">
        <v>62</v>
      </c>
      <c r="U132" s="14" t="s">
        <v>120</v>
      </c>
    </row>
    <row r="133" spans="1:21" ht="15" customHeight="1" x14ac:dyDescent="0.25">
      <c r="A133" s="14" t="s">
        <v>413</v>
      </c>
      <c r="B133" s="91" t="s">
        <v>1966</v>
      </c>
      <c r="C133" s="121" t="s">
        <v>54</v>
      </c>
      <c r="D133" s="14" t="s">
        <v>53</v>
      </c>
      <c r="E133" s="14" t="s">
        <v>71</v>
      </c>
      <c r="F133" s="14" t="s">
        <v>72</v>
      </c>
      <c r="G133" s="92">
        <v>42714</v>
      </c>
      <c r="H133" s="93">
        <v>3.58</v>
      </c>
      <c r="I133" s="93">
        <v>1457.5</v>
      </c>
      <c r="J133" s="94">
        <v>407.12290000000002</v>
      </c>
      <c r="K133" s="126">
        <v>1943.33</v>
      </c>
      <c r="L133" s="94">
        <v>1E-4</v>
      </c>
      <c r="M133" s="104" t="e">
        <v>#N/A</v>
      </c>
      <c r="N133" s="95">
        <v>1.1599999999999999</v>
      </c>
      <c r="O133" s="93">
        <v>-17.47</v>
      </c>
      <c r="P133" s="94">
        <v>9.6742000000000008</v>
      </c>
      <c r="Q133" s="95">
        <v>0</v>
      </c>
      <c r="R133" s="93">
        <v>0</v>
      </c>
      <c r="S133" s="120">
        <v>530298457</v>
      </c>
      <c r="T133" s="14" t="s">
        <v>199</v>
      </c>
      <c r="U133" s="14" t="s">
        <v>56</v>
      </c>
    </row>
    <row r="134" spans="1:21" ht="15" customHeight="1" x14ac:dyDescent="0.25">
      <c r="A134" s="14" t="s">
        <v>414</v>
      </c>
      <c r="B134" s="91" t="s">
        <v>415</v>
      </c>
      <c r="C134" s="121" t="s">
        <v>89</v>
      </c>
      <c r="D134" s="14" t="s">
        <v>45</v>
      </c>
      <c r="E134" s="14" t="s">
        <v>54</v>
      </c>
      <c r="F134" s="14" t="s">
        <v>302</v>
      </c>
      <c r="G134" s="92">
        <v>42716</v>
      </c>
      <c r="H134" s="93">
        <v>58.37</v>
      </c>
      <c r="I134" s="93">
        <v>45.54</v>
      </c>
      <c r="J134" s="94">
        <v>0.7802</v>
      </c>
      <c r="K134" s="95">
        <v>29.96</v>
      </c>
      <c r="L134" s="94">
        <v>6.4000000000000003E-3</v>
      </c>
      <c r="M134" s="95">
        <v>1.6</v>
      </c>
      <c r="N134" s="95">
        <v>7.68</v>
      </c>
      <c r="O134" s="93">
        <v>5.21</v>
      </c>
      <c r="P134" s="94">
        <v>0.10730000000000001</v>
      </c>
      <c r="Q134" s="95">
        <v>2</v>
      </c>
      <c r="R134" s="93">
        <v>19.54</v>
      </c>
      <c r="S134" s="120">
        <v>7926348915</v>
      </c>
      <c r="T134" s="14" t="s">
        <v>62</v>
      </c>
      <c r="U134" s="14" t="s">
        <v>127</v>
      </c>
    </row>
    <row r="135" spans="1:21" ht="15" customHeight="1" x14ac:dyDescent="0.25">
      <c r="A135" s="14" t="s">
        <v>416</v>
      </c>
      <c r="B135" s="91" t="s">
        <v>417</v>
      </c>
      <c r="C135" s="121" t="s">
        <v>97</v>
      </c>
      <c r="D135" s="14" t="s">
        <v>45</v>
      </c>
      <c r="E135" s="14" t="s">
        <v>71</v>
      </c>
      <c r="F135" s="14" t="s">
        <v>98</v>
      </c>
      <c r="G135" s="92">
        <v>42717</v>
      </c>
      <c r="H135" s="93">
        <v>57.95</v>
      </c>
      <c r="I135" s="93">
        <v>76.44</v>
      </c>
      <c r="J135" s="94">
        <v>1.3190999999999999</v>
      </c>
      <c r="K135" s="95">
        <v>23.09</v>
      </c>
      <c r="L135" s="94">
        <v>2.2200000000000001E-2</v>
      </c>
      <c r="M135" s="95">
        <v>0.7</v>
      </c>
      <c r="N135" s="14" t="s">
        <v>73</v>
      </c>
      <c r="O135" s="14" t="s">
        <v>73</v>
      </c>
      <c r="P135" s="94">
        <v>7.2999999999999995E-2</v>
      </c>
      <c r="Q135" s="95">
        <v>5</v>
      </c>
      <c r="R135" s="93">
        <v>46.73</v>
      </c>
      <c r="S135" s="120">
        <v>1170405747</v>
      </c>
      <c r="T135" s="14" t="s">
        <v>199</v>
      </c>
      <c r="U135" s="14" t="s">
        <v>120</v>
      </c>
    </row>
    <row r="136" spans="1:21" ht="15" customHeight="1" x14ac:dyDescent="0.25">
      <c r="A136" s="14" t="s">
        <v>418</v>
      </c>
      <c r="B136" s="91" t="s">
        <v>419</v>
      </c>
      <c r="C136" s="121" t="s">
        <v>52</v>
      </c>
      <c r="D136" s="14" t="s">
        <v>53</v>
      </c>
      <c r="E136" s="14" t="s">
        <v>54</v>
      </c>
      <c r="F136" s="14" t="s">
        <v>55</v>
      </c>
      <c r="G136" s="92">
        <v>43220</v>
      </c>
      <c r="H136" s="93">
        <v>60.25</v>
      </c>
      <c r="I136" s="93">
        <v>54.77</v>
      </c>
      <c r="J136" s="94">
        <v>0.90900000000000003</v>
      </c>
      <c r="K136" s="95">
        <v>25.24</v>
      </c>
      <c r="L136" s="94">
        <v>1.3899999999999999E-2</v>
      </c>
      <c r="M136" s="95">
        <v>0.4</v>
      </c>
      <c r="N136" s="95">
        <v>1.07</v>
      </c>
      <c r="O136" s="93">
        <v>-11.02</v>
      </c>
      <c r="P136" s="94">
        <v>8.3699999999999997E-2</v>
      </c>
      <c r="Q136" s="95">
        <v>13</v>
      </c>
      <c r="R136" s="93">
        <v>21.2</v>
      </c>
      <c r="S136" s="120">
        <v>13651475029</v>
      </c>
      <c r="T136" s="14" t="s">
        <v>48</v>
      </c>
      <c r="U136" s="14" t="s">
        <v>326</v>
      </c>
    </row>
    <row r="137" spans="1:21" ht="15" customHeight="1" x14ac:dyDescent="0.25">
      <c r="A137" s="14" t="s">
        <v>420</v>
      </c>
      <c r="B137" s="91" t="s">
        <v>421</v>
      </c>
      <c r="C137" s="121" t="s">
        <v>54</v>
      </c>
      <c r="D137" s="14" t="s">
        <v>53</v>
      </c>
      <c r="E137" s="14" t="s">
        <v>71</v>
      </c>
      <c r="F137" s="14" t="s">
        <v>72</v>
      </c>
      <c r="G137" s="92">
        <v>42719</v>
      </c>
      <c r="H137" s="93">
        <v>134.66</v>
      </c>
      <c r="I137" s="93">
        <v>325.94</v>
      </c>
      <c r="J137" s="94">
        <v>2.4205000000000001</v>
      </c>
      <c r="K137" s="95">
        <v>55.53</v>
      </c>
      <c r="L137" s="94">
        <v>3.0000000000000001E-3</v>
      </c>
      <c r="M137" s="95">
        <v>1.1000000000000001</v>
      </c>
      <c r="N137" s="95">
        <v>0.79</v>
      </c>
      <c r="O137" s="93">
        <v>-13.43</v>
      </c>
      <c r="P137" s="94">
        <v>0.2351</v>
      </c>
      <c r="Q137" s="95">
        <v>8</v>
      </c>
      <c r="R137" s="93">
        <v>66.94</v>
      </c>
      <c r="S137" s="120">
        <v>5228928669</v>
      </c>
      <c r="T137" s="14" t="s">
        <v>62</v>
      </c>
      <c r="U137" s="14" t="s">
        <v>141</v>
      </c>
    </row>
    <row r="138" spans="1:21" ht="15" customHeight="1" x14ac:dyDescent="0.25">
      <c r="A138" s="14" t="s">
        <v>422</v>
      </c>
      <c r="B138" s="91" t="s">
        <v>423</v>
      </c>
      <c r="C138" s="121" t="s">
        <v>54</v>
      </c>
      <c r="D138" s="14" t="s">
        <v>53</v>
      </c>
      <c r="E138" s="14" t="s">
        <v>71</v>
      </c>
      <c r="F138" s="14" t="s">
        <v>72</v>
      </c>
      <c r="G138" s="92">
        <v>43174</v>
      </c>
      <c r="H138" s="93">
        <v>0</v>
      </c>
      <c r="I138" s="93">
        <v>4.7699999999999996</v>
      </c>
      <c r="J138" s="14" t="s">
        <v>73</v>
      </c>
      <c r="K138" s="14" t="s">
        <v>73</v>
      </c>
      <c r="L138" s="94">
        <v>0</v>
      </c>
      <c r="M138" s="95">
        <v>1.9</v>
      </c>
      <c r="N138" s="95">
        <v>0.65</v>
      </c>
      <c r="O138" s="93">
        <v>-12.66</v>
      </c>
      <c r="P138" s="94">
        <v>-4.8899999999999999E-2</v>
      </c>
      <c r="Q138" s="95">
        <v>0</v>
      </c>
      <c r="R138" s="93">
        <v>0</v>
      </c>
      <c r="S138" s="120">
        <v>4606768635</v>
      </c>
      <c r="T138" s="14" t="s">
        <v>62</v>
      </c>
      <c r="U138" s="14" t="s">
        <v>80</v>
      </c>
    </row>
    <row r="139" spans="1:21" ht="15" customHeight="1" x14ac:dyDescent="0.25">
      <c r="A139" s="14" t="s">
        <v>424</v>
      </c>
      <c r="B139" s="91" t="s">
        <v>425</v>
      </c>
      <c r="C139" s="121" t="s">
        <v>97</v>
      </c>
      <c r="D139" s="14" t="s">
        <v>53</v>
      </c>
      <c r="E139" s="14" t="s">
        <v>71</v>
      </c>
      <c r="F139" s="14" t="s">
        <v>72</v>
      </c>
      <c r="G139" s="92">
        <v>43201</v>
      </c>
      <c r="H139" s="93">
        <v>58.82</v>
      </c>
      <c r="I139" s="93">
        <v>87.7</v>
      </c>
      <c r="J139" s="94">
        <v>1.4910000000000001</v>
      </c>
      <c r="K139" s="95">
        <v>23.77</v>
      </c>
      <c r="L139" s="94">
        <v>2.06E-2</v>
      </c>
      <c r="M139" s="95">
        <v>0.4</v>
      </c>
      <c r="N139" s="95">
        <v>1.26</v>
      </c>
      <c r="O139" s="93">
        <v>-2.12</v>
      </c>
      <c r="P139" s="94">
        <v>7.6300000000000007E-2</v>
      </c>
      <c r="Q139" s="95">
        <v>20</v>
      </c>
      <c r="R139" s="93">
        <v>30.53</v>
      </c>
      <c r="S139" s="120">
        <v>12132897735</v>
      </c>
      <c r="T139" s="14" t="s">
        <v>48</v>
      </c>
      <c r="U139" s="14" t="s">
        <v>56</v>
      </c>
    </row>
    <row r="140" spans="1:21" ht="15" customHeight="1" x14ac:dyDescent="0.25">
      <c r="A140" s="14" t="s">
        <v>426</v>
      </c>
      <c r="B140" s="91" t="s">
        <v>427</v>
      </c>
      <c r="C140" s="121" t="s">
        <v>44</v>
      </c>
      <c r="D140" s="14" t="s">
        <v>45</v>
      </c>
      <c r="E140" s="14" t="s">
        <v>71</v>
      </c>
      <c r="F140" s="14" t="s">
        <v>98</v>
      </c>
      <c r="G140" s="92">
        <v>43237</v>
      </c>
      <c r="H140" s="93">
        <v>4.8899999999999997</v>
      </c>
      <c r="I140" s="93">
        <v>8.61</v>
      </c>
      <c r="J140" s="94">
        <v>1.7606999999999999</v>
      </c>
      <c r="K140" s="95">
        <v>14.11</v>
      </c>
      <c r="L140" s="94">
        <v>3.8300000000000001E-2</v>
      </c>
      <c r="M140" s="95">
        <v>0.7</v>
      </c>
      <c r="N140" s="95">
        <v>1.93</v>
      </c>
      <c r="O140" s="93">
        <v>0.67</v>
      </c>
      <c r="P140" s="94">
        <v>2.81E-2</v>
      </c>
      <c r="Q140" s="95">
        <v>8</v>
      </c>
      <c r="R140" s="93">
        <v>9.01</v>
      </c>
      <c r="S140" s="120">
        <v>1086483854</v>
      </c>
      <c r="T140" s="14" t="s">
        <v>199</v>
      </c>
      <c r="U140" s="14" t="s">
        <v>165</v>
      </c>
    </row>
    <row r="141" spans="1:21" ht="15" customHeight="1" x14ac:dyDescent="0.25">
      <c r="A141" s="14" t="s">
        <v>428</v>
      </c>
      <c r="B141" s="91" t="s">
        <v>429</v>
      </c>
      <c r="C141" s="121" t="s">
        <v>102</v>
      </c>
      <c r="D141" s="14" t="s">
        <v>45</v>
      </c>
      <c r="E141" s="14" t="s">
        <v>54</v>
      </c>
      <c r="F141" s="14" t="s">
        <v>302</v>
      </c>
      <c r="G141" s="92">
        <v>42724</v>
      </c>
      <c r="H141" s="93">
        <v>37.65</v>
      </c>
      <c r="I141" s="93">
        <v>31.91</v>
      </c>
      <c r="J141" s="94">
        <v>0.84750000000000003</v>
      </c>
      <c r="K141" s="95">
        <v>32.56</v>
      </c>
      <c r="L141" s="94">
        <v>5.0099999999999999E-2</v>
      </c>
      <c r="M141" s="95">
        <v>1</v>
      </c>
      <c r="N141" s="95">
        <v>2.08</v>
      </c>
      <c r="O141" s="93">
        <v>-12.24</v>
      </c>
      <c r="P141" s="94">
        <v>0.1203</v>
      </c>
      <c r="Q141" s="95">
        <v>7</v>
      </c>
      <c r="R141" s="93">
        <v>22.35</v>
      </c>
      <c r="S141" s="120">
        <v>1944105349</v>
      </c>
      <c r="T141" s="14" t="s">
        <v>199</v>
      </c>
      <c r="U141" s="14" t="s">
        <v>74</v>
      </c>
    </row>
    <row r="142" spans="1:21" ht="15" customHeight="1" x14ac:dyDescent="0.25">
      <c r="A142" s="14" t="s">
        <v>430</v>
      </c>
      <c r="B142" s="91" t="s">
        <v>1967</v>
      </c>
      <c r="C142" s="121" t="s">
        <v>132</v>
      </c>
      <c r="D142" s="14" t="s">
        <v>53</v>
      </c>
      <c r="E142" s="14" t="s">
        <v>46</v>
      </c>
      <c r="F142" s="14" t="s">
        <v>83</v>
      </c>
      <c r="G142" s="92">
        <v>43221</v>
      </c>
      <c r="H142" s="93">
        <v>472.5</v>
      </c>
      <c r="I142" s="93">
        <v>302.02999999999997</v>
      </c>
      <c r="J142" s="94">
        <v>0.63919999999999999</v>
      </c>
      <c r="K142" s="95">
        <v>24.62</v>
      </c>
      <c r="L142" s="94">
        <v>0</v>
      </c>
      <c r="M142" s="95">
        <v>1.2</v>
      </c>
      <c r="N142" s="95">
        <v>0.21</v>
      </c>
      <c r="O142" s="93">
        <v>-420.16</v>
      </c>
      <c r="P142" s="94">
        <v>8.0600000000000005E-2</v>
      </c>
      <c r="Q142" s="95">
        <v>0</v>
      </c>
      <c r="R142" s="93">
        <v>70.94</v>
      </c>
      <c r="S142" s="120">
        <v>72234006600</v>
      </c>
      <c r="T142" s="14" t="s">
        <v>48</v>
      </c>
      <c r="U142" s="14" t="s">
        <v>268</v>
      </c>
    </row>
    <row r="143" spans="1:21" ht="15" customHeight="1" x14ac:dyDescent="0.25">
      <c r="A143" s="14" t="s">
        <v>431</v>
      </c>
      <c r="B143" s="91" t="s">
        <v>432</v>
      </c>
      <c r="C143" s="121" t="s">
        <v>60</v>
      </c>
      <c r="D143" s="14" t="s">
        <v>53</v>
      </c>
      <c r="E143" s="14" t="s">
        <v>54</v>
      </c>
      <c r="F143" s="14" t="s">
        <v>55</v>
      </c>
      <c r="G143" s="92">
        <v>42726</v>
      </c>
      <c r="H143" s="93">
        <v>30.9</v>
      </c>
      <c r="I143" s="93">
        <v>31.8</v>
      </c>
      <c r="J143" s="94">
        <v>1.0290999999999999</v>
      </c>
      <c r="K143" s="95">
        <v>39.75</v>
      </c>
      <c r="L143" s="94">
        <v>0</v>
      </c>
      <c r="M143" s="95">
        <v>-0.3</v>
      </c>
      <c r="N143" s="95">
        <v>1.06</v>
      </c>
      <c r="O143" s="93">
        <v>-3.13</v>
      </c>
      <c r="P143" s="94">
        <v>0.15629999999999999</v>
      </c>
      <c r="Q143" s="95">
        <v>0</v>
      </c>
      <c r="R143" s="93">
        <v>14.63</v>
      </c>
      <c r="S143" s="120">
        <v>537220379</v>
      </c>
      <c r="T143" s="14" t="s">
        <v>199</v>
      </c>
      <c r="U143" s="14" t="s">
        <v>433</v>
      </c>
    </row>
    <row r="144" spans="1:21" ht="15" customHeight="1" x14ac:dyDescent="0.25">
      <c r="A144" s="14" t="s">
        <v>434</v>
      </c>
      <c r="B144" s="91" t="s">
        <v>435</v>
      </c>
      <c r="C144" s="121" t="s">
        <v>89</v>
      </c>
      <c r="D144" s="14" t="s">
        <v>45</v>
      </c>
      <c r="E144" s="14" t="s">
        <v>54</v>
      </c>
      <c r="F144" s="14" t="s">
        <v>302</v>
      </c>
      <c r="G144" s="92">
        <v>43184</v>
      </c>
      <c r="H144" s="93">
        <v>226.71</v>
      </c>
      <c r="I144" s="93">
        <v>170.71</v>
      </c>
      <c r="J144" s="94">
        <v>0.753</v>
      </c>
      <c r="K144" s="95">
        <v>18.46</v>
      </c>
      <c r="L144" s="94">
        <v>2.0000000000000001E-4</v>
      </c>
      <c r="M144" s="95">
        <v>0.6</v>
      </c>
      <c r="N144" s="14" t="s">
        <v>73</v>
      </c>
      <c r="O144" s="14" t="s">
        <v>73</v>
      </c>
      <c r="P144" s="94">
        <v>4.9799999999999997E-2</v>
      </c>
      <c r="Q144" s="95">
        <v>0</v>
      </c>
      <c r="R144" s="93">
        <v>121.48</v>
      </c>
      <c r="S144" s="120">
        <v>41706618902</v>
      </c>
      <c r="T144" s="14" t="s">
        <v>48</v>
      </c>
      <c r="U144" s="14" t="s">
        <v>150</v>
      </c>
    </row>
    <row r="145" spans="1:21" ht="15" customHeight="1" x14ac:dyDescent="0.25">
      <c r="A145" s="14" t="s">
        <v>436</v>
      </c>
      <c r="B145" s="91" t="s">
        <v>437</v>
      </c>
      <c r="C145" s="121" t="s">
        <v>60</v>
      </c>
      <c r="D145" s="14" t="s">
        <v>53</v>
      </c>
      <c r="E145" s="14" t="s">
        <v>71</v>
      </c>
      <c r="F145" s="14" t="s">
        <v>72</v>
      </c>
      <c r="G145" s="92">
        <v>42732</v>
      </c>
      <c r="H145" s="93">
        <v>22.33</v>
      </c>
      <c r="I145" s="93">
        <v>26.95</v>
      </c>
      <c r="J145" s="94">
        <v>1.2069000000000001</v>
      </c>
      <c r="K145" s="95">
        <v>46.47</v>
      </c>
      <c r="L145" s="94">
        <v>0</v>
      </c>
      <c r="M145" s="95">
        <v>1.4</v>
      </c>
      <c r="N145" s="95">
        <v>2.2599999999999998</v>
      </c>
      <c r="O145" s="93">
        <v>-0.68</v>
      </c>
      <c r="P145" s="94">
        <v>0.1898</v>
      </c>
      <c r="Q145" s="95">
        <v>0</v>
      </c>
      <c r="R145" s="93">
        <v>14.01</v>
      </c>
      <c r="S145" s="120">
        <v>3867834815</v>
      </c>
      <c r="T145" s="14" t="s">
        <v>62</v>
      </c>
      <c r="U145" s="14" t="s">
        <v>127</v>
      </c>
    </row>
    <row r="146" spans="1:21" ht="15" customHeight="1" x14ac:dyDescent="0.25">
      <c r="A146" s="14" t="s">
        <v>438</v>
      </c>
      <c r="B146" s="91" t="s">
        <v>1968</v>
      </c>
      <c r="C146" s="121" t="s">
        <v>97</v>
      </c>
      <c r="D146" s="14" t="s">
        <v>53</v>
      </c>
      <c r="E146" s="14" t="s">
        <v>71</v>
      </c>
      <c r="F146" s="14" t="s">
        <v>72</v>
      </c>
      <c r="G146" s="92">
        <v>42733</v>
      </c>
      <c r="H146" s="93">
        <v>0</v>
      </c>
      <c r="I146" s="93">
        <v>1.99</v>
      </c>
      <c r="J146" s="14" t="s">
        <v>73</v>
      </c>
      <c r="K146" s="95">
        <v>3.02</v>
      </c>
      <c r="L146" s="94">
        <v>5.0299999999999997E-2</v>
      </c>
      <c r="M146" s="95">
        <v>1.8</v>
      </c>
      <c r="N146" s="95">
        <v>0.72</v>
      </c>
      <c r="O146" s="93">
        <v>-4.83</v>
      </c>
      <c r="P146" s="94">
        <v>-2.7400000000000001E-2</v>
      </c>
      <c r="Q146" s="95">
        <v>1</v>
      </c>
      <c r="R146" s="93">
        <v>4.3099999999999996</v>
      </c>
      <c r="S146" s="120">
        <v>11099296435</v>
      </c>
      <c r="T146" s="14" t="s">
        <v>48</v>
      </c>
      <c r="U146" s="14" t="s">
        <v>90</v>
      </c>
    </row>
    <row r="147" spans="1:21" ht="15" customHeight="1" x14ac:dyDescent="0.25">
      <c r="A147" s="14" t="s">
        <v>439</v>
      </c>
      <c r="B147" s="91" t="s">
        <v>440</v>
      </c>
      <c r="C147" s="121" t="s">
        <v>66</v>
      </c>
      <c r="D147" s="14" t="s">
        <v>60</v>
      </c>
      <c r="E147" s="14" t="s">
        <v>46</v>
      </c>
      <c r="F147" s="14" t="s">
        <v>67</v>
      </c>
      <c r="G147" s="92">
        <v>43160</v>
      </c>
      <c r="H147" s="93">
        <v>99.74</v>
      </c>
      <c r="I147" s="93">
        <v>70.55</v>
      </c>
      <c r="J147" s="94">
        <v>0.70730000000000004</v>
      </c>
      <c r="K147" s="95">
        <v>17.170000000000002</v>
      </c>
      <c r="L147" s="94">
        <v>2.8299999999999999E-2</v>
      </c>
      <c r="M147" s="95">
        <v>0.9</v>
      </c>
      <c r="N147" s="14" t="s">
        <v>73</v>
      </c>
      <c r="O147" s="14" t="s">
        <v>73</v>
      </c>
      <c r="P147" s="94">
        <v>4.3299999999999998E-2</v>
      </c>
      <c r="Q147" s="95">
        <v>20</v>
      </c>
      <c r="R147" s="93">
        <v>58.26</v>
      </c>
      <c r="S147" s="120">
        <v>11427820294</v>
      </c>
      <c r="T147" s="14" t="s">
        <v>48</v>
      </c>
      <c r="U147" s="14" t="s">
        <v>150</v>
      </c>
    </row>
    <row r="148" spans="1:21" ht="15" customHeight="1" x14ac:dyDescent="0.25">
      <c r="A148" s="14" t="s">
        <v>441</v>
      </c>
      <c r="B148" s="91" t="s">
        <v>442</v>
      </c>
      <c r="C148" s="121" t="s">
        <v>97</v>
      </c>
      <c r="D148" s="14" t="s">
        <v>45</v>
      </c>
      <c r="E148" s="14" t="s">
        <v>71</v>
      </c>
      <c r="F148" s="14" t="s">
        <v>98</v>
      </c>
      <c r="G148" s="92">
        <v>42735</v>
      </c>
      <c r="H148" s="93">
        <v>33.4</v>
      </c>
      <c r="I148" s="93">
        <v>39.72</v>
      </c>
      <c r="J148" s="94">
        <v>1.1892</v>
      </c>
      <c r="K148" s="95">
        <v>25.3</v>
      </c>
      <c r="L148" s="94">
        <v>3.8E-3</v>
      </c>
      <c r="M148" s="95">
        <v>1.8</v>
      </c>
      <c r="N148" s="95">
        <v>3.24</v>
      </c>
      <c r="O148" s="93">
        <v>7.72</v>
      </c>
      <c r="P148" s="94">
        <v>8.4000000000000005E-2</v>
      </c>
      <c r="Q148" s="95">
        <v>1</v>
      </c>
      <c r="R148" s="93">
        <v>25.39</v>
      </c>
      <c r="S148" s="120">
        <v>781470807</v>
      </c>
      <c r="T148" s="14" t="s">
        <v>199</v>
      </c>
      <c r="U148" s="14" t="s">
        <v>80</v>
      </c>
    </row>
    <row r="149" spans="1:21" ht="15" customHeight="1" x14ac:dyDescent="0.25">
      <c r="A149" s="14" t="s">
        <v>443</v>
      </c>
      <c r="B149" s="91" t="s">
        <v>444</v>
      </c>
      <c r="C149" s="121" t="s">
        <v>54</v>
      </c>
      <c r="D149" s="14" t="s">
        <v>53</v>
      </c>
      <c r="E149" s="14" t="s">
        <v>71</v>
      </c>
      <c r="F149" s="14" t="s">
        <v>72</v>
      </c>
      <c r="G149" s="92">
        <v>42742</v>
      </c>
      <c r="H149" s="93">
        <v>0</v>
      </c>
      <c r="I149" s="93">
        <v>53.57</v>
      </c>
      <c r="J149" s="14" t="s">
        <v>73</v>
      </c>
      <c r="K149" s="14" t="s">
        <v>73</v>
      </c>
      <c r="L149" s="94">
        <v>0</v>
      </c>
      <c r="M149" s="95">
        <v>0.9</v>
      </c>
      <c r="N149" s="95">
        <v>3.9</v>
      </c>
      <c r="O149" s="93">
        <v>-61.69</v>
      </c>
      <c r="P149" s="94">
        <v>-0.1595</v>
      </c>
      <c r="Q149" s="95">
        <v>0</v>
      </c>
      <c r="R149" s="93">
        <v>0</v>
      </c>
      <c r="S149" s="120">
        <v>971187292</v>
      </c>
      <c r="T149" s="14" t="s">
        <v>199</v>
      </c>
      <c r="U149" s="14" t="s">
        <v>80</v>
      </c>
    </row>
    <row r="150" spans="1:21" ht="15" customHeight="1" x14ac:dyDescent="0.25">
      <c r="A150" s="14" t="s">
        <v>445</v>
      </c>
      <c r="B150" s="91" t="s">
        <v>446</v>
      </c>
      <c r="C150" s="121" t="s">
        <v>97</v>
      </c>
      <c r="D150" s="14" t="s">
        <v>53</v>
      </c>
      <c r="E150" s="14" t="s">
        <v>71</v>
      </c>
      <c r="F150" s="14" t="s">
        <v>72</v>
      </c>
      <c r="G150" s="92">
        <v>43275</v>
      </c>
      <c r="H150" s="93">
        <v>33.18</v>
      </c>
      <c r="I150" s="93">
        <v>65.56</v>
      </c>
      <c r="J150" s="94">
        <v>1.9759</v>
      </c>
      <c r="K150" s="95">
        <v>26.44</v>
      </c>
      <c r="L150" s="94">
        <v>2.4299999999999999E-2</v>
      </c>
      <c r="M150" s="95">
        <v>0.8</v>
      </c>
      <c r="N150" s="95">
        <v>1.08</v>
      </c>
      <c r="O150" s="93">
        <v>-9.9499999999999993</v>
      </c>
      <c r="P150" s="94">
        <v>8.9700000000000002E-2</v>
      </c>
      <c r="Q150" s="95">
        <v>20</v>
      </c>
      <c r="R150" s="93">
        <v>0</v>
      </c>
      <c r="S150" s="120">
        <v>57302644930</v>
      </c>
      <c r="T150" s="14" t="s">
        <v>48</v>
      </c>
      <c r="U150" s="14" t="s">
        <v>326</v>
      </c>
    </row>
    <row r="151" spans="1:21" ht="15" customHeight="1" x14ac:dyDescent="0.25">
      <c r="A151" s="14" t="s">
        <v>447</v>
      </c>
      <c r="B151" s="91" t="s">
        <v>448</v>
      </c>
      <c r="C151" s="121" t="s">
        <v>54</v>
      </c>
      <c r="D151" s="14" t="s">
        <v>53</v>
      </c>
      <c r="E151" s="14" t="s">
        <v>71</v>
      </c>
      <c r="F151" s="14" t="s">
        <v>72</v>
      </c>
      <c r="G151" s="92">
        <v>42743</v>
      </c>
      <c r="H151" s="93">
        <v>0</v>
      </c>
      <c r="I151" s="93">
        <v>3.11</v>
      </c>
      <c r="J151" s="14" t="s">
        <v>73</v>
      </c>
      <c r="K151" s="14" t="s">
        <v>73</v>
      </c>
      <c r="L151" s="94">
        <v>0</v>
      </c>
      <c r="M151" s="95">
        <v>2</v>
      </c>
      <c r="N151" s="95">
        <v>1.61</v>
      </c>
      <c r="O151" s="93">
        <v>-9.34</v>
      </c>
      <c r="P151" s="94">
        <v>-8.14E-2</v>
      </c>
      <c r="Q151" s="95">
        <v>0</v>
      </c>
      <c r="R151" s="93">
        <v>0</v>
      </c>
      <c r="S151" s="120">
        <v>247017293</v>
      </c>
      <c r="T151" s="14" t="s">
        <v>199</v>
      </c>
      <c r="U151" s="14" t="s">
        <v>171</v>
      </c>
    </row>
    <row r="152" spans="1:21" ht="15" customHeight="1" x14ac:dyDescent="0.25">
      <c r="A152" s="14" t="s">
        <v>449</v>
      </c>
      <c r="B152" s="91" t="s">
        <v>450</v>
      </c>
      <c r="C152" s="121" t="s">
        <v>54</v>
      </c>
      <c r="D152" s="14" t="s">
        <v>53</v>
      </c>
      <c r="E152" s="14" t="s">
        <v>71</v>
      </c>
      <c r="F152" s="14" t="s">
        <v>72</v>
      </c>
      <c r="G152" s="92">
        <v>42746</v>
      </c>
      <c r="H152" s="93">
        <v>0</v>
      </c>
      <c r="I152" s="93">
        <v>8.4700000000000006</v>
      </c>
      <c r="J152" s="14" t="s">
        <v>73</v>
      </c>
      <c r="K152" s="14" t="s">
        <v>73</v>
      </c>
      <c r="L152" s="94">
        <v>0</v>
      </c>
      <c r="M152" s="95">
        <v>1.6</v>
      </c>
      <c r="N152" s="95">
        <v>2.16</v>
      </c>
      <c r="O152" s="93">
        <v>-12.69</v>
      </c>
      <c r="P152" s="94">
        <v>-4.6399999999999997E-2</v>
      </c>
      <c r="Q152" s="95">
        <v>0</v>
      </c>
      <c r="R152" s="93">
        <v>0</v>
      </c>
      <c r="S152" s="120">
        <v>2583306698</v>
      </c>
      <c r="T152" s="14" t="s">
        <v>62</v>
      </c>
      <c r="U152" s="14" t="s">
        <v>316</v>
      </c>
    </row>
    <row r="153" spans="1:21" ht="15" customHeight="1" x14ac:dyDescent="0.25">
      <c r="A153" s="14" t="s">
        <v>451</v>
      </c>
      <c r="B153" s="91" t="s">
        <v>452</v>
      </c>
      <c r="C153" s="121" t="s">
        <v>54</v>
      </c>
      <c r="D153" s="14" t="s">
        <v>53</v>
      </c>
      <c r="E153" s="14" t="s">
        <v>71</v>
      </c>
      <c r="F153" s="14" t="s">
        <v>72</v>
      </c>
      <c r="G153" s="92">
        <v>42743</v>
      </c>
      <c r="H153" s="93">
        <v>48.28</v>
      </c>
      <c r="I153" s="93">
        <v>53.58</v>
      </c>
      <c r="J153" s="94">
        <v>1.1097999999999999</v>
      </c>
      <c r="K153" s="95">
        <v>42.86</v>
      </c>
      <c r="L153" s="94">
        <v>0</v>
      </c>
      <c r="M153" s="95">
        <v>0.9</v>
      </c>
      <c r="N153" s="95">
        <v>0.68</v>
      </c>
      <c r="O153" s="93">
        <v>-27.87</v>
      </c>
      <c r="P153" s="94">
        <v>0.17180000000000001</v>
      </c>
      <c r="Q153" s="95">
        <v>0</v>
      </c>
      <c r="R153" s="93">
        <v>20.55</v>
      </c>
      <c r="S153" s="120">
        <v>4366699852</v>
      </c>
      <c r="T153" s="14" t="s">
        <v>62</v>
      </c>
      <c r="U153" s="14" t="s">
        <v>84</v>
      </c>
    </row>
    <row r="154" spans="1:21" ht="15" customHeight="1" x14ac:dyDescent="0.25">
      <c r="A154" s="14" t="s">
        <v>453</v>
      </c>
      <c r="B154" s="91" t="s">
        <v>454</v>
      </c>
      <c r="C154" s="121" t="s">
        <v>54</v>
      </c>
      <c r="D154" s="14" t="s">
        <v>53</v>
      </c>
      <c r="E154" s="14" t="s">
        <v>71</v>
      </c>
      <c r="F154" s="14" t="s">
        <v>72</v>
      </c>
      <c r="G154" s="92">
        <v>42743</v>
      </c>
      <c r="H154" s="93">
        <v>0</v>
      </c>
      <c r="I154" s="93">
        <v>56.41</v>
      </c>
      <c r="J154" s="14" t="s">
        <v>73</v>
      </c>
      <c r="K154" s="95">
        <v>176.28</v>
      </c>
      <c r="L154" s="94">
        <v>0</v>
      </c>
      <c r="M154" s="95">
        <v>1</v>
      </c>
      <c r="N154" s="95">
        <v>1.95</v>
      </c>
      <c r="O154" s="93">
        <v>-27.17</v>
      </c>
      <c r="P154" s="94">
        <v>0.83889999999999998</v>
      </c>
      <c r="Q154" s="95">
        <v>0</v>
      </c>
      <c r="R154" s="93">
        <v>0</v>
      </c>
      <c r="S154" s="120">
        <v>3200966149</v>
      </c>
      <c r="T154" s="14" t="s">
        <v>62</v>
      </c>
      <c r="U154" s="14" t="s">
        <v>455</v>
      </c>
    </row>
    <row r="155" spans="1:21" ht="15" customHeight="1" x14ac:dyDescent="0.25">
      <c r="A155" s="14" t="s">
        <v>456</v>
      </c>
      <c r="B155" s="91" t="s">
        <v>457</v>
      </c>
      <c r="C155" s="121" t="s">
        <v>132</v>
      </c>
      <c r="D155" s="14" t="s">
        <v>53</v>
      </c>
      <c r="E155" s="14" t="s">
        <v>71</v>
      </c>
      <c r="F155" s="14" t="s">
        <v>72</v>
      </c>
      <c r="G155" s="92">
        <v>42744</v>
      </c>
      <c r="H155" s="93">
        <v>0</v>
      </c>
      <c r="I155" s="93">
        <v>19.48</v>
      </c>
      <c r="J155" s="14" t="s">
        <v>73</v>
      </c>
      <c r="K155" s="95">
        <v>216.44</v>
      </c>
      <c r="L155" s="94">
        <v>3.0800000000000001E-2</v>
      </c>
      <c r="M155" s="95">
        <v>1.2</v>
      </c>
      <c r="N155" s="95">
        <v>0.72</v>
      </c>
      <c r="O155" s="93">
        <v>-27.22</v>
      </c>
      <c r="P155" s="94">
        <v>1.0397000000000001</v>
      </c>
      <c r="Q155" s="95">
        <v>0</v>
      </c>
      <c r="R155" s="93">
        <v>21.09</v>
      </c>
      <c r="S155" s="120">
        <v>1785008149</v>
      </c>
      <c r="T155" s="14" t="s">
        <v>199</v>
      </c>
      <c r="U155" s="14" t="s">
        <v>74</v>
      </c>
    </row>
    <row r="156" spans="1:21" ht="15" customHeight="1" x14ac:dyDescent="0.25">
      <c r="A156" s="14" t="s">
        <v>458</v>
      </c>
      <c r="B156" s="91" t="s">
        <v>459</v>
      </c>
      <c r="C156" s="121" t="s">
        <v>132</v>
      </c>
      <c r="D156" s="14" t="s">
        <v>53</v>
      </c>
      <c r="E156" s="14" t="s">
        <v>71</v>
      </c>
      <c r="F156" s="14" t="s">
        <v>72</v>
      </c>
      <c r="G156" s="92">
        <v>42746</v>
      </c>
      <c r="H156" s="93">
        <v>11.15</v>
      </c>
      <c r="I156" s="93">
        <v>23.6</v>
      </c>
      <c r="J156" s="94">
        <v>2.1166</v>
      </c>
      <c r="K156" s="95">
        <v>9.0399999999999991</v>
      </c>
      <c r="L156" s="94">
        <v>0</v>
      </c>
      <c r="M156" s="95">
        <v>1.1000000000000001</v>
      </c>
      <c r="N156" s="95">
        <v>1.64</v>
      </c>
      <c r="O156" s="93">
        <v>-39.67</v>
      </c>
      <c r="P156" s="94">
        <v>2.7000000000000001E-3</v>
      </c>
      <c r="Q156" s="95">
        <v>0</v>
      </c>
      <c r="R156" s="93">
        <v>43.96</v>
      </c>
      <c r="S156" s="120">
        <v>385183182</v>
      </c>
      <c r="T156" s="14" t="s">
        <v>199</v>
      </c>
      <c r="U156" s="14" t="s">
        <v>107</v>
      </c>
    </row>
    <row r="157" spans="1:21" ht="15" customHeight="1" x14ac:dyDescent="0.25">
      <c r="A157" s="14" t="s">
        <v>460</v>
      </c>
      <c r="B157" s="91" t="s">
        <v>461</v>
      </c>
      <c r="C157" s="121" t="s">
        <v>132</v>
      </c>
      <c r="D157" s="14" t="s">
        <v>53</v>
      </c>
      <c r="E157" s="14" t="s">
        <v>71</v>
      </c>
      <c r="F157" s="14" t="s">
        <v>72</v>
      </c>
      <c r="G157" s="92">
        <v>43230</v>
      </c>
      <c r="H157" s="93">
        <v>86.65</v>
      </c>
      <c r="I157" s="93">
        <v>135.02000000000001</v>
      </c>
      <c r="J157" s="94">
        <v>1.5582</v>
      </c>
      <c r="K157" s="95">
        <v>25.52</v>
      </c>
      <c r="L157" s="94">
        <v>2.3699999999999999E-2</v>
      </c>
      <c r="M157" s="95">
        <v>0.4</v>
      </c>
      <c r="N157" s="95">
        <v>1.18</v>
      </c>
      <c r="O157" s="93">
        <v>-16.940000000000001</v>
      </c>
      <c r="P157" s="94">
        <v>8.5099999999999995E-2</v>
      </c>
      <c r="Q157" s="95">
        <v>20</v>
      </c>
      <c r="R157" s="93">
        <v>23.95</v>
      </c>
      <c r="S157" s="120">
        <v>17520042777</v>
      </c>
      <c r="T157" s="14" t="s">
        <v>48</v>
      </c>
      <c r="U157" s="14" t="s">
        <v>462</v>
      </c>
    </row>
    <row r="158" spans="1:21" ht="15" customHeight="1" x14ac:dyDescent="0.25">
      <c r="A158" s="14" t="s">
        <v>463</v>
      </c>
      <c r="B158" s="91" t="s">
        <v>464</v>
      </c>
      <c r="C158" s="121" t="s">
        <v>97</v>
      </c>
      <c r="D158" s="14" t="s">
        <v>45</v>
      </c>
      <c r="E158" s="14" t="s">
        <v>54</v>
      </c>
      <c r="F158" s="14" t="s">
        <v>302</v>
      </c>
      <c r="G158" s="92">
        <v>43255</v>
      </c>
      <c r="H158" s="93">
        <v>117.62</v>
      </c>
      <c r="I158" s="93">
        <v>91.86</v>
      </c>
      <c r="J158" s="94">
        <v>0.78100000000000003</v>
      </c>
      <c r="K158" s="95">
        <v>21.12</v>
      </c>
      <c r="L158" s="94">
        <v>1.1900000000000001E-2</v>
      </c>
      <c r="M158" s="95">
        <v>1.4</v>
      </c>
      <c r="N158" s="14" t="s">
        <v>73</v>
      </c>
      <c r="O158" s="14" t="s">
        <v>73</v>
      </c>
      <c r="P158" s="94">
        <v>6.3100000000000003E-2</v>
      </c>
      <c r="Q158" s="95">
        <v>8</v>
      </c>
      <c r="R158" s="93">
        <v>81.13</v>
      </c>
      <c r="S158" s="120">
        <v>15577866007</v>
      </c>
      <c r="T158" s="14" t="s">
        <v>48</v>
      </c>
      <c r="U158" s="14" t="s">
        <v>120</v>
      </c>
    </row>
    <row r="159" spans="1:21" ht="15" customHeight="1" x14ac:dyDescent="0.25">
      <c r="A159" s="14" t="s">
        <v>465</v>
      </c>
      <c r="B159" s="91" t="s">
        <v>466</v>
      </c>
      <c r="C159" s="121" t="s">
        <v>89</v>
      </c>
      <c r="D159" s="14" t="s">
        <v>45</v>
      </c>
      <c r="E159" s="14" t="s">
        <v>54</v>
      </c>
      <c r="F159" s="14" t="s">
        <v>302</v>
      </c>
      <c r="G159" s="92">
        <v>42748</v>
      </c>
      <c r="H159" s="93">
        <v>24.26</v>
      </c>
      <c r="I159" s="93">
        <v>21.89</v>
      </c>
      <c r="J159" s="94">
        <v>0.90229999999999999</v>
      </c>
      <c r="K159" s="95">
        <v>34.75</v>
      </c>
      <c r="L159" s="94">
        <v>2.1899999999999999E-2</v>
      </c>
      <c r="M159" s="95">
        <v>1.4</v>
      </c>
      <c r="N159" s="95">
        <v>2.58</v>
      </c>
      <c r="O159" s="93">
        <v>2.06</v>
      </c>
      <c r="P159" s="94">
        <v>0.13120000000000001</v>
      </c>
      <c r="Q159" s="95">
        <v>0</v>
      </c>
      <c r="R159" s="93">
        <v>12.47</v>
      </c>
      <c r="S159" s="120">
        <v>2602769370</v>
      </c>
      <c r="T159" s="14" t="s">
        <v>62</v>
      </c>
      <c r="U159" s="14" t="s">
        <v>316</v>
      </c>
    </row>
    <row r="160" spans="1:21" ht="15" customHeight="1" x14ac:dyDescent="0.25">
      <c r="A160" s="14" t="s">
        <v>467</v>
      </c>
      <c r="B160" s="91" t="s">
        <v>468</v>
      </c>
      <c r="C160" s="121" t="s">
        <v>44</v>
      </c>
      <c r="D160" s="14" t="s">
        <v>60</v>
      </c>
      <c r="E160" s="14" t="s">
        <v>46</v>
      </c>
      <c r="F160" s="14" t="s">
        <v>67</v>
      </c>
      <c r="G160" s="92">
        <v>43173</v>
      </c>
      <c r="H160" s="93">
        <v>102.62</v>
      </c>
      <c r="I160" s="93">
        <v>34.270000000000003</v>
      </c>
      <c r="J160" s="94">
        <v>0.33400000000000002</v>
      </c>
      <c r="K160" s="95">
        <v>12.84</v>
      </c>
      <c r="L160" s="94">
        <v>1.84E-2</v>
      </c>
      <c r="M160" s="95">
        <v>1.2</v>
      </c>
      <c r="N160" s="95">
        <v>0.74</v>
      </c>
      <c r="O160" s="93">
        <v>-21.64</v>
      </c>
      <c r="P160" s="94">
        <v>2.1700000000000001E-2</v>
      </c>
      <c r="Q160" s="95">
        <v>10</v>
      </c>
      <c r="R160" s="93">
        <v>26.79</v>
      </c>
      <c r="S160" s="120">
        <v>156480624415</v>
      </c>
      <c r="T160" s="14" t="s">
        <v>48</v>
      </c>
      <c r="U160" s="14" t="s">
        <v>68</v>
      </c>
    </row>
    <row r="161" spans="1:21" ht="15" customHeight="1" x14ac:dyDescent="0.25">
      <c r="A161" s="14" t="s">
        <v>469</v>
      </c>
      <c r="B161" s="91" t="s">
        <v>470</v>
      </c>
      <c r="C161" s="121" t="s">
        <v>52</v>
      </c>
      <c r="D161" s="14" t="s">
        <v>53</v>
      </c>
      <c r="E161" s="14" t="s">
        <v>46</v>
      </c>
      <c r="F161" s="14" t="s">
        <v>83</v>
      </c>
      <c r="G161" s="92">
        <v>43235</v>
      </c>
      <c r="H161" s="93">
        <v>266.75</v>
      </c>
      <c r="I161" s="93">
        <v>169.02</v>
      </c>
      <c r="J161" s="94">
        <v>0.63360000000000005</v>
      </c>
      <c r="K161" s="95">
        <v>24.39</v>
      </c>
      <c r="L161" s="94">
        <v>1.5599999999999999E-2</v>
      </c>
      <c r="M161" s="95">
        <v>0.6</v>
      </c>
      <c r="N161" s="95">
        <v>1.04</v>
      </c>
      <c r="O161" s="93">
        <v>-17.88</v>
      </c>
      <c r="P161" s="94">
        <v>7.9399999999999998E-2</v>
      </c>
      <c r="Q161" s="95">
        <v>7</v>
      </c>
      <c r="R161" s="93">
        <v>97.31</v>
      </c>
      <c r="S161" s="120">
        <v>57107068741</v>
      </c>
      <c r="T161" s="14" t="s">
        <v>48</v>
      </c>
      <c r="U161" s="14" t="s">
        <v>84</v>
      </c>
    </row>
    <row r="162" spans="1:21" ht="15" customHeight="1" x14ac:dyDescent="0.25">
      <c r="A162" s="14" t="s">
        <v>471</v>
      </c>
      <c r="B162" s="91" t="s">
        <v>472</v>
      </c>
      <c r="C162" s="121" t="s">
        <v>54</v>
      </c>
      <c r="D162" s="14" t="s">
        <v>53</v>
      </c>
      <c r="E162" s="14" t="s">
        <v>71</v>
      </c>
      <c r="F162" s="14" t="s">
        <v>72</v>
      </c>
      <c r="G162" s="92">
        <v>43274</v>
      </c>
      <c r="H162" s="93">
        <v>0</v>
      </c>
      <c r="I162" s="93">
        <v>452.54</v>
      </c>
      <c r="J162" s="14" t="s">
        <v>73</v>
      </c>
      <c r="K162" s="95">
        <v>61.57</v>
      </c>
      <c r="L162" s="94">
        <v>0</v>
      </c>
      <c r="M162" s="95">
        <v>0.5</v>
      </c>
      <c r="N162" s="95">
        <v>1.72</v>
      </c>
      <c r="O162" s="93">
        <v>-3.68</v>
      </c>
      <c r="P162" s="94">
        <v>0.26540000000000002</v>
      </c>
      <c r="Q162" s="95">
        <v>0</v>
      </c>
      <c r="R162" s="93">
        <v>92.43</v>
      </c>
      <c r="S162" s="120">
        <v>12720892852</v>
      </c>
      <c r="T162" s="14" t="s">
        <v>48</v>
      </c>
      <c r="U162" s="14" t="s">
        <v>433</v>
      </c>
    </row>
    <row r="163" spans="1:21" ht="15" customHeight="1" x14ac:dyDescent="0.25">
      <c r="A163" s="14" t="s">
        <v>473</v>
      </c>
      <c r="B163" s="91" t="s">
        <v>474</v>
      </c>
      <c r="C163" s="121" t="s">
        <v>89</v>
      </c>
      <c r="D163" s="14" t="s">
        <v>45</v>
      </c>
      <c r="E163" s="14" t="s">
        <v>71</v>
      </c>
      <c r="F163" s="14" t="s">
        <v>98</v>
      </c>
      <c r="G163" s="92">
        <v>43182</v>
      </c>
      <c r="H163" s="93">
        <v>86.33</v>
      </c>
      <c r="I163" s="93">
        <v>135.88</v>
      </c>
      <c r="J163" s="94">
        <v>1.5740000000000001</v>
      </c>
      <c r="K163" s="95">
        <v>15.39</v>
      </c>
      <c r="L163" s="94">
        <v>3.1E-2</v>
      </c>
      <c r="M163" s="95">
        <v>1.1000000000000001</v>
      </c>
      <c r="N163" s="95">
        <v>1.57</v>
      </c>
      <c r="O163" s="93">
        <v>-11.35</v>
      </c>
      <c r="P163" s="94">
        <v>3.44E-2</v>
      </c>
      <c r="Q163" s="95">
        <v>12</v>
      </c>
      <c r="R163" s="93">
        <v>108.08</v>
      </c>
      <c r="S163" s="120">
        <v>22751748833</v>
      </c>
      <c r="T163" s="14" t="s">
        <v>48</v>
      </c>
      <c r="U163" s="14" t="s">
        <v>86</v>
      </c>
    </row>
    <row r="164" spans="1:21" ht="15" customHeight="1" x14ac:dyDescent="0.25">
      <c r="A164" s="14" t="s">
        <v>475</v>
      </c>
      <c r="B164" s="91" t="s">
        <v>1969</v>
      </c>
      <c r="C164" s="121" t="s">
        <v>97</v>
      </c>
      <c r="D164" s="14" t="s">
        <v>53</v>
      </c>
      <c r="E164" s="14" t="s">
        <v>71</v>
      </c>
      <c r="F164" s="14" t="s">
        <v>72</v>
      </c>
      <c r="G164" s="92">
        <v>42751</v>
      </c>
      <c r="H164" s="93">
        <v>0</v>
      </c>
      <c r="I164" s="93">
        <v>8.49</v>
      </c>
      <c r="J164" s="14" t="s">
        <v>73</v>
      </c>
      <c r="K164" s="95">
        <v>8.49</v>
      </c>
      <c r="L164" s="94">
        <v>0.1154</v>
      </c>
      <c r="M164" s="95">
        <v>0.1</v>
      </c>
      <c r="N164" s="14" t="s">
        <v>73</v>
      </c>
      <c r="O164" s="14" t="s">
        <v>73</v>
      </c>
      <c r="P164" s="94">
        <v>0</v>
      </c>
      <c r="Q164" s="95">
        <v>0</v>
      </c>
      <c r="R164" s="93">
        <v>13.64</v>
      </c>
      <c r="S164" s="120">
        <v>784865704</v>
      </c>
      <c r="T164" s="14" t="s">
        <v>199</v>
      </c>
      <c r="U164" s="14" t="s">
        <v>84</v>
      </c>
    </row>
    <row r="165" spans="1:21" ht="15" customHeight="1" x14ac:dyDescent="0.25">
      <c r="A165" s="14" t="s">
        <v>476</v>
      </c>
      <c r="B165" s="91" t="s">
        <v>477</v>
      </c>
      <c r="C165" s="121" t="s">
        <v>52</v>
      </c>
      <c r="D165" s="14" t="s">
        <v>53</v>
      </c>
      <c r="E165" s="14" t="s">
        <v>71</v>
      </c>
      <c r="F165" s="14" t="s">
        <v>72</v>
      </c>
      <c r="G165" s="92">
        <v>43168</v>
      </c>
      <c r="H165" s="93">
        <v>0</v>
      </c>
      <c r="I165" s="93">
        <v>67.150000000000006</v>
      </c>
      <c r="J165" s="14" t="s">
        <v>73</v>
      </c>
      <c r="K165" s="95">
        <v>20.350000000000001</v>
      </c>
      <c r="L165" s="94">
        <v>4.2900000000000001E-2</v>
      </c>
      <c r="M165" s="95">
        <v>0.6</v>
      </c>
      <c r="N165" s="95">
        <v>2.75</v>
      </c>
      <c r="O165" s="93">
        <v>-33.67</v>
      </c>
      <c r="P165" s="94">
        <v>5.9200000000000003E-2</v>
      </c>
      <c r="Q165" s="95">
        <v>14</v>
      </c>
      <c r="R165" s="93">
        <v>36.29</v>
      </c>
      <c r="S165" s="120">
        <v>2262804703</v>
      </c>
      <c r="T165" s="14" t="s">
        <v>62</v>
      </c>
      <c r="U165" s="14" t="s">
        <v>251</v>
      </c>
    </row>
    <row r="166" spans="1:21" ht="15" customHeight="1" x14ac:dyDescent="0.25">
      <c r="A166" s="14" t="s">
        <v>478</v>
      </c>
      <c r="B166" s="91" t="s">
        <v>479</v>
      </c>
      <c r="C166" s="121" t="s">
        <v>60</v>
      </c>
      <c r="D166" s="14" t="s">
        <v>53</v>
      </c>
      <c r="E166" s="14" t="s">
        <v>71</v>
      </c>
      <c r="F166" s="14" t="s">
        <v>72</v>
      </c>
      <c r="G166" s="92">
        <v>43177</v>
      </c>
      <c r="H166" s="93">
        <v>30.42</v>
      </c>
      <c r="I166" s="93">
        <v>47.6</v>
      </c>
      <c r="J166" s="94">
        <v>1.5648</v>
      </c>
      <c r="K166" s="95">
        <v>24.16</v>
      </c>
      <c r="L166" s="94">
        <v>2.7900000000000001E-2</v>
      </c>
      <c r="M166" s="95">
        <v>0.1</v>
      </c>
      <c r="N166" s="95">
        <v>0.89</v>
      </c>
      <c r="O166" s="93">
        <v>-57.33</v>
      </c>
      <c r="P166" s="94">
        <v>7.8299999999999995E-2</v>
      </c>
      <c r="Q166" s="95">
        <v>11</v>
      </c>
      <c r="R166" s="93">
        <v>28.63</v>
      </c>
      <c r="S166" s="120">
        <v>13487720463</v>
      </c>
      <c r="T166" s="14" t="s">
        <v>48</v>
      </c>
      <c r="U166" s="14" t="s">
        <v>90</v>
      </c>
    </row>
    <row r="167" spans="1:21" ht="15" customHeight="1" x14ac:dyDescent="0.25">
      <c r="A167" s="14" t="s">
        <v>480</v>
      </c>
      <c r="B167" s="91" t="s">
        <v>481</v>
      </c>
      <c r="C167" s="121" t="s">
        <v>60</v>
      </c>
      <c r="D167" s="14" t="s">
        <v>53</v>
      </c>
      <c r="E167" s="14" t="s">
        <v>71</v>
      </c>
      <c r="F167" s="14" t="s">
        <v>72</v>
      </c>
      <c r="G167" s="92">
        <v>42759</v>
      </c>
      <c r="H167" s="93">
        <v>0</v>
      </c>
      <c r="I167" s="93">
        <v>34.22</v>
      </c>
      <c r="J167" s="14" t="s">
        <v>73</v>
      </c>
      <c r="K167" s="95">
        <v>71.290000000000006</v>
      </c>
      <c r="L167" s="94">
        <v>3.5099999999999999E-2</v>
      </c>
      <c r="M167" s="95">
        <v>1.5</v>
      </c>
      <c r="N167" s="95">
        <v>1.65</v>
      </c>
      <c r="O167" s="93">
        <v>-6.38</v>
      </c>
      <c r="P167" s="94">
        <v>0.314</v>
      </c>
      <c r="Q167" s="95">
        <v>0</v>
      </c>
      <c r="R167" s="93">
        <v>9.6300000000000008</v>
      </c>
      <c r="S167" s="120">
        <v>822852301</v>
      </c>
      <c r="T167" s="14" t="s">
        <v>199</v>
      </c>
      <c r="U167" s="14" t="s">
        <v>68</v>
      </c>
    </row>
    <row r="168" spans="1:21" ht="15" customHeight="1" x14ac:dyDescent="0.25">
      <c r="A168" s="14" t="s">
        <v>482</v>
      </c>
      <c r="B168" s="91" t="s">
        <v>483</v>
      </c>
      <c r="C168" s="121" t="s">
        <v>132</v>
      </c>
      <c r="D168" s="14" t="s">
        <v>53</v>
      </c>
      <c r="E168" s="14" t="s">
        <v>46</v>
      </c>
      <c r="F168" s="14" t="s">
        <v>83</v>
      </c>
      <c r="G168" s="92">
        <v>43228</v>
      </c>
      <c r="H168" s="93">
        <v>183.67</v>
      </c>
      <c r="I168" s="93">
        <v>133.91</v>
      </c>
      <c r="J168" s="94">
        <v>0.72909999999999997</v>
      </c>
      <c r="K168" s="95">
        <v>28.07</v>
      </c>
      <c r="L168" s="94">
        <v>0</v>
      </c>
      <c r="M168" s="95">
        <v>0.8</v>
      </c>
      <c r="N168" s="95">
        <v>1.01</v>
      </c>
      <c r="O168" s="93">
        <v>-37.659999999999997</v>
      </c>
      <c r="P168" s="94">
        <v>9.7900000000000001E-2</v>
      </c>
      <c r="Q168" s="95">
        <v>0</v>
      </c>
      <c r="R168" s="93">
        <v>78.3</v>
      </c>
      <c r="S168" s="120">
        <v>24473367362</v>
      </c>
      <c r="T168" s="14" t="s">
        <v>48</v>
      </c>
      <c r="U168" s="14" t="s">
        <v>141</v>
      </c>
    </row>
    <row r="169" spans="1:21" ht="15" customHeight="1" x14ac:dyDescent="0.25">
      <c r="A169" s="14" t="s">
        <v>484</v>
      </c>
      <c r="B169" s="91" t="s">
        <v>485</v>
      </c>
      <c r="C169" s="121" t="s">
        <v>102</v>
      </c>
      <c r="D169" s="14" t="s">
        <v>45</v>
      </c>
      <c r="E169" s="14" t="s">
        <v>54</v>
      </c>
      <c r="F169" s="14" t="s">
        <v>302</v>
      </c>
      <c r="G169" s="92">
        <v>42761</v>
      </c>
      <c r="H169" s="93">
        <v>41.19</v>
      </c>
      <c r="I169" s="93">
        <v>35.89</v>
      </c>
      <c r="J169" s="94">
        <v>0.87129999999999996</v>
      </c>
      <c r="K169" s="95">
        <v>20.87</v>
      </c>
      <c r="L169" s="94">
        <v>2.9499999999999998E-2</v>
      </c>
      <c r="M169" s="95">
        <v>0.9</v>
      </c>
      <c r="N169" s="95">
        <v>1.81</v>
      </c>
      <c r="O169" s="93">
        <v>-20.11</v>
      </c>
      <c r="P169" s="94">
        <v>6.1800000000000001E-2</v>
      </c>
      <c r="Q169" s="95">
        <v>1</v>
      </c>
      <c r="R169" s="93">
        <v>21.03</v>
      </c>
      <c r="S169" s="120">
        <v>4246123217</v>
      </c>
      <c r="T169" s="14" t="s">
        <v>62</v>
      </c>
      <c r="U169" s="14" t="s">
        <v>268</v>
      </c>
    </row>
    <row r="170" spans="1:21" ht="15" customHeight="1" x14ac:dyDescent="0.25">
      <c r="A170" s="14" t="s">
        <v>486</v>
      </c>
      <c r="B170" s="91" t="s">
        <v>487</v>
      </c>
      <c r="C170" s="121" t="s">
        <v>132</v>
      </c>
      <c r="D170" s="14" t="s">
        <v>45</v>
      </c>
      <c r="E170" s="14" t="s">
        <v>71</v>
      </c>
      <c r="F170" s="14" t="s">
        <v>98</v>
      </c>
      <c r="G170" s="92">
        <v>42762</v>
      </c>
      <c r="H170" s="93">
        <v>17.600000000000001</v>
      </c>
      <c r="I170" s="93">
        <v>73.98</v>
      </c>
      <c r="J170" s="94">
        <v>4.2034000000000002</v>
      </c>
      <c r="K170" s="95">
        <v>69.790000000000006</v>
      </c>
      <c r="L170" s="94">
        <v>1.0800000000000001E-2</v>
      </c>
      <c r="M170" s="95">
        <v>0.6</v>
      </c>
      <c r="N170" s="95">
        <v>3.27</v>
      </c>
      <c r="O170" s="93">
        <v>-13.49</v>
      </c>
      <c r="P170" s="94">
        <v>0.30649999999999999</v>
      </c>
      <c r="Q170" s="95">
        <v>0</v>
      </c>
      <c r="R170" s="93">
        <v>19.68</v>
      </c>
      <c r="S170" s="120">
        <v>2092437690</v>
      </c>
      <c r="T170" s="14" t="s">
        <v>62</v>
      </c>
      <c r="U170" s="14" t="s">
        <v>141</v>
      </c>
    </row>
    <row r="171" spans="1:21" ht="15" customHeight="1" x14ac:dyDescent="0.25">
      <c r="A171" s="14" t="s">
        <v>488</v>
      </c>
      <c r="B171" s="91" t="s">
        <v>489</v>
      </c>
      <c r="C171" s="121" t="s">
        <v>106</v>
      </c>
      <c r="D171" s="14" t="s">
        <v>45</v>
      </c>
      <c r="E171" s="14" t="s">
        <v>46</v>
      </c>
      <c r="F171" s="14" t="s">
        <v>47</v>
      </c>
      <c r="G171" s="92">
        <v>42763</v>
      </c>
      <c r="H171" s="93">
        <v>42.3</v>
      </c>
      <c r="I171" s="93">
        <v>19.84</v>
      </c>
      <c r="J171" s="94">
        <v>0.46899999999999997</v>
      </c>
      <c r="K171" s="95">
        <v>18.04</v>
      </c>
      <c r="L171" s="94">
        <v>1.5100000000000001E-2</v>
      </c>
      <c r="M171" s="95">
        <v>1.2</v>
      </c>
      <c r="N171" s="14" t="s">
        <v>73</v>
      </c>
      <c r="O171" s="14" t="s">
        <v>73</v>
      </c>
      <c r="P171" s="94">
        <v>4.7699999999999999E-2</v>
      </c>
      <c r="Q171" s="95">
        <v>5</v>
      </c>
      <c r="R171" s="93">
        <v>24.73</v>
      </c>
      <c r="S171" s="120">
        <v>3275184229</v>
      </c>
      <c r="T171" s="14" t="s">
        <v>62</v>
      </c>
      <c r="U171" s="14" t="s">
        <v>150</v>
      </c>
    </row>
    <row r="172" spans="1:21" ht="15" customHeight="1" x14ac:dyDescent="0.25">
      <c r="A172" s="14" t="s">
        <v>490</v>
      </c>
      <c r="B172" s="91" t="s">
        <v>491</v>
      </c>
      <c r="C172" s="121" t="s">
        <v>132</v>
      </c>
      <c r="D172" s="14" t="s">
        <v>53</v>
      </c>
      <c r="E172" s="14" t="s">
        <v>54</v>
      </c>
      <c r="F172" s="14" t="s">
        <v>55</v>
      </c>
      <c r="G172" s="92">
        <v>43178</v>
      </c>
      <c r="H172" s="93">
        <v>25.99</v>
      </c>
      <c r="I172" s="93">
        <v>27.71</v>
      </c>
      <c r="J172" s="94">
        <v>1.0662</v>
      </c>
      <c r="K172" s="95">
        <v>16.59</v>
      </c>
      <c r="L172" s="94">
        <v>3.8600000000000002E-2</v>
      </c>
      <c r="M172" s="95">
        <v>0.5</v>
      </c>
      <c r="N172" s="95">
        <v>1.1100000000000001</v>
      </c>
      <c r="O172" s="93">
        <v>-33.76</v>
      </c>
      <c r="P172" s="94">
        <v>4.0500000000000001E-2</v>
      </c>
      <c r="Q172" s="95">
        <v>12</v>
      </c>
      <c r="R172" s="93">
        <v>18.97</v>
      </c>
      <c r="S172" s="120">
        <v>11969060801</v>
      </c>
      <c r="T172" s="14" t="s">
        <v>48</v>
      </c>
      <c r="U172" s="14" t="s">
        <v>90</v>
      </c>
    </row>
    <row r="173" spans="1:21" ht="15" customHeight="1" x14ac:dyDescent="0.25">
      <c r="A173" s="14" t="s">
        <v>492</v>
      </c>
      <c r="B173" s="91" t="s">
        <v>493</v>
      </c>
      <c r="C173" s="121" t="s">
        <v>60</v>
      </c>
      <c r="D173" s="14" t="s">
        <v>53</v>
      </c>
      <c r="E173" s="14" t="s">
        <v>71</v>
      </c>
      <c r="F173" s="14" t="s">
        <v>72</v>
      </c>
      <c r="G173" s="92">
        <v>42766</v>
      </c>
      <c r="H173" s="93">
        <v>0</v>
      </c>
      <c r="I173" s="93">
        <v>12.5</v>
      </c>
      <c r="J173" s="14" t="s">
        <v>73</v>
      </c>
      <c r="K173" s="95">
        <v>40.32</v>
      </c>
      <c r="L173" s="94">
        <v>0.124</v>
      </c>
      <c r="M173" s="95">
        <v>0.8</v>
      </c>
      <c r="N173" s="95">
        <v>0.85</v>
      </c>
      <c r="O173" s="93">
        <v>-35.17</v>
      </c>
      <c r="P173" s="94">
        <v>0.15909999999999999</v>
      </c>
      <c r="Q173" s="95">
        <v>0</v>
      </c>
      <c r="R173" s="93">
        <v>6.12</v>
      </c>
      <c r="S173" s="120">
        <v>894144475</v>
      </c>
      <c r="T173" s="14" t="s">
        <v>199</v>
      </c>
      <c r="U173" s="14" t="s">
        <v>68</v>
      </c>
    </row>
    <row r="174" spans="1:21" ht="15" customHeight="1" x14ac:dyDescent="0.25">
      <c r="A174" s="14" t="s">
        <v>494</v>
      </c>
      <c r="B174" s="91" t="s">
        <v>495</v>
      </c>
      <c r="C174" s="121" t="s">
        <v>54</v>
      </c>
      <c r="D174" s="14" t="s">
        <v>53</v>
      </c>
      <c r="E174" s="14" t="s">
        <v>71</v>
      </c>
      <c r="F174" s="14" t="s">
        <v>72</v>
      </c>
      <c r="G174" s="92">
        <v>42808</v>
      </c>
      <c r="H174" s="93">
        <v>0</v>
      </c>
      <c r="I174" s="93">
        <v>17.12</v>
      </c>
      <c r="J174" s="14" t="s">
        <v>73</v>
      </c>
      <c r="K174" s="14" t="s">
        <v>73</v>
      </c>
      <c r="L174" s="94">
        <v>1.1999999999999999E-3</v>
      </c>
      <c r="M174" s="95">
        <v>1.2</v>
      </c>
      <c r="N174" s="95">
        <v>0.67</v>
      </c>
      <c r="O174" s="93">
        <v>-20.75</v>
      </c>
      <c r="P174" s="94">
        <v>-0.129</v>
      </c>
      <c r="Q174" s="95">
        <v>1</v>
      </c>
      <c r="R174" s="93">
        <v>6.96</v>
      </c>
      <c r="S174" s="120">
        <v>3713324210</v>
      </c>
      <c r="T174" s="14" t="s">
        <v>62</v>
      </c>
      <c r="U174" s="14" t="s">
        <v>171</v>
      </c>
    </row>
    <row r="175" spans="1:21" ht="15" customHeight="1" x14ac:dyDescent="0.25">
      <c r="A175" s="14" t="s">
        <v>496</v>
      </c>
      <c r="B175" s="91" t="s">
        <v>497</v>
      </c>
      <c r="C175" s="121" t="s">
        <v>44</v>
      </c>
      <c r="D175" s="14" t="s">
        <v>60</v>
      </c>
      <c r="E175" s="14" t="s">
        <v>71</v>
      </c>
      <c r="F175" s="14" t="s">
        <v>155</v>
      </c>
      <c r="G175" s="92">
        <v>43162</v>
      </c>
      <c r="H175" s="93">
        <v>57.37</v>
      </c>
      <c r="I175" s="93">
        <v>95.98</v>
      </c>
      <c r="J175" s="94">
        <v>1.673</v>
      </c>
      <c r="K175" s="95">
        <v>13.99</v>
      </c>
      <c r="L175" s="94">
        <v>1.67E-2</v>
      </c>
      <c r="M175" s="95">
        <v>1.3</v>
      </c>
      <c r="N175" s="14" t="s">
        <v>73</v>
      </c>
      <c r="O175" s="14" t="s">
        <v>73</v>
      </c>
      <c r="P175" s="94">
        <v>2.75E-2</v>
      </c>
      <c r="Q175" s="95">
        <v>5</v>
      </c>
      <c r="R175" s="93">
        <v>145.08000000000001</v>
      </c>
      <c r="S175" s="120">
        <v>46045383368</v>
      </c>
      <c r="T175" s="14" t="s">
        <v>48</v>
      </c>
      <c r="U175" s="14" t="s">
        <v>84</v>
      </c>
    </row>
    <row r="176" spans="1:21" ht="15" customHeight="1" x14ac:dyDescent="0.25">
      <c r="A176" s="14" t="s">
        <v>498</v>
      </c>
      <c r="B176" s="91" t="s">
        <v>499</v>
      </c>
      <c r="C176" s="121" t="s">
        <v>54</v>
      </c>
      <c r="D176" s="14" t="s">
        <v>53</v>
      </c>
      <c r="E176" s="14" t="s">
        <v>71</v>
      </c>
      <c r="F176" s="14" t="s">
        <v>72</v>
      </c>
      <c r="G176" s="92">
        <v>43264</v>
      </c>
      <c r="H176" s="93">
        <v>0</v>
      </c>
      <c r="I176" s="93">
        <v>23.66</v>
      </c>
      <c r="J176" s="14" t="s">
        <v>73</v>
      </c>
      <c r="K176" s="95">
        <v>139.18</v>
      </c>
      <c r="L176" s="94">
        <v>7.1999999999999998E-3</v>
      </c>
      <c r="M176" s="95">
        <v>0.4</v>
      </c>
      <c r="N176" s="95">
        <v>2.42</v>
      </c>
      <c r="O176" s="93">
        <v>-1.94</v>
      </c>
      <c r="P176" s="94">
        <v>0.65339999999999998</v>
      </c>
      <c r="Q176" s="95">
        <v>1</v>
      </c>
      <c r="R176" s="93">
        <v>10.71</v>
      </c>
      <c r="S176" s="120">
        <v>10569520908</v>
      </c>
      <c r="T176" s="14" t="s">
        <v>48</v>
      </c>
      <c r="U176" s="14" t="s">
        <v>80</v>
      </c>
    </row>
    <row r="177" spans="1:21" ht="15" customHeight="1" x14ac:dyDescent="0.25">
      <c r="A177" s="14" t="s">
        <v>500</v>
      </c>
      <c r="B177" s="91" t="s">
        <v>501</v>
      </c>
      <c r="C177" s="121" t="s">
        <v>89</v>
      </c>
      <c r="D177" s="14" t="s">
        <v>45</v>
      </c>
      <c r="E177" s="14" t="s">
        <v>54</v>
      </c>
      <c r="F177" s="14" t="s">
        <v>302</v>
      </c>
      <c r="G177" s="92">
        <v>42768</v>
      </c>
      <c r="H177" s="93">
        <v>156.97999999999999</v>
      </c>
      <c r="I177" s="93">
        <v>165.1</v>
      </c>
      <c r="J177" s="94">
        <v>1.0517000000000001</v>
      </c>
      <c r="K177" s="95">
        <v>36.369999999999997</v>
      </c>
      <c r="L177" s="94">
        <v>0</v>
      </c>
      <c r="M177" s="95">
        <v>1</v>
      </c>
      <c r="N177" s="95">
        <v>4.05</v>
      </c>
      <c r="O177" s="93">
        <v>23.15</v>
      </c>
      <c r="P177" s="94">
        <v>0.13930000000000001</v>
      </c>
      <c r="Q177" s="95">
        <v>0</v>
      </c>
      <c r="R177" s="93">
        <v>79.180000000000007</v>
      </c>
      <c r="S177" s="120">
        <v>4185055336</v>
      </c>
      <c r="T177" s="14" t="s">
        <v>62</v>
      </c>
      <c r="U177" s="14" t="s">
        <v>127</v>
      </c>
    </row>
    <row r="178" spans="1:21" ht="15" customHeight="1" x14ac:dyDescent="0.25">
      <c r="A178" s="14" t="s">
        <v>502</v>
      </c>
      <c r="B178" s="91" t="s">
        <v>503</v>
      </c>
      <c r="C178" s="121" t="s">
        <v>54</v>
      </c>
      <c r="D178" s="14" t="s">
        <v>53</v>
      </c>
      <c r="E178" s="14" t="s">
        <v>71</v>
      </c>
      <c r="F178" s="14" t="s">
        <v>72</v>
      </c>
      <c r="G178" s="92">
        <v>42768</v>
      </c>
      <c r="H178" s="93">
        <v>4.91</v>
      </c>
      <c r="I178" s="93">
        <v>25.75</v>
      </c>
      <c r="J178" s="94">
        <v>5.2443999999999997</v>
      </c>
      <c r="K178" s="14" t="s">
        <v>73</v>
      </c>
      <c r="L178" s="94">
        <v>9.2999999999999992E-3</v>
      </c>
      <c r="M178" s="95">
        <v>1</v>
      </c>
      <c r="N178" s="95">
        <v>3.79</v>
      </c>
      <c r="O178" s="93">
        <v>4.91</v>
      </c>
      <c r="P178" s="94">
        <v>-1.2130000000000001</v>
      </c>
      <c r="Q178" s="95">
        <v>0</v>
      </c>
      <c r="R178" s="93">
        <v>4.7300000000000004</v>
      </c>
      <c r="S178" s="120">
        <v>735436892</v>
      </c>
      <c r="T178" s="14" t="s">
        <v>199</v>
      </c>
      <c r="U178" s="14" t="s">
        <v>127</v>
      </c>
    </row>
    <row r="179" spans="1:21" ht="15" customHeight="1" x14ac:dyDescent="0.25">
      <c r="A179" s="14" t="s">
        <v>504</v>
      </c>
      <c r="B179" s="91" t="s">
        <v>505</v>
      </c>
      <c r="C179" s="121" t="s">
        <v>97</v>
      </c>
      <c r="D179" s="14" t="s">
        <v>45</v>
      </c>
      <c r="E179" s="14" t="s">
        <v>71</v>
      </c>
      <c r="F179" s="14" t="s">
        <v>98</v>
      </c>
      <c r="G179" s="92">
        <v>43226</v>
      </c>
      <c r="H179" s="93">
        <v>95.99</v>
      </c>
      <c r="I179" s="93">
        <v>137.32</v>
      </c>
      <c r="J179" s="94">
        <v>1.4306000000000001</v>
      </c>
      <c r="K179" s="95">
        <v>24.7</v>
      </c>
      <c r="L179" s="94">
        <v>9.5999999999999992E-3</v>
      </c>
      <c r="M179" s="95">
        <v>0.7</v>
      </c>
      <c r="N179" s="95">
        <v>1.61</v>
      </c>
      <c r="O179" s="93">
        <v>-39.35</v>
      </c>
      <c r="P179" s="94">
        <v>8.1000000000000003E-2</v>
      </c>
      <c r="Q179" s="95">
        <v>3</v>
      </c>
      <c r="R179" s="93">
        <v>74.239999999999995</v>
      </c>
      <c r="S179" s="120">
        <v>22557045400</v>
      </c>
      <c r="T179" s="14" t="s">
        <v>48</v>
      </c>
      <c r="U179" s="14" t="s">
        <v>144</v>
      </c>
    </row>
    <row r="180" spans="1:21" ht="15" customHeight="1" x14ac:dyDescent="0.25">
      <c r="A180" s="14" t="s">
        <v>506</v>
      </c>
      <c r="B180" s="91" t="s">
        <v>507</v>
      </c>
      <c r="C180" s="121" t="s">
        <v>54</v>
      </c>
      <c r="D180" s="14" t="s">
        <v>53</v>
      </c>
      <c r="E180" s="14" t="s">
        <v>71</v>
      </c>
      <c r="F180" s="14" t="s">
        <v>72</v>
      </c>
      <c r="G180" s="92">
        <v>42769</v>
      </c>
      <c r="H180" s="93">
        <v>12.1</v>
      </c>
      <c r="I180" s="93">
        <v>41.14</v>
      </c>
      <c r="J180" s="94">
        <v>3.4</v>
      </c>
      <c r="K180" s="95">
        <v>37.06</v>
      </c>
      <c r="L180" s="94">
        <v>1.8700000000000001E-2</v>
      </c>
      <c r="M180" s="95">
        <v>1.1000000000000001</v>
      </c>
      <c r="N180" s="14" t="s">
        <v>73</v>
      </c>
      <c r="O180" s="14" t="s">
        <v>73</v>
      </c>
      <c r="P180" s="94">
        <v>0.14280000000000001</v>
      </c>
      <c r="Q180" s="95">
        <v>7</v>
      </c>
      <c r="R180" s="93">
        <v>0</v>
      </c>
      <c r="S180" s="120">
        <v>2976286215</v>
      </c>
      <c r="T180" s="14" t="s">
        <v>62</v>
      </c>
      <c r="U180" s="14" t="s">
        <v>120</v>
      </c>
    </row>
    <row r="181" spans="1:21" ht="15" customHeight="1" x14ac:dyDescent="0.25">
      <c r="A181" s="14" t="s">
        <v>508</v>
      </c>
      <c r="B181" s="91" t="s">
        <v>509</v>
      </c>
      <c r="C181" s="121" t="s">
        <v>97</v>
      </c>
      <c r="D181" s="14" t="s">
        <v>45</v>
      </c>
      <c r="E181" s="14" t="s">
        <v>71</v>
      </c>
      <c r="F181" s="14" t="s">
        <v>98</v>
      </c>
      <c r="G181" s="92">
        <v>43234</v>
      </c>
      <c r="H181" s="93">
        <v>202.61</v>
      </c>
      <c r="I181" s="93">
        <v>246.07</v>
      </c>
      <c r="J181" s="94">
        <v>1.2144999999999999</v>
      </c>
      <c r="K181" s="95">
        <v>30.91</v>
      </c>
      <c r="L181" s="94">
        <v>2.0000000000000001E-4</v>
      </c>
      <c r="M181" s="95">
        <v>0.6</v>
      </c>
      <c r="N181" s="95">
        <v>2.83</v>
      </c>
      <c r="O181" s="93">
        <v>-39.61</v>
      </c>
      <c r="P181" s="94">
        <v>0.11210000000000001</v>
      </c>
      <c r="Q181" s="95">
        <v>0</v>
      </c>
      <c r="R181" s="93">
        <v>131.11000000000001</v>
      </c>
      <c r="S181" s="120">
        <v>12303104932</v>
      </c>
      <c r="T181" s="14" t="s">
        <v>48</v>
      </c>
      <c r="U181" s="14" t="s">
        <v>141</v>
      </c>
    </row>
    <row r="182" spans="1:21" ht="15" customHeight="1" x14ac:dyDescent="0.25">
      <c r="A182" s="14" t="s">
        <v>510</v>
      </c>
      <c r="B182" s="91" t="s">
        <v>511</v>
      </c>
      <c r="C182" s="121" t="s">
        <v>54</v>
      </c>
      <c r="D182" s="14" t="s">
        <v>53</v>
      </c>
      <c r="E182" s="14" t="s">
        <v>71</v>
      </c>
      <c r="F182" s="14" t="s">
        <v>72</v>
      </c>
      <c r="G182" s="92">
        <v>43193</v>
      </c>
      <c r="H182" s="93">
        <v>0</v>
      </c>
      <c r="I182" s="93">
        <v>70.28</v>
      </c>
      <c r="J182" s="14" t="s">
        <v>73</v>
      </c>
      <c r="K182" s="14" t="s">
        <v>73</v>
      </c>
      <c r="L182" s="94">
        <v>1.5100000000000001E-2</v>
      </c>
      <c r="M182" s="95">
        <v>1.2</v>
      </c>
      <c r="N182" s="95">
        <v>1.76</v>
      </c>
      <c r="O182" s="93">
        <v>-22.02</v>
      </c>
      <c r="P182" s="94">
        <v>-1.1406000000000001</v>
      </c>
      <c r="Q182" s="95">
        <v>1</v>
      </c>
      <c r="R182" s="93">
        <v>31.26</v>
      </c>
      <c r="S182" s="120">
        <v>83886686485</v>
      </c>
      <c r="T182" s="14" t="s">
        <v>48</v>
      </c>
      <c r="U182" s="14" t="s">
        <v>80</v>
      </c>
    </row>
    <row r="183" spans="1:21" ht="15" customHeight="1" x14ac:dyDescent="0.25">
      <c r="A183" s="14" t="s">
        <v>512</v>
      </c>
      <c r="B183" s="91" t="s">
        <v>513</v>
      </c>
      <c r="C183" s="121" t="s">
        <v>54</v>
      </c>
      <c r="D183" s="14" t="s">
        <v>53</v>
      </c>
      <c r="E183" s="14" t="s">
        <v>71</v>
      </c>
      <c r="F183" s="14" t="s">
        <v>72</v>
      </c>
      <c r="G183" s="92">
        <v>42770</v>
      </c>
      <c r="H183" s="93">
        <v>37.35</v>
      </c>
      <c r="I183" s="93">
        <v>113.26</v>
      </c>
      <c r="J183" s="94">
        <v>3.0324</v>
      </c>
      <c r="K183" s="95">
        <v>116.76</v>
      </c>
      <c r="L183" s="94">
        <v>1.8700000000000001E-2</v>
      </c>
      <c r="M183" s="95">
        <v>0.4</v>
      </c>
      <c r="N183" s="95">
        <v>0.18</v>
      </c>
      <c r="O183" s="93">
        <v>-26.36</v>
      </c>
      <c r="P183" s="94">
        <v>0.5413</v>
      </c>
      <c r="Q183" s="95">
        <v>7</v>
      </c>
      <c r="R183" s="93">
        <v>17.79</v>
      </c>
      <c r="S183" s="120">
        <v>5496633056</v>
      </c>
      <c r="T183" s="14" t="s">
        <v>62</v>
      </c>
      <c r="U183" s="14" t="s">
        <v>74</v>
      </c>
    </row>
    <row r="184" spans="1:21" ht="15" customHeight="1" x14ac:dyDescent="0.25">
      <c r="A184" s="14" t="s">
        <v>514</v>
      </c>
      <c r="B184" s="91" t="s">
        <v>515</v>
      </c>
      <c r="C184" s="121" t="s">
        <v>89</v>
      </c>
      <c r="D184" s="14" t="s">
        <v>45</v>
      </c>
      <c r="E184" s="14" t="s">
        <v>54</v>
      </c>
      <c r="F184" s="14" t="s">
        <v>302</v>
      </c>
      <c r="G184" s="92">
        <v>42771</v>
      </c>
      <c r="H184" s="93">
        <v>28.86</v>
      </c>
      <c r="I184" s="93">
        <v>23.63</v>
      </c>
      <c r="J184" s="94">
        <v>0.81879999999999997</v>
      </c>
      <c r="K184" s="95">
        <v>22.5</v>
      </c>
      <c r="L184" s="94">
        <v>1.35E-2</v>
      </c>
      <c r="M184" s="95">
        <v>0.6</v>
      </c>
      <c r="N184" s="95">
        <v>2.0699999999999998</v>
      </c>
      <c r="O184" s="93">
        <v>4.71</v>
      </c>
      <c r="P184" s="94">
        <v>7.0000000000000007E-2</v>
      </c>
      <c r="Q184" s="95">
        <v>3</v>
      </c>
      <c r="R184" s="93">
        <v>17.440000000000001</v>
      </c>
      <c r="S184" s="120">
        <v>1092904593</v>
      </c>
      <c r="T184" s="14" t="s">
        <v>199</v>
      </c>
      <c r="U184" s="14" t="s">
        <v>516</v>
      </c>
    </row>
    <row r="185" spans="1:21" ht="15" customHeight="1" x14ac:dyDescent="0.25">
      <c r="A185" s="14" t="s">
        <v>517</v>
      </c>
      <c r="B185" s="91" t="s">
        <v>518</v>
      </c>
      <c r="C185" s="121" t="s">
        <v>54</v>
      </c>
      <c r="D185" s="14" t="s">
        <v>53</v>
      </c>
      <c r="E185" s="14" t="s">
        <v>71</v>
      </c>
      <c r="F185" s="14" t="s">
        <v>72</v>
      </c>
      <c r="G185" s="92">
        <v>43261</v>
      </c>
      <c r="H185" s="93">
        <v>123.84</v>
      </c>
      <c r="I185" s="93">
        <v>215</v>
      </c>
      <c r="J185" s="94">
        <v>1.7361</v>
      </c>
      <c r="K185" s="95">
        <v>36.26</v>
      </c>
      <c r="L185" s="94">
        <v>8.8000000000000005E-3</v>
      </c>
      <c r="M185" s="95">
        <v>1</v>
      </c>
      <c r="N185" s="95">
        <v>1.01</v>
      </c>
      <c r="O185" s="93">
        <v>-16.899999999999999</v>
      </c>
      <c r="P185" s="94">
        <v>0.13880000000000001</v>
      </c>
      <c r="Q185" s="95">
        <v>14</v>
      </c>
      <c r="R185" s="93">
        <v>60.63</v>
      </c>
      <c r="S185" s="120">
        <v>95028088650</v>
      </c>
      <c r="T185" s="14" t="s">
        <v>48</v>
      </c>
      <c r="U185" s="14" t="s">
        <v>63</v>
      </c>
    </row>
    <row r="186" spans="1:21" ht="15" customHeight="1" x14ac:dyDescent="0.25">
      <c r="A186" s="14" t="s">
        <v>519</v>
      </c>
      <c r="B186" s="91" t="s">
        <v>520</v>
      </c>
      <c r="C186" s="121" t="s">
        <v>60</v>
      </c>
      <c r="D186" s="14" t="s">
        <v>53</v>
      </c>
      <c r="E186" s="14" t="s">
        <v>71</v>
      </c>
      <c r="F186" s="14" t="s">
        <v>72</v>
      </c>
      <c r="G186" s="92">
        <v>43235</v>
      </c>
      <c r="H186" s="93">
        <v>0.27</v>
      </c>
      <c r="I186" s="93">
        <v>14.23</v>
      </c>
      <c r="J186" s="94">
        <v>52.703699999999998</v>
      </c>
      <c r="K186" s="95">
        <v>474.33</v>
      </c>
      <c r="L186" s="94">
        <v>4.5699999999999998E-2</v>
      </c>
      <c r="M186" s="95">
        <v>0.3</v>
      </c>
      <c r="N186" s="95">
        <v>0.99</v>
      </c>
      <c r="O186" s="93">
        <v>-13.8</v>
      </c>
      <c r="P186" s="94">
        <v>2.3292000000000002</v>
      </c>
      <c r="Q186" s="95">
        <v>2</v>
      </c>
      <c r="R186" s="93">
        <v>6.26</v>
      </c>
      <c r="S186" s="120">
        <v>10687649654</v>
      </c>
      <c r="T186" s="14" t="s">
        <v>48</v>
      </c>
      <c r="U186" s="14" t="s">
        <v>326</v>
      </c>
    </row>
    <row r="187" spans="1:21" ht="15" customHeight="1" x14ac:dyDescent="0.25">
      <c r="A187" s="14" t="s">
        <v>75</v>
      </c>
      <c r="B187" s="91" t="s">
        <v>76</v>
      </c>
      <c r="C187" s="121" t="s">
        <v>52</v>
      </c>
      <c r="D187" s="14" t="s">
        <v>53</v>
      </c>
      <c r="E187" s="14" t="s">
        <v>71</v>
      </c>
      <c r="F187" s="14" t="s">
        <v>72</v>
      </c>
      <c r="G187" s="92">
        <v>43190</v>
      </c>
      <c r="H187" s="93">
        <v>33.51</v>
      </c>
      <c r="I187" s="93">
        <v>41.16</v>
      </c>
      <c r="J187" s="94">
        <v>1.2282999999999999</v>
      </c>
      <c r="K187" s="95">
        <v>15.83</v>
      </c>
      <c r="L187" s="94">
        <v>3.4000000000000002E-2</v>
      </c>
      <c r="M187" s="95">
        <v>0.3</v>
      </c>
      <c r="N187" s="95">
        <v>0.64</v>
      </c>
      <c r="O187" s="93">
        <v>-14.84</v>
      </c>
      <c r="P187" s="94">
        <v>3.6700000000000003E-2</v>
      </c>
      <c r="Q187" s="95">
        <v>1</v>
      </c>
      <c r="R187" s="93">
        <v>19.13</v>
      </c>
      <c r="S187" s="120">
        <v>12517893986</v>
      </c>
      <c r="T187" s="14" t="s">
        <v>48</v>
      </c>
      <c r="U187" s="14" t="s">
        <v>77</v>
      </c>
    </row>
    <row r="188" spans="1:21" ht="15" customHeight="1" x14ac:dyDescent="0.25">
      <c r="A188" s="14" t="s">
        <v>521</v>
      </c>
      <c r="B188" s="91" t="s">
        <v>522</v>
      </c>
      <c r="C188" s="121" t="s">
        <v>44</v>
      </c>
      <c r="D188" s="14" t="s">
        <v>45</v>
      </c>
      <c r="E188" s="14" t="s">
        <v>46</v>
      </c>
      <c r="F188" s="14" t="s">
        <v>47</v>
      </c>
      <c r="G188" s="92">
        <v>42773</v>
      </c>
      <c r="H188" s="93">
        <v>60.98</v>
      </c>
      <c r="I188" s="93">
        <v>28.97</v>
      </c>
      <c r="J188" s="94">
        <v>0.47510000000000002</v>
      </c>
      <c r="K188" s="95">
        <v>18.34</v>
      </c>
      <c r="L188" s="94">
        <v>2.07E-2</v>
      </c>
      <c r="M188" s="95">
        <v>1.1000000000000001</v>
      </c>
      <c r="N188" s="14" t="s">
        <v>73</v>
      </c>
      <c r="O188" s="14" t="s">
        <v>73</v>
      </c>
      <c r="P188" s="94">
        <v>4.9200000000000001E-2</v>
      </c>
      <c r="Q188" s="95">
        <v>5</v>
      </c>
      <c r="R188" s="93">
        <v>23.27</v>
      </c>
      <c r="S188" s="120">
        <v>851916135</v>
      </c>
      <c r="T188" s="14" t="s">
        <v>199</v>
      </c>
      <c r="U188" s="14" t="s">
        <v>120</v>
      </c>
    </row>
    <row r="189" spans="1:21" ht="15" customHeight="1" x14ac:dyDescent="0.25">
      <c r="A189" s="14" t="s">
        <v>523</v>
      </c>
      <c r="B189" s="91" t="s">
        <v>524</v>
      </c>
      <c r="C189" s="121" t="s">
        <v>97</v>
      </c>
      <c r="D189" s="14" t="s">
        <v>45</v>
      </c>
      <c r="E189" s="14" t="s">
        <v>71</v>
      </c>
      <c r="F189" s="14" t="s">
        <v>98</v>
      </c>
      <c r="G189" s="92">
        <v>42774</v>
      </c>
      <c r="H189" s="93">
        <v>35.11</v>
      </c>
      <c r="I189" s="93">
        <v>103.7</v>
      </c>
      <c r="J189" s="94">
        <v>2.9535999999999998</v>
      </c>
      <c r="K189" s="95">
        <v>32.01</v>
      </c>
      <c r="L189" s="94">
        <v>1.4999999999999999E-2</v>
      </c>
      <c r="M189" s="95">
        <v>0.3</v>
      </c>
      <c r="N189" s="95">
        <v>3.01</v>
      </c>
      <c r="O189" s="93">
        <v>8.57</v>
      </c>
      <c r="P189" s="94">
        <v>0.11749999999999999</v>
      </c>
      <c r="Q189" s="95">
        <v>4</v>
      </c>
      <c r="R189" s="93">
        <v>37.53</v>
      </c>
      <c r="S189" s="120">
        <v>1214962956</v>
      </c>
      <c r="T189" s="14" t="s">
        <v>199</v>
      </c>
      <c r="U189" s="14" t="s">
        <v>196</v>
      </c>
    </row>
    <row r="190" spans="1:21" ht="15" customHeight="1" x14ac:dyDescent="0.25">
      <c r="A190" s="14" t="s">
        <v>525</v>
      </c>
      <c r="B190" s="91" t="s">
        <v>526</v>
      </c>
      <c r="C190" s="121" t="s">
        <v>132</v>
      </c>
      <c r="D190" s="14" t="s">
        <v>45</v>
      </c>
      <c r="E190" s="14" t="s">
        <v>71</v>
      </c>
      <c r="F190" s="14" t="s">
        <v>98</v>
      </c>
      <c r="G190" s="92">
        <v>42774</v>
      </c>
      <c r="H190" s="93">
        <v>53.57</v>
      </c>
      <c r="I190" s="93">
        <v>59.16</v>
      </c>
      <c r="J190" s="94">
        <v>1.1043000000000001</v>
      </c>
      <c r="K190" s="95">
        <v>29.88</v>
      </c>
      <c r="L190" s="94">
        <v>0</v>
      </c>
      <c r="M190" s="95">
        <v>0.9</v>
      </c>
      <c r="N190" s="95">
        <v>1.76</v>
      </c>
      <c r="O190" s="93">
        <v>-2.8</v>
      </c>
      <c r="P190" s="94">
        <v>0.1069</v>
      </c>
      <c r="Q190" s="95">
        <v>0</v>
      </c>
      <c r="R190" s="93">
        <v>19.309999999999999</v>
      </c>
      <c r="S190" s="120">
        <v>13948536817</v>
      </c>
      <c r="T190" s="14" t="s">
        <v>48</v>
      </c>
      <c r="U190" s="14" t="s">
        <v>179</v>
      </c>
    </row>
    <row r="191" spans="1:21" ht="15" customHeight="1" x14ac:dyDescent="0.25">
      <c r="A191" s="14" t="s">
        <v>527</v>
      </c>
      <c r="B191" s="91" t="s">
        <v>1970</v>
      </c>
      <c r="C191" s="121" t="s">
        <v>52</v>
      </c>
      <c r="D191" s="14" t="s">
        <v>53</v>
      </c>
      <c r="E191" s="14" t="s">
        <v>46</v>
      </c>
      <c r="F191" s="14" t="s">
        <v>83</v>
      </c>
      <c r="G191" s="92">
        <v>42775</v>
      </c>
      <c r="H191" s="93">
        <v>204.2</v>
      </c>
      <c r="I191" s="93">
        <v>134.91</v>
      </c>
      <c r="J191" s="94">
        <v>0.66069999999999995</v>
      </c>
      <c r="K191" s="95">
        <v>25.45</v>
      </c>
      <c r="L191" s="94">
        <v>0</v>
      </c>
      <c r="M191" s="95">
        <v>0.7</v>
      </c>
      <c r="N191" s="95">
        <v>1.7</v>
      </c>
      <c r="O191" s="93">
        <v>-27.08</v>
      </c>
      <c r="P191" s="94">
        <v>8.48E-2</v>
      </c>
      <c r="Q191" s="95">
        <v>0</v>
      </c>
      <c r="R191" s="93">
        <v>83.9</v>
      </c>
      <c r="S191" s="120">
        <v>2455936513</v>
      </c>
      <c r="T191" s="14" t="s">
        <v>62</v>
      </c>
      <c r="U191" s="14" t="s">
        <v>179</v>
      </c>
    </row>
    <row r="192" spans="1:21" ht="15" customHeight="1" x14ac:dyDescent="0.25">
      <c r="A192" s="14" t="s">
        <v>528</v>
      </c>
      <c r="B192" s="91" t="s">
        <v>529</v>
      </c>
      <c r="C192" s="121" t="s">
        <v>52</v>
      </c>
      <c r="D192" s="14" t="s">
        <v>53</v>
      </c>
      <c r="E192" s="14" t="s">
        <v>71</v>
      </c>
      <c r="F192" s="14" t="s">
        <v>72</v>
      </c>
      <c r="G192" s="92">
        <v>42775</v>
      </c>
      <c r="H192" s="93">
        <v>3.89</v>
      </c>
      <c r="I192" s="93">
        <v>33.700000000000003</v>
      </c>
      <c r="J192" s="94">
        <v>8.6631999999999998</v>
      </c>
      <c r="K192" s="95">
        <v>19.82</v>
      </c>
      <c r="L192" s="94">
        <v>6.7100000000000007E-2</v>
      </c>
      <c r="M192" s="95">
        <v>0.1</v>
      </c>
      <c r="N192" s="95">
        <v>1.41</v>
      </c>
      <c r="O192" s="93">
        <v>-10.38</v>
      </c>
      <c r="P192" s="94">
        <v>5.6599999999999998E-2</v>
      </c>
      <c r="Q192" s="95">
        <v>0</v>
      </c>
      <c r="R192" s="93">
        <v>9.26</v>
      </c>
      <c r="S192" s="120">
        <v>478183128</v>
      </c>
      <c r="T192" s="14" t="s">
        <v>199</v>
      </c>
      <c r="U192" s="14" t="s">
        <v>162</v>
      </c>
    </row>
    <row r="193" spans="1:21" ht="15" customHeight="1" x14ac:dyDescent="0.25">
      <c r="A193" s="14" t="s">
        <v>530</v>
      </c>
      <c r="B193" s="91" t="s">
        <v>531</v>
      </c>
      <c r="C193" s="121" t="s">
        <v>44</v>
      </c>
      <c r="D193" s="14" t="s">
        <v>45</v>
      </c>
      <c r="E193" s="14" t="s">
        <v>46</v>
      </c>
      <c r="F193" s="14" t="s">
        <v>47</v>
      </c>
      <c r="G193" s="92">
        <v>42776</v>
      </c>
      <c r="H193" s="93">
        <v>132.41</v>
      </c>
      <c r="I193" s="93">
        <v>89.92</v>
      </c>
      <c r="J193" s="94">
        <v>0.67910000000000004</v>
      </c>
      <c r="K193" s="95">
        <v>22.09</v>
      </c>
      <c r="L193" s="94">
        <v>3.3399999999999999E-2</v>
      </c>
      <c r="M193" s="95">
        <v>0.4</v>
      </c>
      <c r="N193" s="14" t="s">
        <v>73</v>
      </c>
      <c r="O193" s="14" t="s">
        <v>73</v>
      </c>
      <c r="P193" s="94">
        <v>6.8000000000000005E-2</v>
      </c>
      <c r="Q193" s="95">
        <v>7</v>
      </c>
      <c r="R193" s="93">
        <v>31.26</v>
      </c>
      <c r="S193" s="120">
        <v>8632790376</v>
      </c>
      <c r="T193" s="14" t="s">
        <v>62</v>
      </c>
      <c r="U193" s="14" t="s">
        <v>74</v>
      </c>
    </row>
    <row r="194" spans="1:21" ht="15" customHeight="1" x14ac:dyDescent="0.25">
      <c r="A194" s="14" t="s">
        <v>532</v>
      </c>
      <c r="B194" s="91" t="s">
        <v>533</v>
      </c>
      <c r="C194" s="121" t="s">
        <v>54</v>
      </c>
      <c r="D194" s="14" t="s">
        <v>53</v>
      </c>
      <c r="E194" s="14" t="s">
        <v>71</v>
      </c>
      <c r="F194" s="14" t="s">
        <v>72</v>
      </c>
      <c r="G194" s="92">
        <v>42779</v>
      </c>
      <c r="H194" s="93">
        <v>8.8000000000000007</v>
      </c>
      <c r="I194" s="93">
        <v>25.25</v>
      </c>
      <c r="J194" s="94">
        <v>2.8693</v>
      </c>
      <c r="K194" s="95">
        <v>74.260000000000005</v>
      </c>
      <c r="L194" s="94">
        <v>0</v>
      </c>
      <c r="M194" s="95">
        <v>1.6</v>
      </c>
      <c r="N194" s="95">
        <v>3.51</v>
      </c>
      <c r="O194" s="93">
        <v>8.8000000000000007</v>
      </c>
      <c r="P194" s="94">
        <v>0.32879999999999998</v>
      </c>
      <c r="Q194" s="95">
        <v>0</v>
      </c>
      <c r="R194" s="93">
        <v>0</v>
      </c>
      <c r="S194" s="120">
        <v>1046741755</v>
      </c>
      <c r="T194" s="14" t="s">
        <v>199</v>
      </c>
      <c r="U194" s="14" t="s">
        <v>127</v>
      </c>
    </row>
    <row r="195" spans="1:21" ht="15" customHeight="1" x14ac:dyDescent="0.25">
      <c r="A195" s="14" t="s">
        <v>534</v>
      </c>
      <c r="B195" s="91" t="s">
        <v>535</v>
      </c>
      <c r="C195" s="121" t="s">
        <v>54</v>
      </c>
      <c r="D195" s="14" t="s">
        <v>53</v>
      </c>
      <c r="E195" s="14" t="s">
        <v>71</v>
      </c>
      <c r="F195" s="14" t="s">
        <v>72</v>
      </c>
      <c r="G195" s="92">
        <v>42779</v>
      </c>
      <c r="H195" s="93">
        <v>0</v>
      </c>
      <c r="I195" s="93">
        <v>40.1</v>
      </c>
      <c r="J195" s="14" t="s">
        <v>73</v>
      </c>
      <c r="K195" s="14" t="s">
        <v>73</v>
      </c>
      <c r="L195" s="94">
        <v>2.5000000000000001E-3</v>
      </c>
      <c r="M195" s="95">
        <v>6</v>
      </c>
      <c r="N195" s="95">
        <v>0.54</v>
      </c>
      <c r="O195" s="93">
        <v>-154.76</v>
      </c>
      <c r="P195" s="94">
        <v>-5.0200000000000002E-2</v>
      </c>
      <c r="Q195" s="95">
        <v>0</v>
      </c>
      <c r="R195" s="93">
        <v>0</v>
      </c>
      <c r="S195" s="120">
        <v>1980686573</v>
      </c>
      <c r="T195" s="14" t="s">
        <v>199</v>
      </c>
      <c r="U195" s="14" t="s">
        <v>80</v>
      </c>
    </row>
    <row r="196" spans="1:21" ht="15" customHeight="1" x14ac:dyDescent="0.25">
      <c r="A196" s="14" t="s">
        <v>536</v>
      </c>
      <c r="B196" s="91" t="s">
        <v>537</v>
      </c>
      <c r="C196" s="121" t="s">
        <v>54</v>
      </c>
      <c r="D196" s="14" t="s">
        <v>53</v>
      </c>
      <c r="E196" s="14" t="s">
        <v>71</v>
      </c>
      <c r="F196" s="14" t="s">
        <v>72</v>
      </c>
      <c r="G196" s="92">
        <v>42780</v>
      </c>
      <c r="H196" s="93">
        <v>11.09</v>
      </c>
      <c r="I196" s="93">
        <v>46.32</v>
      </c>
      <c r="J196" s="94">
        <v>4.1767000000000003</v>
      </c>
      <c r="K196" s="95">
        <v>579</v>
      </c>
      <c r="L196" s="94">
        <v>0</v>
      </c>
      <c r="M196" s="95">
        <v>0.7</v>
      </c>
      <c r="N196" s="95">
        <v>6.99</v>
      </c>
      <c r="O196" s="93">
        <v>11.09</v>
      </c>
      <c r="P196" s="94">
        <v>2.8525</v>
      </c>
      <c r="Q196" s="95">
        <v>0</v>
      </c>
      <c r="R196" s="93">
        <v>9.93</v>
      </c>
      <c r="S196" s="120">
        <v>4679193055</v>
      </c>
      <c r="T196" s="14" t="s">
        <v>62</v>
      </c>
      <c r="U196" s="14" t="s">
        <v>127</v>
      </c>
    </row>
    <row r="197" spans="1:21" ht="15" customHeight="1" x14ac:dyDescent="0.25">
      <c r="A197" s="14" t="s">
        <v>538</v>
      </c>
      <c r="B197" s="91" t="s">
        <v>539</v>
      </c>
      <c r="C197" s="121" t="s">
        <v>102</v>
      </c>
      <c r="D197" s="14" t="s">
        <v>45</v>
      </c>
      <c r="E197" s="14" t="s">
        <v>46</v>
      </c>
      <c r="F197" s="14" t="s">
        <v>47</v>
      </c>
      <c r="G197" s="92">
        <v>43237</v>
      </c>
      <c r="H197" s="93">
        <v>205.01</v>
      </c>
      <c r="I197" s="93">
        <v>115.02</v>
      </c>
      <c r="J197" s="94">
        <v>0.56100000000000005</v>
      </c>
      <c r="K197" s="95">
        <v>20.5</v>
      </c>
      <c r="L197" s="94">
        <v>1.29E-2</v>
      </c>
      <c r="M197" s="95">
        <v>0.4</v>
      </c>
      <c r="N197" s="95">
        <v>4.1399999999999997</v>
      </c>
      <c r="O197" s="93">
        <v>-3.91</v>
      </c>
      <c r="P197" s="94">
        <v>0.06</v>
      </c>
      <c r="Q197" s="95">
        <v>5</v>
      </c>
      <c r="R197" s="93">
        <v>50.62</v>
      </c>
      <c r="S197" s="120">
        <v>5298238223</v>
      </c>
      <c r="T197" s="14" t="s">
        <v>62</v>
      </c>
      <c r="U197" s="14" t="s">
        <v>165</v>
      </c>
    </row>
    <row r="198" spans="1:21" ht="15" customHeight="1" x14ac:dyDescent="0.25">
      <c r="A198" s="14" t="s">
        <v>540</v>
      </c>
      <c r="B198" s="91" t="s">
        <v>541</v>
      </c>
      <c r="C198" s="121" t="s">
        <v>89</v>
      </c>
      <c r="D198" s="14" t="s">
        <v>45</v>
      </c>
      <c r="E198" s="14" t="s">
        <v>54</v>
      </c>
      <c r="F198" s="14" t="s">
        <v>302</v>
      </c>
      <c r="G198" s="92">
        <v>42786</v>
      </c>
      <c r="H198" s="93">
        <v>139.88</v>
      </c>
      <c r="I198" s="93">
        <v>119.95</v>
      </c>
      <c r="J198" s="94">
        <v>0.85750000000000004</v>
      </c>
      <c r="K198" s="95">
        <v>33.04</v>
      </c>
      <c r="L198" s="94">
        <v>0</v>
      </c>
      <c r="M198" s="95">
        <v>0.7</v>
      </c>
      <c r="N198" s="95">
        <v>1.53</v>
      </c>
      <c r="O198" s="93">
        <v>-25.4</v>
      </c>
      <c r="P198" s="94">
        <v>0.1227</v>
      </c>
      <c r="Q198" s="95">
        <v>0</v>
      </c>
      <c r="R198" s="93">
        <v>44.36</v>
      </c>
      <c r="S198" s="120">
        <v>5729925470</v>
      </c>
      <c r="T198" s="14" t="s">
        <v>62</v>
      </c>
      <c r="U198" s="14" t="s">
        <v>141</v>
      </c>
    </row>
    <row r="199" spans="1:21" ht="15" customHeight="1" x14ac:dyDescent="0.25">
      <c r="A199" s="14" t="s">
        <v>542</v>
      </c>
      <c r="B199" s="91" t="s">
        <v>543</v>
      </c>
      <c r="C199" s="121" t="s">
        <v>54</v>
      </c>
      <c r="D199" s="14" t="s">
        <v>53</v>
      </c>
      <c r="E199" s="14" t="s">
        <v>71</v>
      </c>
      <c r="F199" s="14" t="s">
        <v>72</v>
      </c>
      <c r="G199" s="92">
        <v>43277</v>
      </c>
      <c r="H199" s="93">
        <v>28.36</v>
      </c>
      <c r="I199" s="93">
        <v>147.02000000000001</v>
      </c>
      <c r="J199" s="94">
        <v>5.1840999999999999</v>
      </c>
      <c r="K199" s="95">
        <v>198.68</v>
      </c>
      <c r="L199" s="94">
        <v>0</v>
      </c>
      <c r="M199" s="95">
        <v>1.2</v>
      </c>
      <c r="N199" s="95">
        <v>1.29</v>
      </c>
      <c r="O199" s="93">
        <v>-2.3199999999999998</v>
      </c>
      <c r="P199" s="94">
        <v>0.95089999999999997</v>
      </c>
      <c r="Q199" s="95">
        <v>0</v>
      </c>
      <c r="R199" s="93">
        <v>24.24</v>
      </c>
      <c r="S199" s="120">
        <v>108375231887</v>
      </c>
      <c r="T199" s="14" t="s">
        <v>48</v>
      </c>
      <c r="U199" s="14" t="s">
        <v>544</v>
      </c>
    </row>
    <row r="200" spans="1:21" ht="15" customHeight="1" x14ac:dyDescent="0.25">
      <c r="A200" s="14" t="s">
        <v>545</v>
      </c>
      <c r="B200" s="91" t="s">
        <v>546</v>
      </c>
      <c r="C200" s="121" t="s">
        <v>54</v>
      </c>
      <c r="D200" s="14" t="s">
        <v>53</v>
      </c>
      <c r="E200" s="14" t="s">
        <v>71</v>
      </c>
      <c r="F200" s="14" t="s">
        <v>72</v>
      </c>
      <c r="G200" s="92">
        <v>43237</v>
      </c>
      <c r="H200" s="93">
        <v>1.04</v>
      </c>
      <c r="I200" s="93">
        <v>17.34</v>
      </c>
      <c r="J200" s="94">
        <v>16.673100000000002</v>
      </c>
      <c r="K200" s="14" t="s">
        <v>73</v>
      </c>
      <c r="L200" s="94">
        <v>0</v>
      </c>
      <c r="M200" s="95">
        <v>0.3</v>
      </c>
      <c r="N200" s="95">
        <v>2.46</v>
      </c>
      <c r="O200" s="93">
        <v>1.04</v>
      </c>
      <c r="P200" s="94">
        <v>-0.43659999999999999</v>
      </c>
      <c r="Q200" s="95">
        <v>0</v>
      </c>
      <c r="R200" s="93">
        <v>3.74</v>
      </c>
      <c r="S200" s="120">
        <v>1190223523</v>
      </c>
      <c r="T200" s="14" t="s">
        <v>199</v>
      </c>
      <c r="U200" s="14" t="s">
        <v>165</v>
      </c>
    </row>
    <row r="201" spans="1:21" ht="15" customHeight="1" x14ac:dyDescent="0.25">
      <c r="A201" s="14" t="s">
        <v>547</v>
      </c>
      <c r="B201" s="91" t="s">
        <v>548</v>
      </c>
      <c r="C201" s="121" t="s">
        <v>54</v>
      </c>
      <c r="D201" s="14" t="s">
        <v>53</v>
      </c>
      <c r="E201" s="14" t="s">
        <v>71</v>
      </c>
      <c r="F201" s="14" t="s">
        <v>72</v>
      </c>
      <c r="G201" s="92">
        <v>42802</v>
      </c>
      <c r="H201" s="93">
        <v>4.53</v>
      </c>
      <c r="I201" s="93">
        <v>9.61</v>
      </c>
      <c r="J201" s="94">
        <v>2.1214</v>
      </c>
      <c r="K201" s="14" t="s">
        <v>73</v>
      </c>
      <c r="L201" s="94">
        <v>1.04E-2</v>
      </c>
      <c r="M201" s="95">
        <v>1.8</v>
      </c>
      <c r="N201" s="95">
        <v>6.24</v>
      </c>
      <c r="O201" s="93">
        <v>4.53</v>
      </c>
      <c r="P201" s="94">
        <v>-6.1499999999999999E-2</v>
      </c>
      <c r="Q201" s="95">
        <v>1</v>
      </c>
      <c r="R201" s="93">
        <v>0</v>
      </c>
      <c r="S201" s="120">
        <v>277321709</v>
      </c>
      <c r="T201" s="14" t="s">
        <v>199</v>
      </c>
      <c r="U201" s="14" t="s">
        <v>80</v>
      </c>
    </row>
    <row r="202" spans="1:21" ht="15" customHeight="1" x14ac:dyDescent="0.25">
      <c r="A202" s="14" t="s">
        <v>549</v>
      </c>
      <c r="B202" s="91" t="s">
        <v>550</v>
      </c>
      <c r="C202" s="121" t="s">
        <v>132</v>
      </c>
      <c r="D202" s="14" t="s">
        <v>45</v>
      </c>
      <c r="E202" s="14" t="s">
        <v>71</v>
      </c>
      <c r="F202" s="14" t="s">
        <v>98</v>
      </c>
      <c r="G202" s="92">
        <v>42789</v>
      </c>
      <c r="H202" s="93">
        <v>0</v>
      </c>
      <c r="I202" s="93">
        <v>56.93</v>
      </c>
      <c r="J202" s="14" t="s">
        <v>73</v>
      </c>
      <c r="K202" s="95">
        <v>56.37</v>
      </c>
      <c r="L202" s="94">
        <v>1.26E-2</v>
      </c>
      <c r="M202" s="95">
        <v>2</v>
      </c>
      <c r="N202" s="95">
        <v>3.29</v>
      </c>
      <c r="O202" s="93">
        <v>-13.18</v>
      </c>
      <c r="P202" s="94">
        <v>0.23930000000000001</v>
      </c>
      <c r="Q202" s="95">
        <v>0</v>
      </c>
      <c r="R202" s="93">
        <v>18.829999999999998</v>
      </c>
      <c r="S202" s="120">
        <v>2673578783</v>
      </c>
      <c r="T202" s="14" t="s">
        <v>62</v>
      </c>
      <c r="U202" s="14" t="s">
        <v>316</v>
      </c>
    </row>
    <row r="203" spans="1:21" ht="15" customHeight="1" x14ac:dyDescent="0.25">
      <c r="A203" s="14" t="s">
        <v>551</v>
      </c>
      <c r="B203" s="91" t="s">
        <v>552</v>
      </c>
      <c r="C203" s="121" t="s">
        <v>97</v>
      </c>
      <c r="D203" s="14" t="s">
        <v>45</v>
      </c>
      <c r="E203" s="14" t="s">
        <v>71</v>
      </c>
      <c r="F203" s="14" t="s">
        <v>98</v>
      </c>
      <c r="G203" s="92">
        <v>42789</v>
      </c>
      <c r="H203" s="93">
        <v>25.29</v>
      </c>
      <c r="I203" s="93">
        <v>55.5</v>
      </c>
      <c r="J203" s="94">
        <v>2.1945000000000001</v>
      </c>
      <c r="K203" s="95">
        <v>38.81</v>
      </c>
      <c r="L203" s="94">
        <v>0</v>
      </c>
      <c r="M203" s="95">
        <v>0.7</v>
      </c>
      <c r="N203" s="95">
        <v>1.55</v>
      </c>
      <c r="O203" s="93">
        <v>2.09</v>
      </c>
      <c r="P203" s="94">
        <v>0.15160000000000001</v>
      </c>
      <c r="Q203" s="95">
        <v>0</v>
      </c>
      <c r="R203" s="93">
        <v>15.36</v>
      </c>
      <c r="S203" s="120">
        <v>1044533810</v>
      </c>
      <c r="T203" s="14" t="s">
        <v>199</v>
      </c>
      <c r="U203" s="14" t="s">
        <v>141</v>
      </c>
    </row>
    <row r="204" spans="1:21" ht="15" customHeight="1" x14ac:dyDescent="0.25">
      <c r="A204" s="14" t="s">
        <v>553</v>
      </c>
      <c r="B204" s="91" t="s">
        <v>554</v>
      </c>
      <c r="C204" s="121" t="s">
        <v>132</v>
      </c>
      <c r="D204" s="14" t="s">
        <v>45</v>
      </c>
      <c r="E204" s="14" t="s">
        <v>71</v>
      </c>
      <c r="F204" s="14" t="s">
        <v>98</v>
      </c>
      <c r="G204" s="92">
        <v>42790</v>
      </c>
      <c r="H204" s="93">
        <v>1.68</v>
      </c>
      <c r="I204" s="93">
        <v>29.35</v>
      </c>
      <c r="J204" s="94">
        <v>17.470199999999998</v>
      </c>
      <c r="K204" s="95">
        <v>91.72</v>
      </c>
      <c r="L204" s="94">
        <v>1E-3</v>
      </c>
      <c r="M204" s="95">
        <v>0.8</v>
      </c>
      <c r="N204" s="95">
        <v>4.8899999999999997</v>
      </c>
      <c r="O204" s="93">
        <v>1.22</v>
      </c>
      <c r="P204" s="94">
        <v>0.41610000000000003</v>
      </c>
      <c r="Q204" s="95">
        <v>1</v>
      </c>
      <c r="R204" s="93">
        <v>7.57</v>
      </c>
      <c r="S204" s="120">
        <v>1088002518</v>
      </c>
      <c r="T204" s="14" t="s">
        <v>199</v>
      </c>
      <c r="U204" s="14" t="s">
        <v>141</v>
      </c>
    </row>
    <row r="205" spans="1:21" ht="15" customHeight="1" x14ac:dyDescent="0.25">
      <c r="A205" s="14" t="s">
        <v>555</v>
      </c>
      <c r="B205" s="91" t="s">
        <v>556</v>
      </c>
      <c r="C205" s="121" t="s">
        <v>54</v>
      </c>
      <c r="D205" s="14" t="s">
        <v>53</v>
      </c>
      <c r="E205" s="14" t="s">
        <v>71</v>
      </c>
      <c r="F205" s="14" t="s">
        <v>72</v>
      </c>
      <c r="G205" s="92">
        <v>42791</v>
      </c>
      <c r="H205" s="93">
        <v>0</v>
      </c>
      <c r="I205" s="93">
        <v>28.31</v>
      </c>
      <c r="J205" s="14" t="s">
        <v>73</v>
      </c>
      <c r="K205" s="14" t="s">
        <v>73</v>
      </c>
      <c r="L205" s="94">
        <v>0</v>
      </c>
      <c r="M205" s="95">
        <v>2.2000000000000002</v>
      </c>
      <c r="N205" s="95">
        <v>0.34</v>
      </c>
      <c r="O205" s="93">
        <v>-24.06</v>
      </c>
      <c r="P205" s="94">
        <v>-6.4399999999999999E-2</v>
      </c>
      <c r="Q205" s="95">
        <v>0</v>
      </c>
      <c r="R205" s="93">
        <v>2.79</v>
      </c>
      <c r="S205" s="120">
        <v>2393122221</v>
      </c>
      <c r="T205" s="14" t="s">
        <v>62</v>
      </c>
      <c r="U205" s="14" t="s">
        <v>80</v>
      </c>
    </row>
    <row r="206" spans="1:21" ht="15" customHeight="1" x14ac:dyDescent="0.25">
      <c r="A206" s="14" t="s">
        <v>557</v>
      </c>
      <c r="B206" s="91" t="s">
        <v>558</v>
      </c>
      <c r="C206" s="121" t="s">
        <v>102</v>
      </c>
      <c r="D206" s="14" t="s">
        <v>45</v>
      </c>
      <c r="E206" s="14" t="s">
        <v>54</v>
      </c>
      <c r="F206" s="14" t="s">
        <v>302</v>
      </c>
      <c r="G206" s="92">
        <v>43154</v>
      </c>
      <c r="H206" s="93">
        <v>41.3</v>
      </c>
      <c r="I206" s="93">
        <v>42.34</v>
      </c>
      <c r="J206" s="94">
        <v>1.0251999999999999</v>
      </c>
      <c r="K206" s="95">
        <v>20.16</v>
      </c>
      <c r="L206" s="94">
        <v>2.5999999999999999E-2</v>
      </c>
      <c r="M206" s="95">
        <v>1.1000000000000001</v>
      </c>
      <c r="N206" s="95">
        <v>2.4300000000000002</v>
      </c>
      <c r="O206" s="93">
        <v>1.32</v>
      </c>
      <c r="P206" s="94">
        <v>5.8299999999999998E-2</v>
      </c>
      <c r="Q206" s="95">
        <v>7</v>
      </c>
      <c r="R206" s="93">
        <v>27.49</v>
      </c>
      <c r="S206" s="120">
        <v>195746687210</v>
      </c>
      <c r="T206" s="14" t="s">
        <v>48</v>
      </c>
      <c r="U206" s="14" t="s">
        <v>99</v>
      </c>
    </row>
    <row r="207" spans="1:21" ht="15" customHeight="1" x14ac:dyDescent="0.25">
      <c r="A207" s="14" t="s">
        <v>559</v>
      </c>
      <c r="B207" s="91" t="s">
        <v>560</v>
      </c>
      <c r="C207" s="121" t="s">
        <v>89</v>
      </c>
      <c r="D207" s="14" t="s">
        <v>45</v>
      </c>
      <c r="E207" s="14" t="s">
        <v>54</v>
      </c>
      <c r="F207" s="14" t="s">
        <v>302</v>
      </c>
      <c r="G207" s="92">
        <v>42792</v>
      </c>
      <c r="H207" s="93">
        <v>43.69</v>
      </c>
      <c r="I207" s="93">
        <v>41.02</v>
      </c>
      <c r="J207" s="94">
        <v>0.93889999999999996</v>
      </c>
      <c r="K207" s="95">
        <v>21.48</v>
      </c>
      <c r="L207" s="94">
        <v>1.7999999999999999E-2</v>
      </c>
      <c r="M207" s="95">
        <v>0.9</v>
      </c>
      <c r="N207" s="95">
        <v>2.2200000000000002</v>
      </c>
      <c r="O207" s="93">
        <v>-2.4500000000000002</v>
      </c>
      <c r="P207" s="94">
        <v>6.4899999999999999E-2</v>
      </c>
      <c r="Q207" s="95">
        <v>5</v>
      </c>
      <c r="R207" s="93">
        <v>20.47</v>
      </c>
      <c r="S207" s="120">
        <v>1400117791</v>
      </c>
      <c r="T207" s="14" t="s">
        <v>199</v>
      </c>
      <c r="U207" s="14" t="s">
        <v>162</v>
      </c>
    </row>
    <row r="208" spans="1:21" ht="15" customHeight="1" x14ac:dyDescent="0.25">
      <c r="A208" s="14" t="s">
        <v>561</v>
      </c>
      <c r="B208" s="91" t="s">
        <v>562</v>
      </c>
      <c r="C208" s="121" t="s">
        <v>102</v>
      </c>
      <c r="D208" s="14" t="s">
        <v>45</v>
      </c>
      <c r="E208" s="14" t="s">
        <v>71</v>
      </c>
      <c r="F208" s="14" t="s">
        <v>98</v>
      </c>
      <c r="G208" s="92">
        <v>42793</v>
      </c>
      <c r="H208" s="93">
        <v>99.67</v>
      </c>
      <c r="I208" s="93">
        <v>112.58</v>
      </c>
      <c r="J208" s="94">
        <v>1.1294999999999999</v>
      </c>
      <c r="K208" s="95">
        <v>24.26</v>
      </c>
      <c r="L208" s="94">
        <v>1.15E-2</v>
      </c>
      <c r="M208" s="95">
        <v>0.8</v>
      </c>
      <c r="N208" s="95">
        <v>2.64</v>
      </c>
      <c r="O208" s="93">
        <v>-2.21</v>
      </c>
      <c r="P208" s="94">
        <v>7.8799999999999995E-2</v>
      </c>
      <c r="Q208" s="95">
        <v>20</v>
      </c>
      <c r="R208" s="93">
        <v>70.650000000000006</v>
      </c>
      <c r="S208" s="120">
        <v>6928059157</v>
      </c>
      <c r="T208" s="14" t="s">
        <v>62</v>
      </c>
      <c r="U208" s="14" t="s">
        <v>563</v>
      </c>
    </row>
    <row r="209" spans="1:21" ht="15" customHeight="1" x14ac:dyDescent="0.25">
      <c r="A209" s="14" t="s">
        <v>564</v>
      </c>
      <c r="B209" s="91" t="s">
        <v>1971</v>
      </c>
      <c r="C209" s="121" t="s">
        <v>102</v>
      </c>
      <c r="D209" s="14" t="s">
        <v>53</v>
      </c>
      <c r="E209" s="14" t="s">
        <v>46</v>
      </c>
      <c r="F209" s="14" t="s">
        <v>83</v>
      </c>
      <c r="G209" s="92">
        <v>42795</v>
      </c>
      <c r="H209" s="93">
        <v>25.33</v>
      </c>
      <c r="I209" s="93">
        <v>0.09</v>
      </c>
      <c r="J209" s="94">
        <v>3.5999999999999999E-3</v>
      </c>
      <c r="K209" s="95">
        <v>0.05</v>
      </c>
      <c r="L209" s="94">
        <v>2.7778</v>
      </c>
      <c r="M209" s="95">
        <v>0.8</v>
      </c>
      <c r="N209" s="95">
        <v>0.89</v>
      </c>
      <c r="O209" s="93">
        <v>-32.54</v>
      </c>
      <c r="P209" s="94">
        <v>-4.2299999999999997E-2</v>
      </c>
      <c r="Q209" s="95">
        <v>1</v>
      </c>
      <c r="R209" s="93">
        <v>22.54</v>
      </c>
      <c r="S209" s="120">
        <v>12778589</v>
      </c>
      <c r="T209" s="14" t="s">
        <v>199</v>
      </c>
      <c r="U209" s="14" t="s">
        <v>80</v>
      </c>
    </row>
    <row r="210" spans="1:21" ht="15" customHeight="1" x14ac:dyDescent="0.25">
      <c r="A210" s="14" t="s">
        <v>565</v>
      </c>
      <c r="B210" s="91" t="s">
        <v>566</v>
      </c>
      <c r="C210" s="121" t="s">
        <v>132</v>
      </c>
      <c r="D210" s="14" t="s">
        <v>53</v>
      </c>
      <c r="E210" s="14" t="s">
        <v>46</v>
      </c>
      <c r="F210" s="14" t="s">
        <v>83</v>
      </c>
      <c r="G210" s="92">
        <v>43200</v>
      </c>
      <c r="H210" s="93">
        <v>109.75</v>
      </c>
      <c r="I210" s="93">
        <v>64.44</v>
      </c>
      <c r="J210" s="94">
        <v>0.58720000000000006</v>
      </c>
      <c r="K210" s="95">
        <v>19.59</v>
      </c>
      <c r="L210" s="94">
        <v>1.21E-2</v>
      </c>
      <c r="M210" s="95">
        <v>1.2</v>
      </c>
      <c r="N210" s="95">
        <v>1.01</v>
      </c>
      <c r="O210" s="93">
        <v>-21.27</v>
      </c>
      <c r="P210" s="94">
        <v>5.5399999999999998E-2</v>
      </c>
      <c r="Q210" s="95">
        <v>13</v>
      </c>
      <c r="R210" s="93">
        <v>32.380000000000003</v>
      </c>
      <c r="S210" s="120">
        <v>57033560538</v>
      </c>
      <c r="T210" s="14" t="s">
        <v>48</v>
      </c>
      <c r="U210" s="14" t="s">
        <v>567</v>
      </c>
    </row>
    <row r="211" spans="1:21" ht="15" customHeight="1" x14ac:dyDescent="0.25">
      <c r="A211" s="14" t="s">
        <v>568</v>
      </c>
      <c r="B211" s="91" t="s">
        <v>569</v>
      </c>
      <c r="C211" s="121" t="s">
        <v>102</v>
      </c>
      <c r="D211" s="14" t="s">
        <v>45</v>
      </c>
      <c r="E211" s="14" t="s">
        <v>54</v>
      </c>
      <c r="F211" s="14" t="s">
        <v>302</v>
      </c>
      <c r="G211" s="92">
        <v>43192</v>
      </c>
      <c r="H211" s="93">
        <v>212.93</v>
      </c>
      <c r="I211" s="93">
        <v>194.26</v>
      </c>
      <c r="J211" s="94">
        <v>0.9123</v>
      </c>
      <c r="K211" s="95">
        <v>35.130000000000003</v>
      </c>
      <c r="L211" s="94">
        <v>6.7999999999999996E-3</v>
      </c>
      <c r="M211" s="95">
        <v>0.9</v>
      </c>
      <c r="N211" s="95">
        <v>2.15</v>
      </c>
      <c r="O211" s="93">
        <v>-18.649999999999999</v>
      </c>
      <c r="P211" s="94">
        <v>0.1331</v>
      </c>
      <c r="Q211" s="95">
        <v>20</v>
      </c>
      <c r="R211" s="93">
        <v>59.9</v>
      </c>
      <c r="S211" s="120">
        <v>21077310225</v>
      </c>
      <c r="T211" s="14" t="s">
        <v>48</v>
      </c>
      <c r="U211" s="14" t="s">
        <v>196</v>
      </c>
    </row>
    <row r="212" spans="1:21" ht="15" customHeight="1" x14ac:dyDescent="0.25">
      <c r="A212" s="14" t="s">
        <v>570</v>
      </c>
      <c r="B212" s="91" t="s">
        <v>571</v>
      </c>
      <c r="C212" s="121" t="s">
        <v>132</v>
      </c>
      <c r="D212" s="14" t="s">
        <v>53</v>
      </c>
      <c r="E212" s="14" t="s">
        <v>54</v>
      </c>
      <c r="F212" s="14" t="s">
        <v>55</v>
      </c>
      <c r="G212" s="92">
        <v>43279</v>
      </c>
      <c r="H212" s="93">
        <v>25.69</v>
      </c>
      <c r="I212" s="93">
        <v>19.63</v>
      </c>
      <c r="J212" s="94">
        <v>0.7641</v>
      </c>
      <c r="K212" s="95">
        <v>15.1</v>
      </c>
      <c r="L212" s="94">
        <v>0.11</v>
      </c>
      <c r="M212" s="95">
        <v>0.8</v>
      </c>
      <c r="N212" s="95">
        <v>0.88</v>
      </c>
      <c r="O212" s="93">
        <v>-44.11</v>
      </c>
      <c r="P212" s="94">
        <v>3.3000000000000002E-2</v>
      </c>
      <c r="Q212" s="95">
        <v>0</v>
      </c>
      <c r="R212" s="93">
        <v>16.34</v>
      </c>
      <c r="S212" s="120">
        <v>21469333086</v>
      </c>
      <c r="T212" s="14" t="s">
        <v>48</v>
      </c>
      <c r="U212" s="14" t="s">
        <v>68</v>
      </c>
    </row>
    <row r="213" spans="1:21" ht="15" customHeight="1" x14ac:dyDescent="0.25">
      <c r="A213" s="14" t="s">
        <v>572</v>
      </c>
      <c r="B213" s="91" t="s">
        <v>573</v>
      </c>
      <c r="C213" s="121" t="s">
        <v>52</v>
      </c>
      <c r="D213" s="14" t="s">
        <v>53</v>
      </c>
      <c r="E213" s="14" t="s">
        <v>71</v>
      </c>
      <c r="F213" s="14" t="s">
        <v>72</v>
      </c>
      <c r="G213" s="92">
        <v>42801</v>
      </c>
      <c r="H213" s="93">
        <v>13.01</v>
      </c>
      <c r="I213" s="93">
        <v>16.87</v>
      </c>
      <c r="J213" s="94">
        <v>1.2967</v>
      </c>
      <c r="K213" s="95">
        <v>49.62</v>
      </c>
      <c r="L213" s="94">
        <v>3.9699999999999999E-2</v>
      </c>
      <c r="M213" s="95">
        <v>0.8</v>
      </c>
      <c r="N213" s="95">
        <v>0.64</v>
      </c>
      <c r="O213" s="93">
        <v>-8.18</v>
      </c>
      <c r="P213" s="94">
        <v>0.2056</v>
      </c>
      <c r="Q213" s="95">
        <v>1</v>
      </c>
      <c r="R213" s="93">
        <v>9.6300000000000008</v>
      </c>
      <c r="S213" s="120">
        <v>1282168886</v>
      </c>
      <c r="T213" s="14" t="s">
        <v>199</v>
      </c>
      <c r="U213" s="14" t="s">
        <v>74</v>
      </c>
    </row>
    <row r="214" spans="1:21" ht="15" customHeight="1" x14ac:dyDescent="0.25">
      <c r="A214" s="14" t="s">
        <v>574</v>
      </c>
      <c r="B214" s="91" t="s">
        <v>575</v>
      </c>
      <c r="C214" s="121" t="s">
        <v>97</v>
      </c>
      <c r="D214" s="14" t="s">
        <v>45</v>
      </c>
      <c r="E214" s="14" t="s">
        <v>71</v>
      </c>
      <c r="F214" s="14" t="s">
        <v>98</v>
      </c>
      <c r="G214" s="92">
        <v>42802</v>
      </c>
      <c r="H214" s="93">
        <v>30.65</v>
      </c>
      <c r="I214" s="93">
        <v>37.15</v>
      </c>
      <c r="J214" s="94">
        <v>1.2121</v>
      </c>
      <c r="K214" s="95">
        <v>46.44</v>
      </c>
      <c r="L214" s="94">
        <v>4.3E-3</v>
      </c>
      <c r="M214" s="95">
        <v>1.2</v>
      </c>
      <c r="N214" s="95">
        <v>2.2000000000000002</v>
      </c>
      <c r="O214" s="93">
        <v>0.48</v>
      </c>
      <c r="P214" s="94">
        <v>0.18970000000000001</v>
      </c>
      <c r="Q214" s="95">
        <v>0</v>
      </c>
      <c r="R214" s="93">
        <v>15.85</v>
      </c>
      <c r="S214" s="120">
        <v>1239905188</v>
      </c>
      <c r="T214" s="14" t="s">
        <v>199</v>
      </c>
      <c r="U214" s="14" t="s">
        <v>127</v>
      </c>
    </row>
    <row r="215" spans="1:21" ht="15" customHeight="1" x14ac:dyDescent="0.25">
      <c r="A215" s="14" t="s">
        <v>576</v>
      </c>
      <c r="B215" s="91" t="s">
        <v>577</v>
      </c>
      <c r="C215" s="121" t="s">
        <v>89</v>
      </c>
      <c r="D215" s="14" t="s">
        <v>45</v>
      </c>
      <c r="E215" s="14" t="s">
        <v>54</v>
      </c>
      <c r="F215" s="14" t="s">
        <v>302</v>
      </c>
      <c r="G215" s="92">
        <v>43179</v>
      </c>
      <c r="H215" s="93">
        <v>84.44</v>
      </c>
      <c r="I215" s="93">
        <v>82.74</v>
      </c>
      <c r="J215" s="94">
        <v>0.97989999999999999</v>
      </c>
      <c r="K215" s="95">
        <v>26.43</v>
      </c>
      <c r="L215" s="94">
        <v>5.4000000000000003E-3</v>
      </c>
      <c r="M215" s="95">
        <v>1</v>
      </c>
      <c r="N215" s="95">
        <v>3.21</v>
      </c>
      <c r="O215" s="93">
        <v>7.7</v>
      </c>
      <c r="P215" s="94">
        <v>8.9700000000000002E-2</v>
      </c>
      <c r="Q215" s="95">
        <v>1</v>
      </c>
      <c r="R215" s="93">
        <v>41.9</v>
      </c>
      <c r="S215" s="120">
        <v>48329405940</v>
      </c>
      <c r="T215" s="14" t="s">
        <v>48</v>
      </c>
      <c r="U215" s="14" t="s">
        <v>162</v>
      </c>
    </row>
    <row r="216" spans="1:21" ht="15" customHeight="1" x14ac:dyDescent="0.25">
      <c r="A216" s="14" t="s">
        <v>578</v>
      </c>
      <c r="B216" s="91" t="s">
        <v>579</v>
      </c>
      <c r="C216" s="121" t="s">
        <v>60</v>
      </c>
      <c r="D216" s="14" t="s">
        <v>53</v>
      </c>
      <c r="E216" s="14" t="s">
        <v>71</v>
      </c>
      <c r="F216" s="14" t="s">
        <v>72</v>
      </c>
      <c r="G216" s="92">
        <v>43160</v>
      </c>
      <c r="H216" s="93">
        <v>64.010000000000005</v>
      </c>
      <c r="I216" s="93">
        <v>110.11</v>
      </c>
      <c r="J216" s="94">
        <v>1.7202</v>
      </c>
      <c r="K216" s="95">
        <v>42.35</v>
      </c>
      <c r="L216" s="94">
        <v>0</v>
      </c>
      <c r="M216" s="95">
        <v>1.3</v>
      </c>
      <c r="N216" s="95">
        <v>1.55</v>
      </c>
      <c r="O216" s="93">
        <v>-14.43</v>
      </c>
      <c r="P216" s="94">
        <v>0.16930000000000001</v>
      </c>
      <c r="Q216" s="95">
        <v>0</v>
      </c>
      <c r="R216" s="93">
        <v>26.56</v>
      </c>
      <c r="S216" s="120">
        <v>14895559101</v>
      </c>
      <c r="T216" s="14" t="s">
        <v>48</v>
      </c>
      <c r="U216" s="14" t="s">
        <v>99</v>
      </c>
    </row>
    <row r="217" spans="1:21" ht="15" customHeight="1" x14ac:dyDescent="0.25">
      <c r="A217" s="14" t="s">
        <v>580</v>
      </c>
      <c r="B217" s="91" t="s">
        <v>581</v>
      </c>
      <c r="C217" s="121" t="s">
        <v>54</v>
      </c>
      <c r="D217" s="14" t="s">
        <v>53</v>
      </c>
      <c r="E217" s="14" t="s">
        <v>71</v>
      </c>
      <c r="F217" s="14" t="s">
        <v>72</v>
      </c>
      <c r="G217" s="92">
        <v>42804</v>
      </c>
      <c r="H217" s="93">
        <v>0</v>
      </c>
      <c r="I217" s="93">
        <v>69</v>
      </c>
      <c r="J217" s="14" t="s">
        <v>73</v>
      </c>
      <c r="K217" s="95">
        <v>90.79</v>
      </c>
      <c r="L217" s="94">
        <v>3.8999999999999998E-3</v>
      </c>
      <c r="M217" s="95">
        <v>1</v>
      </c>
      <c r="N217" s="95">
        <v>1.5</v>
      </c>
      <c r="O217" s="93">
        <v>-2.16</v>
      </c>
      <c r="P217" s="94">
        <v>0.41139999999999999</v>
      </c>
      <c r="Q217" s="95">
        <v>0</v>
      </c>
      <c r="R217" s="93">
        <v>16.8</v>
      </c>
      <c r="S217" s="120">
        <v>1904694216</v>
      </c>
      <c r="T217" s="14" t="s">
        <v>199</v>
      </c>
      <c r="U217" s="14" t="s">
        <v>144</v>
      </c>
    </row>
    <row r="218" spans="1:21" ht="15" customHeight="1" x14ac:dyDescent="0.25">
      <c r="A218" s="14" t="s">
        <v>582</v>
      </c>
      <c r="B218" s="91" t="s">
        <v>583</v>
      </c>
      <c r="C218" s="121" t="s">
        <v>89</v>
      </c>
      <c r="D218" s="14" t="s">
        <v>53</v>
      </c>
      <c r="E218" s="14" t="s">
        <v>46</v>
      </c>
      <c r="F218" s="14" t="s">
        <v>83</v>
      </c>
      <c r="G218" s="92">
        <v>42807</v>
      </c>
      <c r="H218" s="93">
        <v>47.79</v>
      </c>
      <c r="I218" s="93">
        <v>28.85</v>
      </c>
      <c r="J218" s="94">
        <v>0.60370000000000001</v>
      </c>
      <c r="K218" s="95">
        <v>14.07</v>
      </c>
      <c r="L218" s="94">
        <v>0</v>
      </c>
      <c r="M218" s="95">
        <v>0.8</v>
      </c>
      <c r="N218" s="14" t="s">
        <v>73</v>
      </c>
      <c r="O218" s="14" t="s">
        <v>73</v>
      </c>
      <c r="P218" s="94">
        <v>2.7900000000000001E-2</v>
      </c>
      <c r="Q218" s="95">
        <v>0</v>
      </c>
      <c r="R218" s="93">
        <v>32.590000000000003</v>
      </c>
      <c r="S218" s="120">
        <v>903666398</v>
      </c>
      <c r="T218" s="14" t="s">
        <v>199</v>
      </c>
      <c r="U218" s="14" t="s">
        <v>120</v>
      </c>
    </row>
    <row r="219" spans="1:21" ht="15" customHeight="1" x14ac:dyDescent="0.25">
      <c r="A219" s="14" t="s">
        <v>584</v>
      </c>
      <c r="B219" s="91" t="s">
        <v>585</v>
      </c>
      <c r="C219" s="121" t="s">
        <v>97</v>
      </c>
      <c r="D219" s="14" t="s">
        <v>53</v>
      </c>
      <c r="E219" s="14" t="s">
        <v>46</v>
      </c>
      <c r="F219" s="14" t="s">
        <v>83</v>
      </c>
      <c r="G219" s="92">
        <v>42810</v>
      </c>
      <c r="H219" s="93">
        <v>14.84</v>
      </c>
      <c r="I219" s="93">
        <v>9.4</v>
      </c>
      <c r="J219" s="94">
        <v>0.63339999999999996</v>
      </c>
      <c r="K219" s="95">
        <v>24.1</v>
      </c>
      <c r="L219" s="94">
        <v>3.4000000000000002E-2</v>
      </c>
      <c r="M219" s="95">
        <v>1.1000000000000001</v>
      </c>
      <c r="N219" s="95">
        <v>0.83</v>
      </c>
      <c r="O219" s="93">
        <v>-6.24</v>
      </c>
      <c r="P219" s="94">
        <v>7.8E-2</v>
      </c>
      <c r="Q219" s="95">
        <v>1</v>
      </c>
      <c r="R219" s="93">
        <v>6.69</v>
      </c>
      <c r="S219" s="120">
        <v>3979458104</v>
      </c>
      <c r="T219" s="14" t="s">
        <v>62</v>
      </c>
      <c r="U219" s="14" t="s">
        <v>74</v>
      </c>
    </row>
    <row r="220" spans="1:21" ht="15" customHeight="1" x14ac:dyDescent="0.25">
      <c r="A220" s="14" t="s">
        <v>586</v>
      </c>
      <c r="B220" s="91" t="s">
        <v>587</v>
      </c>
      <c r="C220" s="121" t="s">
        <v>97</v>
      </c>
      <c r="D220" s="14" t="s">
        <v>45</v>
      </c>
      <c r="E220" s="14" t="s">
        <v>71</v>
      </c>
      <c r="F220" s="14" t="s">
        <v>98</v>
      </c>
      <c r="G220" s="92">
        <v>42811</v>
      </c>
      <c r="H220" s="93">
        <v>14.95</v>
      </c>
      <c r="I220" s="93">
        <v>22.25</v>
      </c>
      <c r="J220" s="94">
        <v>1.4883</v>
      </c>
      <c r="K220" s="95">
        <v>23.42</v>
      </c>
      <c r="L220" s="94">
        <v>2.1600000000000001E-2</v>
      </c>
      <c r="M220" s="95">
        <v>1.4</v>
      </c>
      <c r="N220" s="14" t="s">
        <v>73</v>
      </c>
      <c r="O220" s="14" t="s">
        <v>73</v>
      </c>
      <c r="P220" s="94">
        <v>7.46E-2</v>
      </c>
      <c r="Q220" s="95">
        <v>0</v>
      </c>
      <c r="R220" s="93">
        <v>14.21</v>
      </c>
      <c r="S220" s="120">
        <v>2440179194</v>
      </c>
      <c r="T220" s="14" t="s">
        <v>62</v>
      </c>
      <c r="U220" s="14" t="s">
        <v>120</v>
      </c>
    </row>
    <row r="221" spans="1:21" ht="15" customHeight="1" x14ac:dyDescent="0.25">
      <c r="A221" s="14" t="s">
        <v>588</v>
      </c>
      <c r="B221" s="91" t="s">
        <v>589</v>
      </c>
      <c r="C221" s="121" t="s">
        <v>132</v>
      </c>
      <c r="D221" s="14" t="s">
        <v>45</v>
      </c>
      <c r="E221" s="14" t="s">
        <v>71</v>
      </c>
      <c r="F221" s="14" t="s">
        <v>98</v>
      </c>
      <c r="G221" s="92">
        <v>42812</v>
      </c>
      <c r="H221" s="93">
        <v>115.78</v>
      </c>
      <c r="I221" s="93">
        <v>219.5</v>
      </c>
      <c r="J221" s="94">
        <v>1.8957999999999999</v>
      </c>
      <c r="K221" s="95">
        <v>72.92</v>
      </c>
      <c r="L221" s="94">
        <v>0</v>
      </c>
      <c r="M221" s="95">
        <v>1.5</v>
      </c>
      <c r="N221" s="95">
        <v>2.66</v>
      </c>
      <c r="O221" s="93">
        <v>14.99</v>
      </c>
      <c r="P221" s="94">
        <v>0.3221</v>
      </c>
      <c r="Q221" s="95">
        <v>0</v>
      </c>
      <c r="R221" s="93">
        <v>62</v>
      </c>
      <c r="S221" s="120">
        <v>1993581971</v>
      </c>
      <c r="T221" s="14" t="s">
        <v>199</v>
      </c>
      <c r="U221" s="14" t="s">
        <v>103</v>
      </c>
    </row>
    <row r="222" spans="1:21" ht="15" customHeight="1" x14ac:dyDescent="0.25">
      <c r="A222" s="14" t="s">
        <v>590</v>
      </c>
      <c r="B222" s="91" t="s">
        <v>591</v>
      </c>
      <c r="C222" s="121" t="s">
        <v>102</v>
      </c>
      <c r="D222" s="14" t="s">
        <v>45</v>
      </c>
      <c r="E222" s="14" t="s">
        <v>46</v>
      </c>
      <c r="F222" s="14" t="s">
        <v>47</v>
      </c>
      <c r="G222" s="92">
        <v>42812</v>
      </c>
      <c r="H222" s="93">
        <v>45.02</v>
      </c>
      <c r="I222" s="93">
        <v>24.97</v>
      </c>
      <c r="J222" s="94">
        <v>0.55459999999999998</v>
      </c>
      <c r="K222" s="95">
        <v>16.760000000000002</v>
      </c>
      <c r="L222" s="94">
        <v>1.4E-2</v>
      </c>
      <c r="M222" s="95">
        <v>1</v>
      </c>
      <c r="N222" s="95">
        <v>2.2599999999999998</v>
      </c>
      <c r="O222" s="93">
        <v>-2.64</v>
      </c>
      <c r="P222" s="94">
        <v>4.1300000000000003E-2</v>
      </c>
      <c r="Q222" s="95">
        <v>6</v>
      </c>
      <c r="R222" s="93">
        <v>23.7</v>
      </c>
      <c r="S222" s="120">
        <v>2304836809</v>
      </c>
      <c r="T222" s="14" t="s">
        <v>62</v>
      </c>
      <c r="U222" s="14" t="s">
        <v>162</v>
      </c>
    </row>
    <row r="223" spans="1:21" ht="15" customHeight="1" x14ac:dyDescent="0.25">
      <c r="A223" s="14" t="s">
        <v>592</v>
      </c>
      <c r="B223" s="91" t="s">
        <v>593</v>
      </c>
      <c r="C223" s="121" t="s">
        <v>54</v>
      </c>
      <c r="D223" s="14" t="s">
        <v>53</v>
      </c>
      <c r="E223" s="14" t="s">
        <v>71</v>
      </c>
      <c r="F223" s="14" t="s">
        <v>72</v>
      </c>
      <c r="G223" s="92">
        <v>42814</v>
      </c>
      <c r="H223" s="93">
        <v>62.45</v>
      </c>
      <c r="I223" s="93">
        <v>95.75</v>
      </c>
      <c r="J223" s="94">
        <v>1.5331999999999999</v>
      </c>
      <c r="K223" s="95">
        <v>59.1</v>
      </c>
      <c r="L223" s="94">
        <v>9.4000000000000004E-3</v>
      </c>
      <c r="M223" s="95">
        <v>0.6</v>
      </c>
      <c r="N223" s="95">
        <v>1</v>
      </c>
      <c r="O223" s="93">
        <v>-0.28999999999999998</v>
      </c>
      <c r="P223" s="94">
        <v>0.253</v>
      </c>
      <c r="Q223" s="95">
        <v>5</v>
      </c>
      <c r="R223" s="93">
        <v>24.83</v>
      </c>
      <c r="S223" s="120">
        <v>1692767888</v>
      </c>
      <c r="T223" s="14" t="s">
        <v>199</v>
      </c>
      <c r="U223" s="14" t="s">
        <v>77</v>
      </c>
    </row>
    <row r="224" spans="1:21" ht="15" customHeight="1" x14ac:dyDescent="0.25">
      <c r="A224" s="14" t="s">
        <v>594</v>
      </c>
      <c r="B224" s="91" t="s">
        <v>595</v>
      </c>
      <c r="C224" s="121" t="s">
        <v>54</v>
      </c>
      <c r="D224" s="14" t="s">
        <v>53</v>
      </c>
      <c r="E224" s="14" t="s">
        <v>71</v>
      </c>
      <c r="F224" s="14" t="s">
        <v>72</v>
      </c>
      <c r="G224" s="92">
        <v>43198</v>
      </c>
      <c r="H224" s="93">
        <v>4.93</v>
      </c>
      <c r="I224" s="93">
        <v>70</v>
      </c>
      <c r="J224" s="94">
        <v>14.1988</v>
      </c>
      <c r="K224" s="14" t="s">
        <v>73</v>
      </c>
      <c r="L224" s="94">
        <v>0</v>
      </c>
      <c r="M224" s="95">
        <v>1.2</v>
      </c>
      <c r="N224" s="95">
        <v>2.0099999999999998</v>
      </c>
      <c r="O224" s="93">
        <v>4.93</v>
      </c>
      <c r="P224" s="94">
        <v>-1.8846000000000001</v>
      </c>
      <c r="Q224" s="95">
        <v>0</v>
      </c>
      <c r="R224" s="93">
        <v>0</v>
      </c>
      <c r="S224" s="120">
        <v>3183753300</v>
      </c>
      <c r="T224" s="14" t="s">
        <v>62</v>
      </c>
      <c r="U224" s="14" t="s">
        <v>99</v>
      </c>
    </row>
    <row r="225" spans="1:21" ht="15" customHeight="1" x14ac:dyDescent="0.25">
      <c r="A225" s="14" t="s">
        <v>596</v>
      </c>
      <c r="B225" s="91" t="s">
        <v>597</v>
      </c>
      <c r="C225" s="121" t="s">
        <v>66</v>
      </c>
      <c r="D225" s="14" t="s">
        <v>60</v>
      </c>
      <c r="E225" s="14" t="s">
        <v>46</v>
      </c>
      <c r="F225" s="14" t="s">
        <v>67</v>
      </c>
      <c r="G225" s="92">
        <v>43260</v>
      </c>
      <c r="H225" s="93">
        <v>159.44</v>
      </c>
      <c r="I225" s="93">
        <v>67.94</v>
      </c>
      <c r="J225" s="94">
        <v>0.42609999999999998</v>
      </c>
      <c r="K225" s="95">
        <v>11.98</v>
      </c>
      <c r="L225" s="94">
        <v>2.9399999999999999E-2</v>
      </c>
      <c r="M225" s="95">
        <v>1</v>
      </c>
      <c r="N225" s="95">
        <v>2.37</v>
      </c>
      <c r="O225" s="93">
        <v>-24.2</v>
      </c>
      <c r="P225" s="94">
        <v>1.7399999999999999E-2</v>
      </c>
      <c r="Q225" s="95">
        <v>14</v>
      </c>
      <c r="R225" s="93">
        <v>72.47</v>
      </c>
      <c r="S225" s="120">
        <v>69465705531</v>
      </c>
      <c r="T225" s="14" t="s">
        <v>48</v>
      </c>
      <c r="U225" s="14" t="s">
        <v>63</v>
      </c>
    </row>
    <row r="226" spans="1:21" ht="15" customHeight="1" x14ac:dyDescent="0.25">
      <c r="A226" s="14" t="s">
        <v>598</v>
      </c>
      <c r="B226" s="91" t="s">
        <v>599</v>
      </c>
      <c r="C226" s="121" t="s">
        <v>97</v>
      </c>
      <c r="D226" s="14" t="s">
        <v>53</v>
      </c>
      <c r="E226" s="14" t="s">
        <v>71</v>
      </c>
      <c r="F226" s="14" t="s">
        <v>72</v>
      </c>
      <c r="G226" s="92">
        <v>43154</v>
      </c>
      <c r="H226" s="93">
        <v>0</v>
      </c>
      <c r="I226" s="93">
        <v>121.91</v>
      </c>
      <c r="J226" s="14" t="s">
        <v>73</v>
      </c>
      <c r="K226" s="95">
        <v>32.950000000000003</v>
      </c>
      <c r="L226" s="94">
        <v>3.5400000000000001E-2</v>
      </c>
      <c r="M226" s="95">
        <v>1.1000000000000001</v>
      </c>
      <c r="N226" s="95">
        <v>1.04</v>
      </c>
      <c r="O226" s="93">
        <v>-41.7</v>
      </c>
      <c r="P226" s="94">
        <v>0.1222</v>
      </c>
      <c r="Q226" s="95">
        <v>20</v>
      </c>
      <c r="R226" s="93">
        <v>0</v>
      </c>
      <c r="S226" s="120">
        <v>234973155622</v>
      </c>
      <c r="T226" s="14" t="s">
        <v>48</v>
      </c>
      <c r="U226" s="14" t="s">
        <v>80</v>
      </c>
    </row>
    <row r="227" spans="1:21" ht="15" customHeight="1" x14ac:dyDescent="0.25">
      <c r="A227" s="14" t="s">
        <v>600</v>
      </c>
      <c r="B227" s="91" t="s">
        <v>601</v>
      </c>
      <c r="C227" s="121" t="s">
        <v>52</v>
      </c>
      <c r="D227" s="14" t="s">
        <v>53</v>
      </c>
      <c r="E227" s="14" t="s">
        <v>71</v>
      </c>
      <c r="F227" s="14" t="s">
        <v>72</v>
      </c>
      <c r="G227" s="92">
        <v>42820</v>
      </c>
      <c r="H227" s="93">
        <v>11.5</v>
      </c>
      <c r="I227" s="93">
        <v>40.700000000000003</v>
      </c>
      <c r="J227" s="94">
        <v>3.5390999999999999</v>
      </c>
      <c r="K227" s="95">
        <v>37.340000000000003</v>
      </c>
      <c r="L227" s="94">
        <v>1.7000000000000001E-2</v>
      </c>
      <c r="M227" s="95">
        <v>0.7</v>
      </c>
      <c r="N227" s="95">
        <v>0.56999999999999995</v>
      </c>
      <c r="O227" s="93">
        <v>-33.58</v>
      </c>
      <c r="P227" s="94">
        <v>0.14419999999999999</v>
      </c>
      <c r="Q227" s="95">
        <v>20</v>
      </c>
      <c r="R227" s="93">
        <v>19.350000000000001</v>
      </c>
      <c r="S227" s="120">
        <v>1954219491</v>
      </c>
      <c r="T227" s="14" t="s">
        <v>199</v>
      </c>
      <c r="U227" s="14" t="s">
        <v>90</v>
      </c>
    </row>
    <row r="228" spans="1:21" ht="15" customHeight="1" x14ac:dyDescent="0.25">
      <c r="A228" s="14" t="s">
        <v>602</v>
      </c>
      <c r="B228" s="91" t="s">
        <v>603</v>
      </c>
      <c r="C228" s="121" t="s">
        <v>54</v>
      </c>
      <c r="D228" s="14" t="s">
        <v>53</v>
      </c>
      <c r="E228" s="14" t="s">
        <v>71</v>
      </c>
      <c r="F228" s="14" t="s">
        <v>72</v>
      </c>
      <c r="G228" s="92">
        <v>43255</v>
      </c>
      <c r="H228" s="93">
        <v>0</v>
      </c>
      <c r="I228" s="93">
        <v>148.06</v>
      </c>
      <c r="J228" s="14" t="s">
        <v>73</v>
      </c>
      <c r="K228" s="95">
        <v>159.19999999999999</v>
      </c>
      <c r="L228" s="94">
        <v>0</v>
      </c>
      <c r="M228" s="95">
        <v>1</v>
      </c>
      <c r="N228" s="95">
        <v>0.65</v>
      </c>
      <c r="O228" s="93">
        <v>-26.43</v>
      </c>
      <c r="P228" s="94">
        <v>0.75349999999999995</v>
      </c>
      <c r="Q228" s="95">
        <v>0</v>
      </c>
      <c r="R228" s="93">
        <v>0</v>
      </c>
      <c r="S228" s="120">
        <v>22104408423</v>
      </c>
      <c r="T228" s="14" t="s">
        <v>48</v>
      </c>
      <c r="U228" s="14" t="s">
        <v>80</v>
      </c>
    </row>
    <row r="229" spans="1:21" ht="15" customHeight="1" x14ac:dyDescent="0.25">
      <c r="A229" s="14" t="s">
        <v>604</v>
      </c>
      <c r="B229" s="91" t="s">
        <v>605</v>
      </c>
      <c r="C229" s="121" t="s">
        <v>52</v>
      </c>
      <c r="D229" s="14" t="s">
        <v>53</v>
      </c>
      <c r="E229" s="14" t="s">
        <v>71</v>
      </c>
      <c r="F229" s="14" t="s">
        <v>72</v>
      </c>
      <c r="G229" s="92">
        <v>42821</v>
      </c>
      <c r="H229" s="93">
        <v>11.34</v>
      </c>
      <c r="I229" s="93">
        <v>24.26</v>
      </c>
      <c r="J229" s="94">
        <v>2.1393</v>
      </c>
      <c r="K229" s="95">
        <v>13.71</v>
      </c>
      <c r="L229" s="94">
        <v>8.4099999999999994E-2</v>
      </c>
      <c r="M229" s="95">
        <v>0.9</v>
      </c>
      <c r="N229" s="95">
        <v>1.1000000000000001</v>
      </c>
      <c r="O229" s="93">
        <v>-12.85</v>
      </c>
      <c r="P229" s="94">
        <v>2.5999999999999999E-2</v>
      </c>
      <c r="Q229" s="95">
        <v>0</v>
      </c>
      <c r="R229" s="93">
        <v>20.260000000000002</v>
      </c>
      <c r="S229" s="120">
        <v>2888660692</v>
      </c>
      <c r="T229" s="14" t="s">
        <v>62</v>
      </c>
      <c r="U229" s="14" t="s">
        <v>74</v>
      </c>
    </row>
    <row r="230" spans="1:21" ht="15" customHeight="1" x14ac:dyDescent="0.25">
      <c r="A230" s="14" t="s">
        <v>606</v>
      </c>
      <c r="B230" s="91" t="s">
        <v>607</v>
      </c>
      <c r="C230" s="121" t="s">
        <v>60</v>
      </c>
      <c r="D230" s="14" t="s">
        <v>53</v>
      </c>
      <c r="E230" s="14" t="s">
        <v>71</v>
      </c>
      <c r="F230" s="14" t="s">
        <v>72</v>
      </c>
      <c r="G230" s="92">
        <v>42829</v>
      </c>
      <c r="H230" s="93">
        <v>0</v>
      </c>
      <c r="I230" s="93">
        <v>16.8</v>
      </c>
      <c r="J230" s="14" t="s">
        <v>73</v>
      </c>
      <c r="K230" s="14" t="s">
        <v>73</v>
      </c>
      <c r="L230" s="94">
        <v>2.6200000000000001E-2</v>
      </c>
      <c r="M230" s="95">
        <v>2.1</v>
      </c>
      <c r="N230" s="95">
        <v>1.27</v>
      </c>
      <c r="O230" s="93">
        <v>-3.4</v>
      </c>
      <c r="P230" s="94">
        <v>-0.17580000000000001</v>
      </c>
      <c r="Q230" s="95">
        <v>0</v>
      </c>
      <c r="R230" s="93">
        <v>8.9700000000000006</v>
      </c>
      <c r="S230" s="120">
        <v>6040929261</v>
      </c>
      <c r="T230" s="14" t="s">
        <v>62</v>
      </c>
      <c r="U230" s="14" t="s">
        <v>127</v>
      </c>
    </row>
    <row r="231" spans="1:21" ht="15" customHeight="1" x14ac:dyDescent="0.25">
      <c r="A231" s="14" t="s">
        <v>608</v>
      </c>
      <c r="B231" s="91" t="s">
        <v>609</v>
      </c>
      <c r="C231" s="121" t="s">
        <v>52</v>
      </c>
      <c r="D231" s="14" t="s">
        <v>53</v>
      </c>
      <c r="E231" s="14" t="s">
        <v>71</v>
      </c>
      <c r="F231" s="14" t="s">
        <v>72</v>
      </c>
      <c r="G231" s="92">
        <v>42833</v>
      </c>
      <c r="H231" s="93">
        <v>0</v>
      </c>
      <c r="I231" s="93">
        <v>2.75</v>
      </c>
      <c r="J231" s="14" t="s">
        <v>73</v>
      </c>
      <c r="K231" s="14" t="s">
        <v>73</v>
      </c>
      <c r="L231" s="94">
        <v>0</v>
      </c>
      <c r="M231" s="95">
        <v>1.6</v>
      </c>
      <c r="N231" s="95">
        <v>1.62</v>
      </c>
      <c r="O231" s="93">
        <v>-141.44999999999999</v>
      </c>
      <c r="P231" s="94">
        <v>-4.6300000000000001E-2</v>
      </c>
      <c r="Q231" s="95">
        <v>0</v>
      </c>
      <c r="R231" s="93">
        <v>5.65</v>
      </c>
      <c r="S231" s="120">
        <v>340027380</v>
      </c>
      <c r="T231" s="14" t="s">
        <v>199</v>
      </c>
      <c r="U231" s="14" t="s">
        <v>141</v>
      </c>
    </row>
    <row r="232" spans="1:21" ht="15" customHeight="1" x14ac:dyDescent="0.25">
      <c r="A232" s="14" t="s">
        <v>60</v>
      </c>
      <c r="B232" s="91" t="s">
        <v>610</v>
      </c>
      <c r="C232" s="121" t="s">
        <v>97</v>
      </c>
      <c r="D232" s="14" t="s">
        <v>53</v>
      </c>
      <c r="E232" s="14" t="s">
        <v>46</v>
      </c>
      <c r="F232" s="14" t="s">
        <v>83</v>
      </c>
      <c r="G232" s="92">
        <v>43193</v>
      </c>
      <c r="H232" s="93">
        <v>112.38</v>
      </c>
      <c r="I232" s="93">
        <v>70.38</v>
      </c>
      <c r="J232" s="94">
        <v>0.62629999999999997</v>
      </c>
      <c r="K232" s="95">
        <v>18.28</v>
      </c>
      <c r="L232" s="94">
        <v>4.3200000000000002E-2</v>
      </c>
      <c r="M232" s="95">
        <v>0.3</v>
      </c>
      <c r="N232" s="95">
        <v>0.45</v>
      </c>
      <c r="O232" s="93">
        <v>-85.6</v>
      </c>
      <c r="P232" s="94">
        <v>4.8899999999999999E-2</v>
      </c>
      <c r="Q232" s="95">
        <v>14</v>
      </c>
      <c r="R232" s="93">
        <v>48.8</v>
      </c>
      <c r="S232" s="120">
        <v>45998897797</v>
      </c>
      <c r="T232" s="14" t="s">
        <v>48</v>
      </c>
      <c r="U232" s="14" t="s">
        <v>90</v>
      </c>
    </row>
    <row r="233" spans="1:21" ht="15" customHeight="1" x14ac:dyDescent="0.25">
      <c r="A233" s="14" t="s">
        <v>611</v>
      </c>
      <c r="B233" s="91" t="s">
        <v>612</v>
      </c>
      <c r="C233" s="121" t="s">
        <v>89</v>
      </c>
      <c r="D233" s="14" t="s">
        <v>45</v>
      </c>
      <c r="E233" s="14" t="s">
        <v>71</v>
      </c>
      <c r="F233" s="14" t="s">
        <v>98</v>
      </c>
      <c r="G233" s="92">
        <v>42837</v>
      </c>
      <c r="H233" s="93">
        <v>2.35</v>
      </c>
      <c r="I233" s="93">
        <v>8.44</v>
      </c>
      <c r="J233" s="94">
        <v>3.5914999999999999</v>
      </c>
      <c r="K233" s="95">
        <v>30.14</v>
      </c>
      <c r="L233" s="94">
        <v>3.5499999999999997E-2</v>
      </c>
      <c r="M233" s="95">
        <v>1.1000000000000001</v>
      </c>
      <c r="N233" s="95">
        <v>2.1</v>
      </c>
      <c r="O233" s="93">
        <v>2.35</v>
      </c>
      <c r="P233" s="94">
        <v>0.1082</v>
      </c>
      <c r="Q233" s="95">
        <v>0</v>
      </c>
      <c r="R233" s="93">
        <v>4.6100000000000003</v>
      </c>
      <c r="S233" s="120">
        <v>383539053</v>
      </c>
      <c r="T233" s="14" t="s">
        <v>199</v>
      </c>
      <c r="U233" s="14" t="s">
        <v>127</v>
      </c>
    </row>
    <row r="234" spans="1:21" ht="15" customHeight="1" x14ac:dyDescent="0.25">
      <c r="A234" s="14" t="s">
        <v>613</v>
      </c>
      <c r="B234" s="91" t="s">
        <v>614</v>
      </c>
      <c r="C234" s="121" t="s">
        <v>97</v>
      </c>
      <c r="D234" s="14" t="s">
        <v>53</v>
      </c>
      <c r="E234" s="14" t="s">
        <v>46</v>
      </c>
      <c r="F234" s="14" t="s">
        <v>83</v>
      </c>
      <c r="G234" s="92">
        <v>43184</v>
      </c>
      <c r="H234" s="93">
        <v>92.12</v>
      </c>
      <c r="I234" s="93">
        <v>51.14</v>
      </c>
      <c r="J234" s="94">
        <v>0.55510000000000004</v>
      </c>
      <c r="K234" s="95">
        <v>9.8699999999999992</v>
      </c>
      <c r="L234" s="94">
        <v>1.9900000000000001E-2</v>
      </c>
      <c r="M234" s="95">
        <v>1.1000000000000001</v>
      </c>
      <c r="N234" s="95">
        <v>0.42</v>
      </c>
      <c r="O234" s="93">
        <v>-44.36</v>
      </c>
      <c r="P234" s="94">
        <v>6.8999999999999999E-3</v>
      </c>
      <c r="Q234" s="95">
        <v>5</v>
      </c>
      <c r="R234" s="93">
        <v>50.22</v>
      </c>
      <c r="S234" s="120">
        <v>35944324356</v>
      </c>
      <c r="T234" s="14" t="s">
        <v>48</v>
      </c>
      <c r="U234" s="14" t="s">
        <v>174</v>
      </c>
    </row>
    <row r="235" spans="1:21" ht="15" customHeight="1" x14ac:dyDescent="0.25">
      <c r="A235" s="14" t="s">
        <v>615</v>
      </c>
      <c r="B235" s="91" t="s">
        <v>616</v>
      </c>
      <c r="C235" s="121" t="s">
        <v>132</v>
      </c>
      <c r="D235" s="14" t="s">
        <v>53</v>
      </c>
      <c r="E235" s="14" t="s">
        <v>46</v>
      </c>
      <c r="F235" s="14" t="s">
        <v>83</v>
      </c>
      <c r="G235" s="92">
        <v>42839</v>
      </c>
      <c r="H235" s="93">
        <v>83.42</v>
      </c>
      <c r="I235" s="93">
        <v>21.01</v>
      </c>
      <c r="J235" s="94">
        <v>0.25190000000000001</v>
      </c>
      <c r="K235" s="95">
        <v>9.68</v>
      </c>
      <c r="L235" s="94">
        <v>1.14E-2</v>
      </c>
      <c r="M235" s="95">
        <v>1.8</v>
      </c>
      <c r="N235" s="95">
        <v>1.82</v>
      </c>
      <c r="O235" s="93">
        <v>-9.67</v>
      </c>
      <c r="P235" s="94">
        <v>5.8999999999999999E-3</v>
      </c>
      <c r="Q235" s="95">
        <v>3</v>
      </c>
      <c r="R235" s="93">
        <v>17.53</v>
      </c>
      <c r="S235" s="120">
        <v>3075626768</v>
      </c>
      <c r="T235" s="14" t="s">
        <v>62</v>
      </c>
      <c r="U235" s="14" t="s">
        <v>179</v>
      </c>
    </row>
    <row r="236" spans="1:21" ht="15" customHeight="1" x14ac:dyDescent="0.25">
      <c r="A236" s="14" t="s">
        <v>617</v>
      </c>
      <c r="B236" s="91" t="s">
        <v>618</v>
      </c>
      <c r="C236" s="121" t="s">
        <v>54</v>
      </c>
      <c r="D236" s="14" t="s">
        <v>53</v>
      </c>
      <c r="E236" s="14" t="s">
        <v>71</v>
      </c>
      <c r="F236" s="14" t="s">
        <v>72</v>
      </c>
      <c r="G236" s="92">
        <v>42914</v>
      </c>
      <c r="H236" s="93">
        <v>0</v>
      </c>
      <c r="I236" s="93">
        <v>19.940000000000001</v>
      </c>
      <c r="J236" s="14" t="s">
        <v>73</v>
      </c>
      <c r="K236" s="95">
        <v>34.979999999999997</v>
      </c>
      <c r="L236" s="94">
        <v>0</v>
      </c>
      <c r="M236" s="95">
        <v>1.4</v>
      </c>
      <c r="N236" s="95">
        <v>2.0499999999999998</v>
      </c>
      <c r="O236" s="93">
        <v>-10.81</v>
      </c>
      <c r="P236" s="94">
        <v>0.13239999999999999</v>
      </c>
      <c r="Q236" s="95">
        <v>0</v>
      </c>
      <c r="R236" s="93">
        <v>12.51</v>
      </c>
      <c r="S236" s="120">
        <v>3286472623</v>
      </c>
      <c r="T236" s="14" t="s">
        <v>62</v>
      </c>
      <c r="U236" s="14" t="s">
        <v>77</v>
      </c>
    </row>
    <row r="237" spans="1:21" ht="15" customHeight="1" x14ac:dyDescent="0.25">
      <c r="A237" s="14" t="s">
        <v>619</v>
      </c>
      <c r="B237" s="91" t="s">
        <v>620</v>
      </c>
      <c r="C237" s="121" t="s">
        <v>102</v>
      </c>
      <c r="D237" s="14" t="s">
        <v>53</v>
      </c>
      <c r="E237" s="14" t="s">
        <v>46</v>
      </c>
      <c r="F237" s="14" t="s">
        <v>83</v>
      </c>
      <c r="G237" s="92">
        <v>42932</v>
      </c>
      <c r="H237" s="93">
        <v>25.95</v>
      </c>
      <c r="I237" s="93">
        <v>12.5</v>
      </c>
      <c r="J237" s="94">
        <v>0.48170000000000002</v>
      </c>
      <c r="K237" s="95">
        <v>18.66</v>
      </c>
      <c r="L237" s="94">
        <v>7.6799999999999993E-2</v>
      </c>
      <c r="M237" s="95">
        <v>2</v>
      </c>
      <c r="N237" s="95">
        <v>1.41</v>
      </c>
      <c r="O237" s="93">
        <v>-28.02</v>
      </c>
      <c r="P237" s="94">
        <v>5.0799999999999998E-2</v>
      </c>
      <c r="Q237" s="95">
        <v>0</v>
      </c>
      <c r="R237" s="93">
        <v>16.829999999999998</v>
      </c>
      <c r="S237" s="120">
        <v>964976738</v>
      </c>
      <c r="T237" s="14" t="s">
        <v>199</v>
      </c>
      <c r="U237" s="14" t="s">
        <v>127</v>
      </c>
    </row>
    <row r="238" spans="1:21" ht="15" customHeight="1" x14ac:dyDescent="0.25">
      <c r="A238" s="14" t="s">
        <v>621</v>
      </c>
      <c r="B238" s="91" t="s">
        <v>622</v>
      </c>
      <c r="C238" s="121" t="s">
        <v>89</v>
      </c>
      <c r="D238" s="14" t="s">
        <v>45</v>
      </c>
      <c r="E238" s="14" t="s">
        <v>71</v>
      </c>
      <c r="F238" s="14" t="s">
        <v>98</v>
      </c>
      <c r="G238" s="92">
        <v>42933</v>
      </c>
      <c r="H238" s="93">
        <v>17.47</v>
      </c>
      <c r="I238" s="93">
        <v>45.43</v>
      </c>
      <c r="J238" s="94">
        <v>2.6004999999999998</v>
      </c>
      <c r="K238" s="95">
        <v>28.22</v>
      </c>
      <c r="L238" s="94">
        <v>1.52E-2</v>
      </c>
      <c r="M238" s="95">
        <v>1.2</v>
      </c>
      <c r="N238" s="95">
        <v>1.66</v>
      </c>
      <c r="O238" s="93">
        <v>0.01</v>
      </c>
      <c r="P238" s="94">
        <v>9.8599999999999993E-2</v>
      </c>
      <c r="Q238" s="95">
        <v>20</v>
      </c>
      <c r="R238" s="93">
        <v>15.12</v>
      </c>
      <c r="S238" s="120">
        <v>5902033038</v>
      </c>
      <c r="T238" s="14" t="s">
        <v>62</v>
      </c>
      <c r="U238" s="14" t="s">
        <v>86</v>
      </c>
    </row>
    <row r="239" spans="1:21" ht="15" customHeight="1" x14ac:dyDescent="0.25">
      <c r="A239" s="14" t="s">
        <v>623</v>
      </c>
      <c r="B239" s="91" t="s">
        <v>624</v>
      </c>
      <c r="C239" s="121" t="s">
        <v>106</v>
      </c>
      <c r="D239" s="14" t="s">
        <v>45</v>
      </c>
      <c r="E239" s="14" t="s">
        <v>54</v>
      </c>
      <c r="F239" s="14" t="s">
        <v>302</v>
      </c>
      <c r="G239" s="92">
        <v>42933</v>
      </c>
      <c r="H239" s="93">
        <v>20.39</v>
      </c>
      <c r="I239" s="93">
        <v>19.899999999999999</v>
      </c>
      <c r="J239" s="94">
        <v>0.97599999999999998</v>
      </c>
      <c r="K239" s="95">
        <v>13.72</v>
      </c>
      <c r="L239" s="94">
        <v>2.81E-2</v>
      </c>
      <c r="M239" s="95">
        <v>0.8</v>
      </c>
      <c r="N239" s="14" t="s">
        <v>73</v>
      </c>
      <c r="O239" s="14" t="s">
        <v>73</v>
      </c>
      <c r="P239" s="94">
        <v>2.6100000000000002E-2</v>
      </c>
      <c r="Q239" s="95">
        <v>0</v>
      </c>
      <c r="R239" s="93">
        <v>20.94</v>
      </c>
      <c r="S239" s="120">
        <v>740171352</v>
      </c>
      <c r="T239" s="14" t="s">
        <v>199</v>
      </c>
      <c r="U239" s="14" t="s">
        <v>120</v>
      </c>
    </row>
    <row r="240" spans="1:21" ht="15" customHeight="1" x14ac:dyDescent="0.25">
      <c r="A240" s="14" t="s">
        <v>625</v>
      </c>
      <c r="B240" s="91" t="s">
        <v>626</v>
      </c>
      <c r="C240" s="121" t="s">
        <v>54</v>
      </c>
      <c r="D240" s="14" t="s">
        <v>53</v>
      </c>
      <c r="E240" s="14" t="s">
        <v>71</v>
      </c>
      <c r="F240" s="14" t="s">
        <v>72</v>
      </c>
      <c r="G240" s="92">
        <v>42934</v>
      </c>
      <c r="H240" s="93">
        <v>1.63</v>
      </c>
      <c r="I240" s="93">
        <v>15.11</v>
      </c>
      <c r="J240" s="94">
        <v>9.2698999999999998</v>
      </c>
      <c r="K240" s="14" t="s">
        <v>73</v>
      </c>
      <c r="L240" s="94">
        <v>0</v>
      </c>
      <c r="M240" s="95">
        <v>1.4</v>
      </c>
      <c r="N240" s="95">
        <v>2.89</v>
      </c>
      <c r="O240" s="93">
        <v>1.63</v>
      </c>
      <c r="P240" s="94">
        <v>-0.11509999999999999</v>
      </c>
      <c r="Q240" s="95">
        <v>0</v>
      </c>
      <c r="R240" s="93">
        <v>8.2100000000000009</v>
      </c>
      <c r="S240" s="120">
        <v>1734383738</v>
      </c>
      <c r="T240" s="14" t="s">
        <v>199</v>
      </c>
      <c r="U240" s="14" t="s">
        <v>127</v>
      </c>
    </row>
    <row r="241" spans="1:21" ht="15" customHeight="1" x14ac:dyDescent="0.25">
      <c r="A241" s="14" t="s">
        <v>627</v>
      </c>
      <c r="B241" s="91" t="s">
        <v>628</v>
      </c>
      <c r="C241" s="121" t="s">
        <v>60</v>
      </c>
      <c r="D241" s="14" t="s">
        <v>53</v>
      </c>
      <c r="E241" s="14" t="s">
        <v>71</v>
      </c>
      <c r="F241" s="14" t="s">
        <v>72</v>
      </c>
      <c r="G241" s="92">
        <v>43175</v>
      </c>
      <c r="H241" s="93">
        <v>35.049999999999997</v>
      </c>
      <c r="I241" s="93">
        <v>138</v>
      </c>
      <c r="J241" s="94">
        <v>3.9371999999999998</v>
      </c>
      <c r="K241" s="95">
        <v>19.55</v>
      </c>
      <c r="L241" s="94">
        <v>1.7399999999999999E-2</v>
      </c>
      <c r="M241" s="95">
        <v>0.8</v>
      </c>
      <c r="N241" s="95">
        <v>1.98</v>
      </c>
      <c r="O241" s="93">
        <v>-37.950000000000003</v>
      </c>
      <c r="P241" s="94">
        <v>5.5199999999999999E-2</v>
      </c>
      <c r="Q241" s="95">
        <v>0</v>
      </c>
      <c r="R241" s="93">
        <v>77.16</v>
      </c>
      <c r="S241" s="120">
        <v>45181475448</v>
      </c>
      <c r="T241" s="14" t="s">
        <v>48</v>
      </c>
      <c r="U241" s="14" t="s">
        <v>86</v>
      </c>
    </row>
    <row r="242" spans="1:21" ht="15" customHeight="1" x14ac:dyDescent="0.25">
      <c r="A242" s="14" t="s">
        <v>629</v>
      </c>
      <c r="B242" s="91" t="s">
        <v>630</v>
      </c>
      <c r="C242" s="121" t="s">
        <v>54</v>
      </c>
      <c r="D242" s="14" t="s">
        <v>53</v>
      </c>
      <c r="E242" s="14" t="s">
        <v>71</v>
      </c>
      <c r="F242" s="14" t="s">
        <v>72</v>
      </c>
      <c r="G242" s="92">
        <v>43238</v>
      </c>
      <c r="H242" s="93">
        <v>21.44</v>
      </c>
      <c r="I242" s="93">
        <v>115.4</v>
      </c>
      <c r="J242" s="94">
        <v>5.3825000000000003</v>
      </c>
      <c r="K242" s="95">
        <v>47.49</v>
      </c>
      <c r="L242" s="94">
        <v>0</v>
      </c>
      <c r="M242" s="95">
        <v>1</v>
      </c>
      <c r="N242" s="95">
        <v>3.25</v>
      </c>
      <c r="O242" s="93">
        <v>21.44</v>
      </c>
      <c r="P242" s="94">
        <v>0.19489999999999999</v>
      </c>
      <c r="Q242" s="95">
        <v>0</v>
      </c>
      <c r="R242" s="93">
        <v>45.32</v>
      </c>
      <c r="S242" s="120">
        <v>3490595474</v>
      </c>
      <c r="T242" s="14" t="s">
        <v>62</v>
      </c>
      <c r="U242" s="14" t="s">
        <v>165</v>
      </c>
    </row>
    <row r="243" spans="1:21" ht="15" customHeight="1" x14ac:dyDescent="0.25">
      <c r="A243" s="14" t="s">
        <v>631</v>
      </c>
      <c r="B243" s="91" t="s">
        <v>632</v>
      </c>
      <c r="C243" s="121" t="s">
        <v>60</v>
      </c>
      <c r="D243" s="14" t="s">
        <v>53</v>
      </c>
      <c r="E243" s="14" t="s">
        <v>71</v>
      </c>
      <c r="F243" s="14" t="s">
        <v>72</v>
      </c>
      <c r="G243" s="92">
        <v>42935</v>
      </c>
      <c r="H243" s="93">
        <v>18.309999999999999</v>
      </c>
      <c r="I243" s="93">
        <v>39.58</v>
      </c>
      <c r="J243" s="94">
        <v>2.1617000000000002</v>
      </c>
      <c r="K243" s="95">
        <v>82.46</v>
      </c>
      <c r="L243" s="94">
        <v>2.2499999999999999E-2</v>
      </c>
      <c r="M243" s="95">
        <v>0.7</v>
      </c>
      <c r="N243" s="95">
        <v>1.4</v>
      </c>
      <c r="O243" s="93">
        <v>-36.03</v>
      </c>
      <c r="P243" s="94">
        <v>0.36980000000000002</v>
      </c>
      <c r="Q243" s="95">
        <v>6</v>
      </c>
      <c r="R243" s="93">
        <v>12.75</v>
      </c>
      <c r="S243" s="120">
        <v>6765766289</v>
      </c>
      <c r="T243" s="14" t="s">
        <v>62</v>
      </c>
      <c r="U243" s="14" t="s">
        <v>74</v>
      </c>
    </row>
    <row r="244" spans="1:21" ht="15" customHeight="1" x14ac:dyDescent="0.25">
      <c r="A244" s="14" t="s">
        <v>633</v>
      </c>
      <c r="B244" s="91" t="s">
        <v>1972</v>
      </c>
      <c r="C244" s="121" t="s">
        <v>97</v>
      </c>
      <c r="D244" s="14" t="s">
        <v>53</v>
      </c>
      <c r="E244" s="14" t="s">
        <v>71</v>
      </c>
      <c r="F244" s="14" t="s">
        <v>72</v>
      </c>
      <c r="G244" s="92">
        <v>42962</v>
      </c>
      <c r="H244" s="93">
        <v>1.1399999999999999</v>
      </c>
      <c r="I244" s="93">
        <v>8.4</v>
      </c>
      <c r="J244" s="94">
        <v>7.3684000000000003</v>
      </c>
      <c r="K244" s="95">
        <v>10.24</v>
      </c>
      <c r="L244" s="94">
        <v>4.7600000000000003E-2</v>
      </c>
      <c r="M244" s="104" t="e">
        <v>#N/A</v>
      </c>
      <c r="N244" s="95">
        <v>1.48</v>
      </c>
      <c r="O244" s="93">
        <v>-22.53</v>
      </c>
      <c r="P244" s="94">
        <v>8.6999999999999994E-3</v>
      </c>
      <c r="Q244" s="95">
        <v>0</v>
      </c>
      <c r="R244" s="93">
        <v>17.89</v>
      </c>
      <c r="S244" s="120">
        <v>50231998</v>
      </c>
      <c r="T244" s="14" t="s">
        <v>199</v>
      </c>
      <c r="U244" s="14" t="s">
        <v>634</v>
      </c>
    </row>
    <row r="245" spans="1:21" ht="15" customHeight="1" x14ac:dyDescent="0.25">
      <c r="A245" s="14" t="s">
        <v>635</v>
      </c>
      <c r="B245" s="91" t="s">
        <v>636</v>
      </c>
      <c r="C245" s="121" t="s">
        <v>54</v>
      </c>
      <c r="D245" s="14" t="s">
        <v>53</v>
      </c>
      <c r="E245" s="14" t="s">
        <v>71</v>
      </c>
      <c r="F245" s="14" t="s">
        <v>72</v>
      </c>
      <c r="G245" s="92">
        <v>42971</v>
      </c>
      <c r="H245" s="93">
        <v>0</v>
      </c>
      <c r="I245" s="93">
        <v>8.26</v>
      </c>
      <c r="J245" s="14" t="s">
        <v>73</v>
      </c>
      <c r="K245" s="14" t="s">
        <v>73</v>
      </c>
      <c r="L245" s="94">
        <v>0</v>
      </c>
      <c r="M245" s="95">
        <v>1.2</v>
      </c>
      <c r="N245" s="95">
        <v>0.79</v>
      </c>
      <c r="O245" s="93">
        <v>-10.48</v>
      </c>
      <c r="P245" s="94">
        <v>-0.13639999999999999</v>
      </c>
      <c r="Q245" s="95">
        <v>0</v>
      </c>
      <c r="R245" s="93">
        <v>0</v>
      </c>
      <c r="S245" s="120">
        <v>527803500</v>
      </c>
      <c r="T245" s="14" t="s">
        <v>199</v>
      </c>
      <c r="U245" s="14" t="s">
        <v>49</v>
      </c>
    </row>
    <row r="246" spans="1:21" ht="15" customHeight="1" x14ac:dyDescent="0.25">
      <c r="A246" s="14" t="s">
        <v>61</v>
      </c>
      <c r="B246" s="91" t="s">
        <v>637</v>
      </c>
      <c r="C246" s="121" t="s">
        <v>97</v>
      </c>
      <c r="D246" s="14" t="s">
        <v>53</v>
      </c>
      <c r="E246" s="14" t="s">
        <v>46</v>
      </c>
      <c r="F246" s="14" t="s">
        <v>83</v>
      </c>
      <c r="G246" s="92">
        <v>42986</v>
      </c>
      <c r="H246" s="93">
        <v>42.25</v>
      </c>
      <c r="I246" s="93">
        <v>10.56</v>
      </c>
      <c r="J246" s="94">
        <v>0.24990000000000001</v>
      </c>
      <c r="K246" s="95">
        <v>9.6</v>
      </c>
      <c r="L246" s="94">
        <v>3.4099999999999998E-2</v>
      </c>
      <c r="M246" s="95">
        <v>0.6</v>
      </c>
      <c r="N246" s="95">
        <v>1.21</v>
      </c>
      <c r="O246" s="93">
        <v>-10.050000000000001</v>
      </c>
      <c r="P246" s="94">
        <v>5.4999999999999997E-3</v>
      </c>
      <c r="Q246" s="95">
        <v>1</v>
      </c>
      <c r="R246" s="93">
        <v>10.08</v>
      </c>
      <c r="S246" s="120">
        <v>981992571</v>
      </c>
      <c r="T246" s="14" t="s">
        <v>199</v>
      </c>
      <c r="U246" s="14" t="s">
        <v>77</v>
      </c>
    </row>
    <row r="247" spans="1:21" ht="15" customHeight="1" x14ac:dyDescent="0.25">
      <c r="A247" s="14" t="s">
        <v>638</v>
      </c>
      <c r="B247" s="91" t="s">
        <v>639</v>
      </c>
      <c r="C247" s="121" t="s">
        <v>44</v>
      </c>
      <c r="D247" s="14" t="s">
        <v>60</v>
      </c>
      <c r="E247" s="14" t="s">
        <v>46</v>
      </c>
      <c r="F247" s="14" t="s">
        <v>67</v>
      </c>
      <c r="G247" s="92">
        <v>43230</v>
      </c>
      <c r="H247" s="93">
        <v>117.14</v>
      </c>
      <c r="I247" s="93">
        <v>71.099999999999994</v>
      </c>
      <c r="J247" s="94">
        <v>0.60699999999999998</v>
      </c>
      <c r="K247" s="95">
        <v>11.69</v>
      </c>
      <c r="L247" s="94">
        <v>1.83E-2</v>
      </c>
      <c r="M247" s="95">
        <v>1.5</v>
      </c>
      <c r="N247" s="14" t="s">
        <v>73</v>
      </c>
      <c r="O247" s="14" t="s">
        <v>73</v>
      </c>
      <c r="P247" s="94">
        <v>1.6E-2</v>
      </c>
      <c r="Q247" s="95">
        <v>7</v>
      </c>
      <c r="R247" s="93">
        <v>69.319999999999993</v>
      </c>
      <c r="S247" s="120">
        <v>24576667710</v>
      </c>
      <c r="T247" s="14" t="s">
        <v>48</v>
      </c>
      <c r="U247" s="14" t="s">
        <v>147</v>
      </c>
    </row>
    <row r="248" spans="1:21" ht="15" customHeight="1" x14ac:dyDescent="0.25">
      <c r="A248" s="14" t="s">
        <v>640</v>
      </c>
      <c r="B248" s="91" t="s">
        <v>641</v>
      </c>
      <c r="C248" s="121" t="s">
        <v>132</v>
      </c>
      <c r="D248" s="14" t="s">
        <v>53</v>
      </c>
      <c r="E248" s="14" t="s">
        <v>46</v>
      </c>
      <c r="F248" s="14" t="s">
        <v>83</v>
      </c>
      <c r="G248" s="92">
        <v>43200</v>
      </c>
      <c r="H248" s="93">
        <v>147.85</v>
      </c>
      <c r="I248" s="93">
        <v>99.4</v>
      </c>
      <c r="J248" s="94">
        <v>0.67230000000000001</v>
      </c>
      <c r="K248" s="95">
        <v>19.64</v>
      </c>
      <c r="L248" s="94">
        <v>1.0500000000000001E-2</v>
      </c>
      <c r="M248" s="95">
        <v>1</v>
      </c>
      <c r="N248" s="95">
        <v>1.43</v>
      </c>
      <c r="O248" s="93">
        <v>-7.9</v>
      </c>
      <c r="P248" s="94">
        <v>5.57E-2</v>
      </c>
      <c r="Q248" s="95">
        <v>3</v>
      </c>
      <c r="R248" s="93">
        <v>53.84</v>
      </c>
      <c r="S248" s="120">
        <v>26694480527</v>
      </c>
      <c r="T248" s="14" t="s">
        <v>48</v>
      </c>
      <c r="U248" s="14" t="s">
        <v>63</v>
      </c>
    </row>
    <row r="249" spans="1:21" ht="15" customHeight="1" x14ac:dyDescent="0.25">
      <c r="A249" s="14" t="s">
        <v>642</v>
      </c>
      <c r="B249" s="91" t="s">
        <v>643</v>
      </c>
      <c r="C249" s="121" t="s">
        <v>60</v>
      </c>
      <c r="D249" s="14" t="s">
        <v>53</v>
      </c>
      <c r="E249" s="14" t="s">
        <v>71</v>
      </c>
      <c r="F249" s="14" t="s">
        <v>72</v>
      </c>
      <c r="G249" s="92">
        <v>43196</v>
      </c>
      <c r="H249" s="93">
        <v>100.54</v>
      </c>
      <c r="I249" s="93">
        <v>114.06</v>
      </c>
      <c r="J249" s="94">
        <v>1.1345000000000001</v>
      </c>
      <c r="K249" s="95">
        <v>20.89</v>
      </c>
      <c r="L249" s="94">
        <v>1.18E-2</v>
      </c>
      <c r="M249" s="95">
        <v>0.7</v>
      </c>
      <c r="N249" s="95">
        <v>1.24</v>
      </c>
      <c r="O249" s="93">
        <v>-30.54</v>
      </c>
      <c r="P249" s="94">
        <v>6.2E-2</v>
      </c>
      <c r="Q249" s="95">
        <v>0</v>
      </c>
      <c r="R249" s="93">
        <v>73.290000000000006</v>
      </c>
      <c r="S249" s="120">
        <v>15568511580</v>
      </c>
      <c r="T249" s="14" t="s">
        <v>48</v>
      </c>
      <c r="U249" s="14" t="s">
        <v>141</v>
      </c>
    </row>
    <row r="250" spans="1:21" ht="15" customHeight="1" x14ac:dyDescent="0.25">
      <c r="A250" s="14" t="s">
        <v>644</v>
      </c>
      <c r="B250" s="91" t="s">
        <v>645</v>
      </c>
      <c r="C250" s="121" t="s">
        <v>102</v>
      </c>
      <c r="D250" s="14" t="s">
        <v>45</v>
      </c>
      <c r="E250" s="14" t="s">
        <v>46</v>
      </c>
      <c r="F250" s="14" t="s">
        <v>47</v>
      </c>
      <c r="G250" s="92">
        <v>43226</v>
      </c>
      <c r="H250" s="93">
        <v>93.07</v>
      </c>
      <c r="I250" s="93">
        <v>43.22</v>
      </c>
      <c r="J250" s="94">
        <v>0.46439999999999998</v>
      </c>
      <c r="K250" s="95">
        <v>15.72</v>
      </c>
      <c r="L250" s="94">
        <v>9.2999999999999992E-3</v>
      </c>
      <c r="M250" s="95">
        <v>1.1000000000000001</v>
      </c>
      <c r="N250" s="95">
        <v>6.95</v>
      </c>
      <c r="O250" s="93">
        <v>16.13</v>
      </c>
      <c r="P250" s="94">
        <v>3.61E-2</v>
      </c>
      <c r="Q250" s="95">
        <v>4</v>
      </c>
      <c r="R250" s="93">
        <v>40.51</v>
      </c>
      <c r="S250" s="120">
        <v>16113709554</v>
      </c>
      <c r="T250" s="14" t="s">
        <v>48</v>
      </c>
      <c r="U250" s="14" t="s">
        <v>103</v>
      </c>
    </row>
    <row r="251" spans="1:21" ht="15" customHeight="1" x14ac:dyDescent="0.25">
      <c r="A251" s="14" t="s">
        <v>646</v>
      </c>
      <c r="B251" s="91" t="s">
        <v>647</v>
      </c>
      <c r="C251" s="121" t="s">
        <v>97</v>
      </c>
      <c r="D251" s="14" t="s">
        <v>45</v>
      </c>
      <c r="E251" s="14" t="s">
        <v>71</v>
      </c>
      <c r="F251" s="14" t="s">
        <v>98</v>
      </c>
      <c r="G251" s="92">
        <v>43243</v>
      </c>
      <c r="H251" s="93">
        <v>52.26</v>
      </c>
      <c r="I251" s="93">
        <v>99.58</v>
      </c>
      <c r="J251" s="94">
        <v>1.9055</v>
      </c>
      <c r="K251" s="95">
        <v>24.83</v>
      </c>
      <c r="L251" s="94">
        <v>5.5999999999999999E-3</v>
      </c>
      <c r="M251" s="95">
        <v>1.1000000000000001</v>
      </c>
      <c r="N251" s="95">
        <v>1.59</v>
      </c>
      <c r="O251" s="93">
        <v>-18.14</v>
      </c>
      <c r="P251" s="94">
        <v>8.1699999999999995E-2</v>
      </c>
      <c r="Q251" s="95">
        <v>0</v>
      </c>
      <c r="R251" s="93">
        <v>61.2</v>
      </c>
      <c r="S251" s="120">
        <v>70293733307</v>
      </c>
      <c r="T251" s="14" t="s">
        <v>48</v>
      </c>
      <c r="U251" s="14" t="s">
        <v>86</v>
      </c>
    </row>
    <row r="252" spans="1:21" ht="15" customHeight="1" x14ac:dyDescent="0.25">
      <c r="A252" s="14" t="s">
        <v>648</v>
      </c>
      <c r="B252" s="91" t="s">
        <v>649</v>
      </c>
      <c r="C252" s="121" t="s">
        <v>132</v>
      </c>
      <c r="D252" s="14" t="s">
        <v>53</v>
      </c>
      <c r="E252" s="14" t="s">
        <v>46</v>
      </c>
      <c r="F252" s="14" t="s">
        <v>83</v>
      </c>
      <c r="G252" s="92">
        <v>43158</v>
      </c>
      <c r="H252" s="93">
        <v>154.59</v>
      </c>
      <c r="I252" s="93">
        <v>110.3</v>
      </c>
      <c r="J252" s="94">
        <v>0.71350000000000002</v>
      </c>
      <c r="K252" s="95">
        <v>19.7</v>
      </c>
      <c r="L252" s="94">
        <v>1.41E-2</v>
      </c>
      <c r="M252" s="95">
        <v>1.3</v>
      </c>
      <c r="N252" s="95">
        <v>0.87</v>
      </c>
      <c r="O252" s="93">
        <v>-24.44</v>
      </c>
      <c r="P252" s="94">
        <v>5.6000000000000001E-2</v>
      </c>
      <c r="Q252" s="95">
        <v>1</v>
      </c>
      <c r="R252" s="93">
        <v>60.93</v>
      </c>
      <c r="S252" s="120">
        <v>164106386414</v>
      </c>
      <c r="T252" s="14" t="s">
        <v>48</v>
      </c>
      <c r="U252" s="14" t="s">
        <v>268</v>
      </c>
    </row>
    <row r="253" spans="1:21" ht="15" customHeight="1" x14ac:dyDescent="0.25">
      <c r="A253" s="14" t="s">
        <v>650</v>
      </c>
      <c r="B253" s="91" t="s">
        <v>1973</v>
      </c>
      <c r="C253" s="121" t="s">
        <v>60</v>
      </c>
      <c r="D253" s="14" t="s">
        <v>53</v>
      </c>
      <c r="E253" s="14" t="s">
        <v>71</v>
      </c>
      <c r="F253" s="14" t="s">
        <v>72</v>
      </c>
      <c r="G253" s="92">
        <v>43198</v>
      </c>
      <c r="H253" s="93">
        <v>3.8</v>
      </c>
      <c r="I253" s="93">
        <v>26.38</v>
      </c>
      <c r="J253" s="94">
        <v>6.9420999999999999</v>
      </c>
      <c r="K253" s="95">
        <v>24.2</v>
      </c>
      <c r="L253" s="94">
        <v>0</v>
      </c>
      <c r="M253" s="95">
        <v>1.5</v>
      </c>
      <c r="N253" s="95">
        <v>5.34</v>
      </c>
      <c r="O253" s="93">
        <v>-14.18</v>
      </c>
      <c r="P253" s="94">
        <v>7.85E-2</v>
      </c>
      <c r="Q253" s="95">
        <v>0</v>
      </c>
      <c r="R253" s="93">
        <v>20.96</v>
      </c>
      <c r="S253" s="120">
        <v>13210129393</v>
      </c>
      <c r="T253" s="14" t="s">
        <v>48</v>
      </c>
      <c r="U253" s="14" t="s">
        <v>268</v>
      </c>
    </row>
    <row r="254" spans="1:21" ht="15" customHeight="1" x14ac:dyDescent="0.25">
      <c r="A254" s="14" t="s">
        <v>651</v>
      </c>
      <c r="B254" s="91" t="s">
        <v>1974</v>
      </c>
      <c r="C254" s="121" t="s">
        <v>60</v>
      </c>
      <c r="D254" s="14" t="s">
        <v>53</v>
      </c>
      <c r="E254" s="14" t="s">
        <v>71</v>
      </c>
      <c r="F254" s="14" t="s">
        <v>72</v>
      </c>
      <c r="G254" s="92">
        <v>43198</v>
      </c>
      <c r="H254" s="93">
        <v>3.8</v>
      </c>
      <c r="I254" s="93">
        <v>24.6</v>
      </c>
      <c r="J254" s="94">
        <v>6.4737</v>
      </c>
      <c r="K254" s="95">
        <v>22.57</v>
      </c>
      <c r="L254" s="94">
        <v>0</v>
      </c>
      <c r="M254" s="95">
        <v>1.4</v>
      </c>
      <c r="N254" s="95">
        <v>5.34</v>
      </c>
      <c r="O254" s="93">
        <v>-14.18</v>
      </c>
      <c r="P254" s="94">
        <v>7.0300000000000001E-2</v>
      </c>
      <c r="Q254" s="95">
        <v>0</v>
      </c>
      <c r="R254" s="93">
        <v>20.96</v>
      </c>
      <c r="S254" s="120">
        <v>13210129393</v>
      </c>
      <c r="T254" s="14" t="s">
        <v>48</v>
      </c>
      <c r="U254" s="14" t="s">
        <v>268</v>
      </c>
    </row>
    <row r="255" spans="1:21" ht="15" customHeight="1" x14ac:dyDescent="0.25">
      <c r="A255" s="14" t="s">
        <v>1839</v>
      </c>
      <c r="B255" s="91" t="s">
        <v>1945</v>
      </c>
      <c r="C255" s="121" t="s">
        <v>132</v>
      </c>
      <c r="D255" s="14" t="s">
        <v>53</v>
      </c>
      <c r="E255" s="14" t="s">
        <v>46</v>
      </c>
      <c r="F255" s="14" t="s">
        <v>83</v>
      </c>
      <c r="G255" s="92">
        <v>43199</v>
      </c>
      <c r="H255" s="93">
        <v>51.37</v>
      </c>
      <c r="I255" s="93">
        <v>31.78</v>
      </c>
      <c r="J255" s="94">
        <v>0.61860000000000004</v>
      </c>
      <c r="K255" s="95">
        <v>11.64</v>
      </c>
      <c r="L255" s="94">
        <v>0</v>
      </c>
      <c r="M255" s="95">
        <v>1.2</v>
      </c>
      <c r="N255" s="95">
        <v>0.68</v>
      </c>
      <c r="O255" s="93">
        <v>-37.21</v>
      </c>
      <c r="P255" s="94">
        <v>1.5699999999999999E-2</v>
      </c>
      <c r="Q255" s="95">
        <v>0</v>
      </c>
      <c r="R255" s="93">
        <v>25.48</v>
      </c>
      <c r="S255" s="120">
        <v>15229663158</v>
      </c>
      <c r="T255" s="14" t="s">
        <v>48</v>
      </c>
      <c r="U255" s="14" t="s">
        <v>68</v>
      </c>
    </row>
    <row r="256" spans="1:21" ht="15" customHeight="1" x14ac:dyDescent="0.25">
      <c r="A256" s="14" t="s">
        <v>652</v>
      </c>
      <c r="B256" s="91" t="s">
        <v>653</v>
      </c>
      <c r="C256" s="121" t="s">
        <v>97</v>
      </c>
      <c r="D256" s="14" t="s">
        <v>53</v>
      </c>
      <c r="E256" s="14" t="s">
        <v>46</v>
      </c>
      <c r="F256" s="14" t="s">
        <v>83</v>
      </c>
      <c r="G256" s="92">
        <v>42791</v>
      </c>
      <c r="H256" s="93">
        <v>170.59</v>
      </c>
      <c r="I256" s="93">
        <v>44.91</v>
      </c>
      <c r="J256" s="94">
        <v>0.26329999999999998</v>
      </c>
      <c r="K256" s="95">
        <v>8.67</v>
      </c>
      <c r="L256" s="94">
        <v>2.58E-2</v>
      </c>
      <c r="M256" s="104" t="e">
        <v>#N/A</v>
      </c>
      <c r="N256" s="95">
        <v>1.31</v>
      </c>
      <c r="O256" s="93">
        <v>-16.34</v>
      </c>
      <c r="P256" s="94">
        <v>8.0000000000000004E-4</v>
      </c>
      <c r="Q256" s="95">
        <v>2</v>
      </c>
      <c r="R256" s="93">
        <v>35.31</v>
      </c>
      <c r="S256" s="120">
        <v>4026592997</v>
      </c>
      <c r="T256" s="14" t="s">
        <v>62</v>
      </c>
      <c r="U256" s="14" t="s">
        <v>179</v>
      </c>
    </row>
    <row r="257" spans="1:21" ht="15" customHeight="1" x14ac:dyDescent="0.25">
      <c r="A257" s="14" t="s">
        <v>654</v>
      </c>
      <c r="B257" s="91" t="s">
        <v>2047</v>
      </c>
      <c r="C257" s="121" t="s">
        <v>60</v>
      </c>
      <c r="D257" s="14" t="s">
        <v>53</v>
      </c>
      <c r="E257" s="14" t="s">
        <v>71</v>
      </c>
      <c r="F257" s="14" t="s">
        <v>72</v>
      </c>
      <c r="G257" s="92">
        <v>43256</v>
      </c>
      <c r="H257" s="93">
        <v>7.76</v>
      </c>
      <c r="I257" s="93">
        <v>115.93</v>
      </c>
      <c r="J257" s="94">
        <v>14.939399999999999</v>
      </c>
      <c r="K257" s="95">
        <v>89.87</v>
      </c>
      <c r="L257" s="94">
        <v>3.2099999999999997E-2</v>
      </c>
      <c r="M257" s="95">
        <v>0</v>
      </c>
      <c r="N257" s="95">
        <v>0.31</v>
      </c>
      <c r="O257" s="93">
        <v>-49.71</v>
      </c>
      <c r="P257" s="94">
        <v>0.40679999999999999</v>
      </c>
      <c r="Q257" s="95">
        <v>14</v>
      </c>
      <c r="R257" s="93">
        <v>30.77</v>
      </c>
      <c r="S257" s="120">
        <v>23995836150</v>
      </c>
      <c r="T257" s="14" t="s">
        <v>48</v>
      </c>
      <c r="U257" s="14" t="s">
        <v>74</v>
      </c>
    </row>
    <row r="258" spans="1:21" ht="15" customHeight="1" x14ac:dyDescent="0.25">
      <c r="A258" s="14" t="s">
        <v>655</v>
      </c>
      <c r="B258" s="91" t="s">
        <v>656</v>
      </c>
      <c r="C258" s="121" t="s">
        <v>132</v>
      </c>
      <c r="D258" s="14" t="s">
        <v>53</v>
      </c>
      <c r="E258" s="14" t="s">
        <v>46</v>
      </c>
      <c r="F258" s="14" t="s">
        <v>83</v>
      </c>
      <c r="G258" s="92">
        <v>43236</v>
      </c>
      <c r="H258" s="93">
        <v>167.21</v>
      </c>
      <c r="I258" s="93">
        <v>86.73</v>
      </c>
      <c r="J258" s="94">
        <v>0.51870000000000005</v>
      </c>
      <c r="K258" s="95">
        <v>17.88</v>
      </c>
      <c r="L258" s="94">
        <v>0</v>
      </c>
      <c r="M258" s="95">
        <v>0.8</v>
      </c>
      <c r="N258" s="95">
        <v>1.6</v>
      </c>
      <c r="O258" s="93">
        <v>-19.2</v>
      </c>
      <c r="P258" s="94">
        <v>4.6899999999999997E-2</v>
      </c>
      <c r="Q258" s="95">
        <v>0</v>
      </c>
      <c r="R258" s="93">
        <v>60.76</v>
      </c>
      <c r="S258" s="120">
        <v>20780373766</v>
      </c>
      <c r="T258" s="14" t="s">
        <v>48</v>
      </c>
      <c r="U258" s="14" t="s">
        <v>63</v>
      </c>
    </row>
    <row r="259" spans="1:21" ht="15" customHeight="1" x14ac:dyDescent="0.25">
      <c r="A259" s="14" t="s">
        <v>657</v>
      </c>
      <c r="B259" s="91" t="s">
        <v>658</v>
      </c>
      <c r="C259" s="121" t="s">
        <v>60</v>
      </c>
      <c r="D259" s="14" t="s">
        <v>53</v>
      </c>
      <c r="E259" s="14" t="s">
        <v>71</v>
      </c>
      <c r="F259" s="14" t="s">
        <v>72</v>
      </c>
      <c r="G259" s="92">
        <v>42751</v>
      </c>
      <c r="H259" s="93">
        <v>33.4</v>
      </c>
      <c r="I259" s="93">
        <v>128.93</v>
      </c>
      <c r="J259" s="94">
        <v>3.8601999999999999</v>
      </c>
      <c r="K259" s="95">
        <v>24.33</v>
      </c>
      <c r="L259" s="94">
        <v>1.4800000000000001E-2</v>
      </c>
      <c r="M259" s="95">
        <v>1.2</v>
      </c>
      <c r="N259" s="95">
        <v>0.83</v>
      </c>
      <c r="O259" s="93">
        <v>-63.37</v>
      </c>
      <c r="P259" s="94">
        <v>7.9100000000000004E-2</v>
      </c>
      <c r="Q259" s="95">
        <v>10</v>
      </c>
      <c r="R259" s="93">
        <v>0</v>
      </c>
      <c r="S259" s="120">
        <v>4799038763</v>
      </c>
      <c r="T259" s="14" t="s">
        <v>62</v>
      </c>
      <c r="U259" s="14" t="s">
        <v>196</v>
      </c>
    </row>
    <row r="260" spans="1:21" ht="15" customHeight="1" x14ac:dyDescent="0.25">
      <c r="A260" s="14" t="s">
        <v>659</v>
      </c>
      <c r="B260" s="91" t="s">
        <v>660</v>
      </c>
      <c r="C260" s="121" t="s">
        <v>54</v>
      </c>
      <c r="D260" s="14" t="s">
        <v>53</v>
      </c>
      <c r="E260" s="14" t="s">
        <v>71</v>
      </c>
      <c r="F260" s="14" t="s">
        <v>72</v>
      </c>
      <c r="G260" s="92">
        <v>42787</v>
      </c>
      <c r="H260" s="93">
        <v>0</v>
      </c>
      <c r="I260" s="93">
        <v>4.54</v>
      </c>
      <c r="J260" s="14" t="s">
        <v>73</v>
      </c>
      <c r="K260" s="14" t="s">
        <v>73</v>
      </c>
      <c r="L260" s="94">
        <v>1.32E-2</v>
      </c>
      <c r="M260" s="95">
        <v>3.2</v>
      </c>
      <c r="N260" s="95">
        <v>0.4</v>
      </c>
      <c r="O260" s="93">
        <v>-9.8000000000000007</v>
      </c>
      <c r="P260" s="94">
        <v>-4.9399999999999999E-2</v>
      </c>
      <c r="Q260" s="95">
        <v>0</v>
      </c>
      <c r="R260" s="93">
        <v>0</v>
      </c>
      <c r="S260" s="120">
        <v>2108264439</v>
      </c>
      <c r="T260" s="14" t="s">
        <v>62</v>
      </c>
      <c r="U260" s="14" t="s">
        <v>80</v>
      </c>
    </row>
    <row r="261" spans="1:21" ht="15" customHeight="1" x14ac:dyDescent="0.25">
      <c r="A261" s="14" t="s">
        <v>155</v>
      </c>
      <c r="B261" s="91" t="s">
        <v>661</v>
      </c>
      <c r="C261" s="121" t="s">
        <v>54</v>
      </c>
      <c r="D261" s="14" t="s">
        <v>53</v>
      </c>
      <c r="E261" s="14" t="s">
        <v>71</v>
      </c>
      <c r="F261" s="14" t="s">
        <v>72</v>
      </c>
      <c r="G261" s="92">
        <v>43281</v>
      </c>
      <c r="H261" s="93">
        <v>0</v>
      </c>
      <c r="I261" s="93">
        <v>19.45</v>
      </c>
      <c r="J261" s="14" t="s">
        <v>73</v>
      </c>
      <c r="K261" s="14" t="s">
        <v>73</v>
      </c>
      <c r="L261" s="94">
        <v>0</v>
      </c>
      <c r="M261" s="95">
        <v>1.2</v>
      </c>
      <c r="N261" s="95">
        <v>4.51</v>
      </c>
      <c r="O261" s="93">
        <v>-11.15</v>
      </c>
      <c r="P261" s="94">
        <v>-0.14380000000000001</v>
      </c>
      <c r="Q261" s="95">
        <v>0</v>
      </c>
      <c r="R261" s="93">
        <v>0</v>
      </c>
      <c r="S261" s="120">
        <v>2706973812</v>
      </c>
      <c r="T261" s="14" t="s">
        <v>62</v>
      </c>
      <c r="U261" s="14" t="s">
        <v>80</v>
      </c>
    </row>
    <row r="262" spans="1:21" ht="15" customHeight="1" x14ac:dyDescent="0.25">
      <c r="A262" s="14" t="s">
        <v>662</v>
      </c>
      <c r="B262" s="91" t="s">
        <v>663</v>
      </c>
      <c r="C262" s="121" t="s">
        <v>97</v>
      </c>
      <c r="D262" s="14" t="s">
        <v>53</v>
      </c>
      <c r="E262" s="14" t="s">
        <v>71</v>
      </c>
      <c r="F262" s="14" t="s">
        <v>72</v>
      </c>
      <c r="G262" s="92">
        <v>43162</v>
      </c>
      <c r="H262" s="93">
        <v>35.39</v>
      </c>
      <c r="I262" s="93">
        <v>74.53</v>
      </c>
      <c r="J262" s="94">
        <v>2.1059999999999999</v>
      </c>
      <c r="K262" s="95">
        <v>15.93</v>
      </c>
      <c r="L262" s="94">
        <v>2.4400000000000002E-2</v>
      </c>
      <c r="M262" s="95">
        <v>1.3</v>
      </c>
      <c r="N262" s="95">
        <v>1.4</v>
      </c>
      <c r="O262" s="93">
        <v>-19.38</v>
      </c>
      <c r="P262" s="94">
        <v>3.7100000000000001E-2</v>
      </c>
      <c r="Q262" s="95">
        <v>20</v>
      </c>
      <c r="R262" s="93">
        <v>55.52</v>
      </c>
      <c r="S262" s="120">
        <v>11654148288</v>
      </c>
      <c r="T262" s="14" t="s">
        <v>48</v>
      </c>
      <c r="U262" s="14" t="s">
        <v>86</v>
      </c>
    </row>
    <row r="263" spans="1:21" ht="15" customHeight="1" x14ac:dyDescent="0.25">
      <c r="A263" s="14" t="s">
        <v>1840</v>
      </c>
      <c r="B263" s="91" t="s">
        <v>1950</v>
      </c>
      <c r="C263" s="121" t="s">
        <v>44</v>
      </c>
      <c r="D263" s="14" t="s">
        <v>45</v>
      </c>
      <c r="E263" s="14" t="s">
        <v>46</v>
      </c>
      <c r="F263" s="14" t="s">
        <v>47</v>
      </c>
      <c r="G263" s="92">
        <v>43230</v>
      </c>
      <c r="H263" s="93">
        <v>68.45</v>
      </c>
      <c r="I263" s="93">
        <v>28.27</v>
      </c>
      <c r="J263" s="94">
        <v>0.41299999999999998</v>
      </c>
      <c r="K263" s="95">
        <v>15.88</v>
      </c>
      <c r="L263" s="94">
        <v>2.7199999999999998E-2</v>
      </c>
      <c r="M263" s="95">
        <v>0.7</v>
      </c>
      <c r="N263" s="95">
        <v>1.72</v>
      </c>
      <c r="O263" s="93">
        <v>-7.03</v>
      </c>
      <c r="P263" s="94">
        <v>3.6900000000000002E-2</v>
      </c>
      <c r="Q263" s="95">
        <v>3</v>
      </c>
      <c r="R263" s="93">
        <v>9.7200000000000006</v>
      </c>
      <c r="S263" s="120">
        <v>10124749165</v>
      </c>
      <c r="T263" s="14" t="s">
        <v>48</v>
      </c>
      <c r="U263" s="14" t="s">
        <v>74</v>
      </c>
    </row>
    <row r="264" spans="1:21" ht="15" customHeight="1" x14ac:dyDescent="0.25">
      <c r="A264" s="14" t="s">
        <v>665</v>
      </c>
      <c r="B264" s="91" t="s">
        <v>666</v>
      </c>
      <c r="C264" s="121" t="s">
        <v>52</v>
      </c>
      <c r="D264" s="14" t="s">
        <v>53</v>
      </c>
      <c r="E264" s="14" t="s">
        <v>71</v>
      </c>
      <c r="F264" s="14" t="s">
        <v>72</v>
      </c>
      <c r="G264" s="92">
        <v>43234</v>
      </c>
      <c r="H264" s="93">
        <v>79.5</v>
      </c>
      <c r="I264" s="93">
        <v>110.38</v>
      </c>
      <c r="J264" s="94">
        <v>1.3884000000000001</v>
      </c>
      <c r="K264" s="95">
        <v>27.53</v>
      </c>
      <c r="L264" s="94">
        <v>2.0299999999999999E-2</v>
      </c>
      <c r="M264" s="95">
        <v>0.2</v>
      </c>
      <c r="N264" s="95">
        <v>0.39</v>
      </c>
      <c r="O264" s="93">
        <v>-21.96</v>
      </c>
      <c r="P264" s="94">
        <v>9.5100000000000004E-2</v>
      </c>
      <c r="Q264" s="95">
        <v>1</v>
      </c>
      <c r="R264" s="93">
        <v>41.74</v>
      </c>
      <c r="S264" s="120">
        <v>13763348086</v>
      </c>
      <c r="T264" s="14" t="s">
        <v>48</v>
      </c>
      <c r="U264" s="14" t="s">
        <v>433</v>
      </c>
    </row>
    <row r="265" spans="1:21" ht="15" customHeight="1" x14ac:dyDescent="0.25">
      <c r="A265" s="14" t="s">
        <v>153</v>
      </c>
      <c r="B265" s="91" t="s">
        <v>154</v>
      </c>
      <c r="C265" s="121" t="s">
        <v>102</v>
      </c>
      <c r="D265" s="14" t="s">
        <v>60</v>
      </c>
      <c r="E265" s="14" t="s">
        <v>71</v>
      </c>
      <c r="F265" s="14" t="s">
        <v>155</v>
      </c>
      <c r="G265" s="92">
        <v>43185</v>
      </c>
      <c r="H265" s="93">
        <v>93.53</v>
      </c>
      <c r="I265" s="93">
        <v>106.38</v>
      </c>
      <c r="J265" s="94">
        <v>1.1374</v>
      </c>
      <c r="K265" s="95">
        <v>19.559999999999999</v>
      </c>
      <c r="L265" s="94">
        <v>3.1600000000000003E-2</v>
      </c>
      <c r="M265" s="95">
        <v>0.2</v>
      </c>
      <c r="N265" s="95">
        <v>1.1000000000000001</v>
      </c>
      <c r="O265" s="93">
        <v>-118.29</v>
      </c>
      <c r="P265" s="94">
        <v>5.5300000000000002E-2</v>
      </c>
      <c r="Q265" s="95">
        <v>8</v>
      </c>
      <c r="R265" s="93">
        <v>82.68</v>
      </c>
      <c r="S265" s="120">
        <v>19286203090</v>
      </c>
      <c r="T265" s="14" t="s">
        <v>48</v>
      </c>
      <c r="U265" s="14" t="s">
        <v>90</v>
      </c>
    </row>
    <row r="266" spans="1:21" ht="15" customHeight="1" x14ac:dyDescent="0.25">
      <c r="A266" s="14" t="s">
        <v>667</v>
      </c>
      <c r="B266" s="91" t="s">
        <v>668</v>
      </c>
      <c r="C266" s="121" t="s">
        <v>52</v>
      </c>
      <c r="D266" s="14" t="s">
        <v>53</v>
      </c>
      <c r="E266" s="14" t="s">
        <v>71</v>
      </c>
      <c r="F266" s="14" t="s">
        <v>72</v>
      </c>
      <c r="G266" s="92">
        <v>43241</v>
      </c>
      <c r="H266" s="93">
        <v>64.88</v>
      </c>
      <c r="I266" s="93">
        <v>80.650000000000006</v>
      </c>
      <c r="J266" s="94">
        <v>1.2431000000000001</v>
      </c>
      <c r="K266" s="95">
        <v>20.010000000000002</v>
      </c>
      <c r="L266" s="94">
        <v>4.3299999999999998E-2</v>
      </c>
      <c r="M266" s="95">
        <v>0.1</v>
      </c>
      <c r="N266" s="95">
        <v>0.64</v>
      </c>
      <c r="O266" s="93">
        <v>-126.21</v>
      </c>
      <c r="P266" s="94">
        <v>5.7599999999999998E-2</v>
      </c>
      <c r="Q266" s="95">
        <v>10</v>
      </c>
      <c r="R266" s="93">
        <v>78.39</v>
      </c>
      <c r="S266" s="120">
        <v>56424260594</v>
      </c>
      <c r="T266" s="14" t="s">
        <v>48</v>
      </c>
      <c r="U266" s="14" t="s">
        <v>90</v>
      </c>
    </row>
    <row r="267" spans="1:21" ht="15" customHeight="1" x14ac:dyDescent="0.25">
      <c r="A267" s="14" t="s">
        <v>669</v>
      </c>
      <c r="B267" s="91" t="s">
        <v>670</v>
      </c>
      <c r="C267" s="121" t="s">
        <v>89</v>
      </c>
      <c r="D267" s="14" t="s">
        <v>60</v>
      </c>
      <c r="E267" s="14" t="s">
        <v>71</v>
      </c>
      <c r="F267" s="14" t="s">
        <v>155</v>
      </c>
      <c r="G267" s="92">
        <v>43252</v>
      </c>
      <c r="H267" s="93">
        <v>50.11</v>
      </c>
      <c r="I267" s="93">
        <v>71.319999999999993</v>
      </c>
      <c r="J267" s="94">
        <v>1.4233</v>
      </c>
      <c r="K267" s="95">
        <v>20.49</v>
      </c>
      <c r="L267" s="94">
        <v>0</v>
      </c>
      <c r="M267" s="95">
        <v>1.1000000000000001</v>
      </c>
      <c r="N267" s="95">
        <v>2.94</v>
      </c>
      <c r="O267" s="93">
        <v>-30.17</v>
      </c>
      <c r="P267" s="94">
        <v>0.06</v>
      </c>
      <c r="Q267" s="95">
        <v>0</v>
      </c>
      <c r="R267" s="93">
        <v>47.61</v>
      </c>
      <c r="S267" s="120">
        <v>12455757944</v>
      </c>
      <c r="T267" s="14" t="s">
        <v>48</v>
      </c>
      <c r="U267" s="14" t="s">
        <v>141</v>
      </c>
    </row>
    <row r="268" spans="1:21" ht="15" customHeight="1" x14ac:dyDescent="0.25">
      <c r="A268" s="14" t="s">
        <v>78</v>
      </c>
      <c r="B268" s="91" t="s">
        <v>79</v>
      </c>
      <c r="C268" s="121" t="s">
        <v>54</v>
      </c>
      <c r="D268" s="14" t="s">
        <v>53</v>
      </c>
      <c r="E268" s="14" t="s">
        <v>71</v>
      </c>
      <c r="F268" s="14" t="s">
        <v>72</v>
      </c>
      <c r="G268" s="92">
        <v>43190</v>
      </c>
      <c r="H268" s="93">
        <v>0</v>
      </c>
      <c r="I268" s="93">
        <v>44.08</v>
      </c>
      <c r="J268" s="14" t="s">
        <v>73</v>
      </c>
      <c r="K268" s="14" t="s">
        <v>73</v>
      </c>
      <c r="L268" s="94">
        <v>5.4000000000000003E-3</v>
      </c>
      <c r="M268" s="95">
        <v>2.2000000000000002</v>
      </c>
      <c r="N268" s="95">
        <v>1.45</v>
      </c>
      <c r="O268" s="93">
        <v>-30.79</v>
      </c>
      <c r="P268" s="94">
        <v>-0.10100000000000001</v>
      </c>
      <c r="Q268" s="95">
        <v>0</v>
      </c>
      <c r="R268" s="93">
        <v>13.8</v>
      </c>
      <c r="S268" s="120">
        <v>23337624042</v>
      </c>
      <c r="T268" s="14" t="s">
        <v>48</v>
      </c>
      <c r="U268" s="14" t="s">
        <v>80</v>
      </c>
    </row>
    <row r="269" spans="1:21" ht="15" customHeight="1" x14ac:dyDescent="0.25">
      <c r="A269" s="14" t="s">
        <v>671</v>
      </c>
      <c r="B269" s="91" t="s">
        <v>672</v>
      </c>
      <c r="C269" s="121" t="s">
        <v>89</v>
      </c>
      <c r="D269" s="14" t="s">
        <v>45</v>
      </c>
      <c r="E269" s="14" t="s">
        <v>71</v>
      </c>
      <c r="F269" s="14" t="s">
        <v>98</v>
      </c>
      <c r="G269" s="92">
        <v>43154</v>
      </c>
      <c r="H269" s="93">
        <v>57.55</v>
      </c>
      <c r="I269" s="93">
        <v>67.06</v>
      </c>
      <c r="J269" s="94">
        <v>1.1652</v>
      </c>
      <c r="K269" s="95">
        <v>20.76</v>
      </c>
      <c r="L269" s="94">
        <v>2.6200000000000001E-2</v>
      </c>
      <c r="M269" s="104" t="e">
        <v>#N/A</v>
      </c>
      <c r="N269" s="95">
        <v>1.91</v>
      </c>
      <c r="O269" s="93">
        <v>-17.88</v>
      </c>
      <c r="P269" s="94">
        <v>6.13E-2</v>
      </c>
      <c r="Q269" s="95">
        <v>0</v>
      </c>
      <c r="R269" s="93">
        <v>60.71</v>
      </c>
      <c r="S269" s="120">
        <v>157147533004</v>
      </c>
      <c r="T269" s="14" t="s">
        <v>48</v>
      </c>
      <c r="U269" s="14" t="s">
        <v>251</v>
      </c>
    </row>
    <row r="270" spans="1:21" ht="15" customHeight="1" x14ac:dyDescent="0.25">
      <c r="A270" s="14" t="s">
        <v>673</v>
      </c>
      <c r="B270" s="91" t="s">
        <v>674</v>
      </c>
      <c r="C270" s="121" t="s">
        <v>132</v>
      </c>
      <c r="D270" s="14" t="s">
        <v>45</v>
      </c>
      <c r="E270" s="14" t="s">
        <v>71</v>
      </c>
      <c r="F270" s="14" t="s">
        <v>98</v>
      </c>
      <c r="G270" s="92">
        <v>43159</v>
      </c>
      <c r="H270" s="93">
        <v>104.16</v>
      </c>
      <c r="I270" s="93">
        <v>148.74</v>
      </c>
      <c r="J270" s="94">
        <v>1.4279999999999999</v>
      </c>
      <c r="K270" s="95">
        <v>54.89</v>
      </c>
      <c r="L270" s="94">
        <v>0</v>
      </c>
      <c r="M270" s="95">
        <v>0.8</v>
      </c>
      <c r="N270" s="95">
        <v>1.92</v>
      </c>
      <c r="O270" s="93">
        <v>4.58</v>
      </c>
      <c r="P270" s="94">
        <v>0.2319</v>
      </c>
      <c r="Q270" s="95">
        <v>0</v>
      </c>
      <c r="R270" s="93">
        <v>27.07</v>
      </c>
      <c r="S270" s="120">
        <v>46167435442</v>
      </c>
      <c r="T270" s="14" t="s">
        <v>48</v>
      </c>
      <c r="U270" s="14" t="s">
        <v>675</v>
      </c>
    </row>
    <row r="271" spans="1:21" ht="15" customHeight="1" x14ac:dyDescent="0.25">
      <c r="A271" s="14" t="s">
        <v>676</v>
      </c>
      <c r="B271" s="91" t="s">
        <v>677</v>
      </c>
      <c r="C271" s="121" t="s">
        <v>52</v>
      </c>
      <c r="D271" s="14" t="s">
        <v>53</v>
      </c>
      <c r="E271" s="14" t="s">
        <v>54</v>
      </c>
      <c r="F271" s="14" t="s">
        <v>55</v>
      </c>
      <c r="G271" s="92">
        <v>43223</v>
      </c>
      <c r="H271" s="93">
        <v>38.619999999999997</v>
      </c>
      <c r="I271" s="93">
        <v>37.81</v>
      </c>
      <c r="J271" s="94">
        <v>0.97899999999999998</v>
      </c>
      <c r="K271" s="95">
        <v>19.39</v>
      </c>
      <c r="L271" s="94">
        <v>0</v>
      </c>
      <c r="M271" s="95">
        <v>1.3</v>
      </c>
      <c r="N271" s="95">
        <v>2.63</v>
      </c>
      <c r="O271" s="93">
        <v>-9.91</v>
      </c>
      <c r="P271" s="94">
        <v>5.4399999999999997E-2</v>
      </c>
      <c r="Q271" s="95">
        <v>0</v>
      </c>
      <c r="R271" s="93">
        <v>19.739999999999998</v>
      </c>
      <c r="S271" s="120">
        <v>37462786724</v>
      </c>
      <c r="T271" s="14" t="s">
        <v>48</v>
      </c>
      <c r="U271" s="14" t="s">
        <v>544</v>
      </c>
    </row>
    <row r="272" spans="1:21" ht="15" customHeight="1" x14ac:dyDescent="0.25">
      <c r="A272" s="14" t="s">
        <v>678</v>
      </c>
      <c r="B272" s="91" t="s">
        <v>679</v>
      </c>
      <c r="C272" s="121" t="s">
        <v>132</v>
      </c>
      <c r="D272" s="14" t="s">
        <v>53</v>
      </c>
      <c r="E272" s="14" t="s">
        <v>71</v>
      </c>
      <c r="F272" s="14" t="s">
        <v>72</v>
      </c>
      <c r="G272" s="92">
        <v>43177</v>
      </c>
      <c r="H272" s="93">
        <v>113.03</v>
      </c>
      <c r="I272" s="93">
        <v>143.72</v>
      </c>
      <c r="J272" s="94">
        <v>1.2715000000000001</v>
      </c>
      <c r="K272" s="95">
        <v>31.04</v>
      </c>
      <c r="L272" s="94">
        <v>1.06E-2</v>
      </c>
      <c r="M272" s="95">
        <v>1</v>
      </c>
      <c r="N272" s="95">
        <v>1.34</v>
      </c>
      <c r="O272" s="93">
        <v>-26.41</v>
      </c>
      <c r="P272" s="94">
        <v>0.11269999999999999</v>
      </c>
      <c r="Q272" s="95">
        <v>20</v>
      </c>
      <c r="R272" s="93">
        <v>55.45</v>
      </c>
      <c r="S272" s="120">
        <v>41623164473</v>
      </c>
      <c r="T272" s="14" t="s">
        <v>48</v>
      </c>
      <c r="U272" s="14" t="s">
        <v>196</v>
      </c>
    </row>
    <row r="273" spans="1:21" ht="15" customHeight="1" x14ac:dyDescent="0.25">
      <c r="A273" s="14" t="s">
        <v>680</v>
      </c>
      <c r="B273" s="91" t="s">
        <v>681</v>
      </c>
      <c r="C273" s="121" t="s">
        <v>97</v>
      </c>
      <c r="D273" s="14" t="s">
        <v>45</v>
      </c>
      <c r="E273" s="14" t="s">
        <v>71</v>
      </c>
      <c r="F273" s="14" t="s">
        <v>98</v>
      </c>
      <c r="G273" s="92">
        <v>42960</v>
      </c>
      <c r="H273" s="93">
        <v>23.75</v>
      </c>
      <c r="I273" s="93">
        <v>65.25</v>
      </c>
      <c r="J273" s="94">
        <v>2.7473999999999998</v>
      </c>
      <c r="K273" s="95">
        <v>41.3</v>
      </c>
      <c r="L273" s="94">
        <v>1.0999999999999999E-2</v>
      </c>
      <c r="M273" s="95">
        <v>0.7</v>
      </c>
      <c r="N273" s="95">
        <v>1.91</v>
      </c>
      <c r="O273" s="93">
        <v>-17.18</v>
      </c>
      <c r="P273" s="94">
        <v>0.16400000000000001</v>
      </c>
      <c r="Q273" s="95">
        <v>0</v>
      </c>
      <c r="R273" s="93">
        <v>22.25</v>
      </c>
      <c r="S273" s="120">
        <v>1442003990</v>
      </c>
      <c r="T273" s="14" t="s">
        <v>199</v>
      </c>
      <c r="U273" s="14" t="s">
        <v>455</v>
      </c>
    </row>
    <row r="274" spans="1:21" ht="15" customHeight="1" x14ac:dyDescent="0.25">
      <c r="A274" s="14" t="s">
        <v>682</v>
      </c>
      <c r="B274" s="91" t="s">
        <v>683</v>
      </c>
      <c r="C274" s="121" t="s">
        <v>97</v>
      </c>
      <c r="D274" s="14" t="s">
        <v>53</v>
      </c>
      <c r="E274" s="14" t="s">
        <v>54</v>
      </c>
      <c r="F274" s="14" t="s">
        <v>55</v>
      </c>
      <c r="G274" s="92">
        <v>42970</v>
      </c>
      <c r="H274" s="93">
        <v>43.09</v>
      </c>
      <c r="I274" s="93">
        <v>35.700000000000003</v>
      </c>
      <c r="J274" s="94">
        <v>0.82850000000000001</v>
      </c>
      <c r="K274" s="95">
        <v>11.94</v>
      </c>
      <c r="L274" s="94">
        <v>0</v>
      </c>
      <c r="M274" s="95">
        <v>1.5</v>
      </c>
      <c r="N274" s="95">
        <v>0.56999999999999995</v>
      </c>
      <c r="O274" s="93">
        <v>-121.96</v>
      </c>
      <c r="P274" s="94">
        <v>1.72E-2</v>
      </c>
      <c r="Q274" s="95">
        <v>0</v>
      </c>
      <c r="R274" s="93">
        <v>41.55</v>
      </c>
      <c r="S274" s="120">
        <v>919201835</v>
      </c>
      <c r="T274" s="14" t="s">
        <v>199</v>
      </c>
      <c r="U274" s="14" t="s">
        <v>84</v>
      </c>
    </row>
    <row r="275" spans="1:21" ht="15" customHeight="1" x14ac:dyDescent="0.25">
      <c r="A275" s="14" t="s">
        <v>684</v>
      </c>
      <c r="B275" s="91" t="s">
        <v>685</v>
      </c>
      <c r="C275" s="121" t="s">
        <v>97</v>
      </c>
      <c r="D275" s="14" t="s">
        <v>53</v>
      </c>
      <c r="E275" s="14" t="s">
        <v>71</v>
      </c>
      <c r="F275" s="14" t="s">
        <v>72</v>
      </c>
      <c r="G275" s="92">
        <v>43252</v>
      </c>
      <c r="H275" s="93">
        <v>59.9</v>
      </c>
      <c r="I275" s="93">
        <v>78.959999999999994</v>
      </c>
      <c r="J275" s="94">
        <v>1.3182</v>
      </c>
      <c r="K275" s="95">
        <v>18.239999999999998</v>
      </c>
      <c r="L275" s="94">
        <v>3.5000000000000003E-2</v>
      </c>
      <c r="M275" s="95">
        <v>0.1</v>
      </c>
      <c r="N275" s="95">
        <v>0.67</v>
      </c>
      <c r="O275" s="93">
        <v>-94.56</v>
      </c>
      <c r="P275" s="94">
        <v>4.87E-2</v>
      </c>
      <c r="Q275" s="95">
        <v>20</v>
      </c>
      <c r="R275" s="93">
        <v>68.64</v>
      </c>
      <c r="S275" s="120">
        <v>24615819589</v>
      </c>
      <c r="T275" s="14" t="s">
        <v>48</v>
      </c>
      <c r="U275" s="14" t="s">
        <v>90</v>
      </c>
    </row>
    <row r="276" spans="1:21" ht="15" customHeight="1" x14ac:dyDescent="0.25">
      <c r="A276" s="14" t="s">
        <v>686</v>
      </c>
      <c r="B276" s="91" t="s">
        <v>687</v>
      </c>
      <c r="C276" s="121" t="s">
        <v>97</v>
      </c>
      <c r="D276" s="14" t="s">
        <v>45</v>
      </c>
      <c r="E276" s="14" t="s">
        <v>71</v>
      </c>
      <c r="F276" s="14" t="s">
        <v>98</v>
      </c>
      <c r="G276" s="92">
        <v>42986</v>
      </c>
      <c r="H276" s="93">
        <v>22.87</v>
      </c>
      <c r="I276" s="93">
        <v>41.48</v>
      </c>
      <c r="J276" s="94">
        <v>1.8137000000000001</v>
      </c>
      <c r="K276" s="95">
        <v>70.31</v>
      </c>
      <c r="L276" s="94">
        <v>3.6200000000000003E-2</v>
      </c>
      <c r="M276" s="95">
        <v>0.4</v>
      </c>
      <c r="N276" s="95">
        <v>3.18</v>
      </c>
      <c r="O276" s="93">
        <v>-6.48</v>
      </c>
      <c r="P276" s="94">
        <v>0.309</v>
      </c>
      <c r="Q276" s="95">
        <v>6</v>
      </c>
      <c r="R276" s="93">
        <v>17.690000000000001</v>
      </c>
      <c r="S276" s="120">
        <v>3149954829</v>
      </c>
      <c r="T276" s="14" t="s">
        <v>62</v>
      </c>
      <c r="U276" s="14" t="s">
        <v>74</v>
      </c>
    </row>
    <row r="277" spans="1:21" ht="15" customHeight="1" x14ac:dyDescent="0.25">
      <c r="A277" s="14" t="s">
        <v>688</v>
      </c>
      <c r="B277" s="91" t="s">
        <v>689</v>
      </c>
      <c r="C277" s="121" t="s">
        <v>60</v>
      </c>
      <c r="D277" s="14" t="s">
        <v>53</v>
      </c>
      <c r="E277" s="14" t="s">
        <v>54</v>
      </c>
      <c r="F277" s="14" t="s">
        <v>55</v>
      </c>
      <c r="G277" s="92">
        <v>43235</v>
      </c>
      <c r="H277" s="93">
        <v>158.54</v>
      </c>
      <c r="I277" s="93">
        <v>125.88</v>
      </c>
      <c r="J277" s="94">
        <v>0.79400000000000004</v>
      </c>
      <c r="K277" s="95">
        <v>26.61</v>
      </c>
      <c r="L277" s="94">
        <v>1.24E-2</v>
      </c>
      <c r="M277" s="95">
        <v>0.9</v>
      </c>
      <c r="N277" s="95">
        <v>0.6</v>
      </c>
      <c r="O277" s="93">
        <v>-24.77</v>
      </c>
      <c r="P277" s="94">
        <v>9.06E-2</v>
      </c>
      <c r="Q277" s="95">
        <v>8</v>
      </c>
      <c r="R277" s="93">
        <v>59.23</v>
      </c>
      <c r="S277" s="120">
        <v>15183250887</v>
      </c>
      <c r="T277" s="14" t="s">
        <v>48</v>
      </c>
      <c r="U277" s="14" t="s">
        <v>84</v>
      </c>
    </row>
    <row r="278" spans="1:21" ht="15" customHeight="1" x14ac:dyDescent="0.25">
      <c r="A278" s="14" t="s">
        <v>690</v>
      </c>
      <c r="B278" s="91" t="s">
        <v>691</v>
      </c>
      <c r="C278" s="121" t="s">
        <v>52</v>
      </c>
      <c r="D278" s="14" t="s">
        <v>53</v>
      </c>
      <c r="E278" s="14" t="s">
        <v>71</v>
      </c>
      <c r="F278" s="14" t="s">
        <v>72</v>
      </c>
      <c r="G278" s="92">
        <v>43182</v>
      </c>
      <c r="H278" s="93">
        <v>58.92</v>
      </c>
      <c r="I278" s="93">
        <v>65.55</v>
      </c>
      <c r="J278" s="94">
        <v>1.1125</v>
      </c>
      <c r="K278" s="95">
        <v>19.920000000000002</v>
      </c>
      <c r="L278" s="94">
        <v>3.4000000000000002E-2</v>
      </c>
      <c r="M278" s="95">
        <v>0.2</v>
      </c>
      <c r="N278" s="95">
        <v>0.53</v>
      </c>
      <c r="O278" s="93">
        <v>-114.05</v>
      </c>
      <c r="P278" s="94">
        <v>5.7099999999999998E-2</v>
      </c>
      <c r="Q278" s="95">
        <v>15</v>
      </c>
      <c r="R278" s="93">
        <v>55.92</v>
      </c>
      <c r="S278" s="120">
        <v>21350422660</v>
      </c>
      <c r="T278" s="14" t="s">
        <v>48</v>
      </c>
      <c r="U278" s="14" t="s">
        <v>90</v>
      </c>
    </row>
    <row r="279" spans="1:21" ht="15" customHeight="1" x14ac:dyDescent="0.25">
      <c r="A279" s="14" t="s">
        <v>692</v>
      </c>
      <c r="B279" s="91" t="s">
        <v>693</v>
      </c>
      <c r="C279" s="121" t="s">
        <v>97</v>
      </c>
      <c r="D279" s="14" t="s">
        <v>45</v>
      </c>
      <c r="E279" s="14" t="s">
        <v>71</v>
      </c>
      <c r="F279" s="14" t="s">
        <v>98</v>
      </c>
      <c r="G279" s="92">
        <v>43159</v>
      </c>
      <c r="H279" s="93">
        <v>48.38</v>
      </c>
      <c r="I279" s="93">
        <v>142.19999999999999</v>
      </c>
      <c r="J279" s="94">
        <v>2.9392</v>
      </c>
      <c r="K279" s="95">
        <v>46.62</v>
      </c>
      <c r="L279" s="94">
        <v>9.2999999999999992E-3</v>
      </c>
      <c r="M279" s="95">
        <v>0.6</v>
      </c>
      <c r="N279" s="95">
        <v>1.76</v>
      </c>
      <c r="O279" s="93">
        <v>-5.49</v>
      </c>
      <c r="P279" s="94">
        <v>0.19059999999999999</v>
      </c>
      <c r="Q279" s="95">
        <v>3</v>
      </c>
      <c r="R279" s="93">
        <v>28.16</v>
      </c>
      <c r="S279" s="120">
        <v>52022600175</v>
      </c>
      <c r="T279" s="14" t="s">
        <v>48</v>
      </c>
      <c r="U279" s="14" t="s">
        <v>326</v>
      </c>
    </row>
    <row r="280" spans="1:21" ht="15" customHeight="1" x14ac:dyDescent="0.25">
      <c r="A280" s="14" t="s">
        <v>694</v>
      </c>
      <c r="B280" s="91" t="s">
        <v>695</v>
      </c>
      <c r="C280" s="121" t="s">
        <v>106</v>
      </c>
      <c r="D280" s="14" t="s">
        <v>60</v>
      </c>
      <c r="E280" s="14" t="s">
        <v>46</v>
      </c>
      <c r="F280" s="14" t="s">
        <v>67</v>
      </c>
      <c r="G280" s="92">
        <v>43161</v>
      </c>
      <c r="H280" s="93">
        <v>188.21</v>
      </c>
      <c r="I280" s="93">
        <v>100.66</v>
      </c>
      <c r="J280" s="94">
        <v>0.53480000000000005</v>
      </c>
      <c r="K280" s="95">
        <v>13.09</v>
      </c>
      <c r="L280" s="94">
        <v>2.0799999999999999E-2</v>
      </c>
      <c r="M280" s="95">
        <v>1.2</v>
      </c>
      <c r="N280" s="95">
        <v>1.83</v>
      </c>
      <c r="O280" s="93">
        <v>-53.31</v>
      </c>
      <c r="P280" s="94">
        <v>2.29E-2</v>
      </c>
      <c r="Q280" s="95">
        <v>8</v>
      </c>
      <c r="R280" s="93">
        <v>84.49</v>
      </c>
      <c r="S280" s="120">
        <v>14496877975</v>
      </c>
      <c r="T280" s="14" t="s">
        <v>48</v>
      </c>
      <c r="U280" s="14" t="s">
        <v>251</v>
      </c>
    </row>
    <row r="281" spans="1:21" ht="15" customHeight="1" x14ac:dyDescent="0.25">
      <c r="A281" s="14" t="s">
        <v>696</v>
      </c>
      <c r="B281" s="91" t="s">
        <v>697</v>
      </c>
      <c r="C281" s="121" t="s">
        <v>97</v>
      </c>
      <c r="D281" s="14" t="s">
        <v>53</v>
      </c>
      <c r="E281" s="14" t="s">
        <v>71</v>
      </c>
      <c r="F281" s="14" t="s">
        <v>72</v>
      </c>
      <c r="G281" s="92">
        <v>43280</v>
      </c>
      <c r="H281" s="93">
        <v>24.8</v>
      </c>
      <c r="I281" s="93">
        <v>69.48</v>
      </c>
      <c r="J281" s="94">
        <v>2.8016000000000001</v>
      </c>
      <c r="K281" s="95">
        <v>23.88</v>
      </c>
      <c r="L281" s="94">
        <v>2.76E-2</v>
      </c>
      <c r="M281" s="95">
        <v>1.2</v>
      </c>
      <c r="N281" s="95">
        <v>1.3</v>
      </c>
      <c r="O281" s="93">
        <v>-5.54</v>
      </c>
      <c r="P281" s="94">
        <v>7.6899999999999996E-2</v>
      </c>
      <c r="Q281" s="95">
        <v>20</v>
      </c>
      <c r="R281" s="93">
        <v>30.93</v>
      </c>
      <c r="S281" s="120">
        <v>44580840168</v>
      </c>
      <c r="T281" s="14" t="s">
        <v>48</v>
      </c>
      <c r="U281" s="14" t="s">
        <v>127</v>
      </c>
    </row>
    <row r="282" spans="1:21" ht="15" customHeight="1" x14ac:dyDescent="0.25">
      <c r="A282" s="14" t="s">
        <v>698</v>
      </c>
      <c r="B282" s="91" t="s">
        <v>1975</v>
      </c>
      <c r="C282" s="121" t="s">
        <v>52</v>
      </c>
      <c r="D282" s="14" t="s">
        <v>53</v>
      </c>
      <c r="E282" s="14" t="s">
        <v>71</v>
      </c>
      <c r="F282" s="14" t="s">
        <v>72</v>
      </c>
      <c r="G282" s="92">
        <v>42932</v>
      </c>
      <c r="H282" s="93">
        <v>0</v>
      </c>
      <c r="I282" s="93">
        <v>10.83</v>
      </c>
      <c r="J282" s="14" t="s">
        <v>73</v>
      </c>
      <c r="K282" s="14" t="s">
        <v>73</v>
      </c>
      <c r="L282" s="94">
        <v>0</v>
      </c>
      <c r="M282" s="95">
        <v>0.3</v>
      </c>
      <c r="N282" s="95">
        <v>1.1299999999999999</v>
      </c>
      <c r="O282" s="93">
        <v>-39</v>
      </c>
      <c r="P282" s="94">
        <v>-5.28E-2</v>
      </c>
      <c r="Q282" s="95">
        <v>0</v>
      </c>
      <c r="R282" s="93">
        <v>31.89</v>
      </c>
      <c r="S282" s="120">
        <v>2363231900</v>
      </c>
      <c r="T282" s="14" t="s">
        <v>62</v>
      </c>
      <c r="U282" s="14" t="s">
        <v>141</v>
      </c>
    </row>
    <row r="283" spans="1:21" ht="15" customHeight="1" x14ac:dyDescent="0.25">
      <c r="A283" s="14" t="s">
        <v>699</v>
      </c>
      <c r="B283" s="91" t="s">
        <v>700</v>
      </c>
      <c r="C283" s="121" t="s">
        <v>54</v>
      </c>
      <c r="D283" s="14" t="s">
        <v>53</v>
      </c>
      <c r="E283" s="14" t="s">
        <v>71</v>
      </c>
      <c r="F283" s="14" t="s">
        <v>72</v>
      </c>
      <c r="G283" s="92">
        <v>43197</v>
      </c>
      <c r="H283" s="93">
        <v>0</v>
      </c>
      <c r="I283" s="93">
        <v>124.32</v>
      </c>
      <c r="J283" s="14" t="s">
        <v>73</v>
      </c>
      <c r="K283" s="95">
        <v>155.4</v>
      </c>
      <c r="L283" s="94">
        <v>5.4000000000000003E-3</v>
      </c>
      <c r="M283" s="95">
        <v>1</v>
      </c>
      <c r="N283" s="95">
        <v>1.2</v>
      </c>
      <c r="O283" s="93">
        <v>-17.73</v>
      </c>
      <c r="P283" s="94">
        <v>0.73450000000000004</v>
      </c>
      <c r="Q283" s="95">
        <v>0</v>
      </c>
      <c r="R283" s="93">
        <v>37.93</v>
      </c>
      <c r="S283" s="120">
        <v>72743681421</v>
      </c>
      <c r="T283" s="14" t="s">
        <v>48</v>
      </c>
      <c r="U283" s="14" t="s">
        <v>80</v>
      </c>
    </row>
    <row r="284" spans="1:21" ht="15" customHeight="1" x14ac:dyDescent="0.25">
      <c r="A284" s="14" t="s">
        <v>701</v>
      </c>
      <c r="B284" s="91" t="s">
        <v>702</v>
      </c>
      <c r="C284" s="121" t="s">
        <v>97</v>
      </c>
      <c r="D284" s="14" t="s">
        <v>53</v>
      </c>
      <c r="E284" s="14" t="s">
        <v>71</v>
      </c>
      <c r="F284" s="14" t="s">
        <v>72</v>
      </c>
      <c r="G284" s="92">
        <v>43282</v>
      </c>
      <c r="H284" s="93">
        <v>11.7</v>
      </c>
      <c r="I284" s="93">
        <v>28.22</v>
      </c>
      <c r="J284" s="94">
        <v>2.4119999999999999</v>
      </c>
      <c r="K284" s="95">
        <v>21.06</v>
      </c>
      <c r="L284" s="94">
        <v>5.9200000000000003E-2</v>
      </c>
      <c r="M284" s="95">
        <v>0.9</v>
      </c>
      <c r="N284" s="95">
        <v>0.77</v>
      </c>
      <c r="O284" s="93">
        <v>-11.82</v>
      </c>
      <c r="P284" s="94">
        <v>6.2799999999999995E-2</v>
      </c>
      <c r="Q284" s="95">
        <v>20</v>
      </c>
      <c r="R284" s="93">
        <v>18.579999999999998</v>
      </c>
      <c r="S284" s="120">
        <v>61790442402</v>
      </c>
      <c r="T284" s="14" t="s">
        <v>48</v>
      </c>
      <c r="U284" s="14" t="s">
        <v>80</v>
      </c>
    </row>
    <row r="285" spans="1:21" ht="15" customHeight="1" x14ac:dyDescent="0.25">
      <c r="A285" s="14" t="s">
        <v>703</v>
      </c>
      <c r="B285" s="91" t="s">
        <v>1976</v>
      </c>
      <c r="C285" s="121" t="s">
        <v>54</v>
      </c>
      <c r="D285" s="14" t="s">
        <v>53</v>
      </c>
      <c r="E285" s="14" t="s">
        <v>71</v>
      </c>
      <c r="F285" s="14" t="s">
        <v>72</v>
      </c>
      <c r="G285" s="92">
        <v>43277</v>
      </c>
      <c r="H285" s="93">
        <v>86.19</v>
      </c>
      <c r="I285" s="93">
        <v>438.45</v>
      </c>
      <c r="J285" s="94">
        <v>5.0869999999999997</v>
      </c>
      <c r="K285" s="95">
        <v>195.74</v>
      </c>
      <c r="L285" s="94">
        <v>1.8200000000000001E-2</v>
      </c>
      <c r="M285" s="95">
        <v>0.5</v>
      </c>
      <c r="N285" s="95">
        <v>2.36</v>
      </c>
      <c r="O285" s="93">
        <v>-123.77</v>
      </c>
      <c r="P285" s="94">
        <v>0.93620000000000003</v>
      </c>
      <c r="Q285" s="95">
        <v>3</v>
      </c>
      <c r="R285" s="93">
        <v>75.84</v>
      </c>
      <c r="S285" s="120">
        <v>34943939000</v>
      </c>
      <c r="T285" s="14" t="s">
        <v>48</v>
      </c>
      <c r="U285" s="14" t="s">
        <v>162</v>
      </c>
    </row>
    <row r="286" spans="1:21" ht="15" customHeight="1" x14ac:dyDescent="0.25">
      <c r="A286" s="14" t="s">
        <v>704</v>
      </c>
      <c r="B286" s="91" t="s">
        <v>705</v>
      </c>
      <c r="C286" s="121" t="s">
        <v>102</v>
      </c>
      <c r="D286" s="14" t="s">
        <v>60</v>
      </c>
      <c r="E286" s="14" t="s">
        <v>71</v>
      </c>
      <c r="F286" s="14" t="s">
        <v>155</v>
      </c>
      <c r="G286" s="92">
        <v>43253</v>
      </c>
      <c r="H286" s="93">
        <v>52.23</v>
      </c>
      <c r="I286" s="93">
        <v>63.86</v>
      </c>
      <c r="J286" s="94">
        <v>1.2226999999999999</v>
      </c>
      <c r="K286" s="95">
        <v>17.940000000000001</v>
      </c>
      <c r="L286" s="94">
        <v>3.1600000000000003E-2</v>
      </c>
      <c r="M286" s="95">
        <v>0.4</v>
      </c>
      <c r="N286" s="95">
        <v>7.0000000000000007E-2</v>
      </c>
      <c r="O286" s="93">
        <v>-25.62</v>
      </c>
      <c r="P286" s="94">
        <v>4.7199999999999999E-2</v>
      </c>
      <c r="Q286" s="95">
        <v>0</v>
      </c>
      <c r="R286" s="93">
        <v>25.96</v>
      </c>
      <c r="S286" s="120">
        <v>24382844454</v>
      </c>
      <c r="T286" s="14" t="s">
        <v>48</v>
      </c>
      <c r="U286" s="14" t="s">
        <v>74</v>
      </c>
    </row>
    <row r="287" spans="1:21" ht="15" customHeight="1" x14ac:dyDescent="0.25">
      <c r="A287" s="14" t="s">
        <v>706</v>
      </c>
      <c r="B287" s="91" t="s">
        <v>707</v>
      </c>
      <c r="C287" s="121" t="s">
        <v>60</v>
      </c>
      <c r="D287" s="14" t="s">
        <v>53</v>
      </c>
      <c r="E287" s="14" t="s">
        <v>71</v>
      </c>
      <c r="F287" s="14" t="s">
        <v>72</v>
      </c>
      <c r="G287" s="92">
        <v>43180</v>
      </c>
      <c r="H287" s="93">
        <v>15.05</v>
      </c>
      <c r="I287" s="93">
        <v>54.94</v>
      </c>
      <c r="J287" s="94">
        <v>3.6505000000000001</v>
      </c>
      <c r="K287" s="95">
        <v>25.2</v>
      </c>
      <c r="L287" s="94">
        <v>2.2000000000000001E-3</v>
      </c>
      <c r="M287" s="95">
        <v>0.7</v>
      </c>
      <c r="N287" s="95">
        <v>0.94</v>
      </c>
      <c r="O287" s="93">
        <v>-65.34</v>
      </c>
      <c r="P287" s="94">
        <v>8.3500000000000005E-2</v>
      </c>
      <c r="Q287" s="95">
        <v>0</v>
      </c>
      <c r="R287" s="93">
        <v>33.840000000000003</v>
      </c>
      <c r="S287" s="120">
        <v>14758914213</v>
      </c>
      <c r="T287" s="14" t="s">
        <v>48</v>
      </c>
      <c r="U287" s="14" t="s">
        <v>80</v>
      </c>
    </row>
    <row r="288" spans="1:21" ht="15" customHeight="1" x14ac:dyDescent="0.25">
      <c r="A288" s="14" t="s">
        <v>708</v>
      </c>
      <c r="B288" s="91" t="s">
        <v>709</v>
      </c>
      <c r="C288" s="121" t="s">
        <v>106</v>
      </c>
      <c r="D288" s="14" t="s">
        <v>60</v>
      </c>
      <c r="E288" s="14" t="s">
        <v>71</v>
      </c>
      <c r="F288" s="14" t="s">
        <v>155</v>
      </c>
      <c r="G288" s="92">
        <v>43277</v>
      </c>
      <c r="H288" s="93">
        <v>52.43</v>
      </c>
      <c r="I288" s="93">
        <v>58.87</v>
      </c>
      <c r="J288" s="94">
        <v>1.1228</v>
      </c>
      <c r="K288" s="95">
        <v>19.43</v>
      </c>
      <c r="L288" s="94">
        <v>3.2300000000000002E-2</v>
      </c>
      <c r="M288" s="95">
        <v>0.3</v>
      </c>
      <c r="N288" s="95">
        <v>0.68</v>
      </c>
      <c r="O288" s="93">
        <v>-72.599999999999994</v>
      </c>
      <c r="P288" s="94">
        <v>5.4600000000000003E-2</v>
      </c>
      <c r="Q288" s="95">
        <v>20</v>
      </c>
      <c r="R288" s="93">
        <v>50.27</v>
      </c>
      <c r="S288" s="120">
        <v>18686667829</v>
      </c>
      <c r="T288" s="14" t="s">
        <v>48</v>
      </c>
      <c r="U288" s="14" t="s">
        <v>90</v>
      </c>
    </row>
    <row r="289" spans="1:21" ht="15" customHeight="1" x14ac:dyDescent="0.25">
      <c r="A289" s="14" t="s">
        <v>710</v>
      </c>
      <c r="B289" s="91" t="s">
        <v>1977</v>
      </c>
      <c r="C289" s="121" t="s">
        <v>132</v>
      </c>
      <c r="D289" s="14" t="s">
        <v>53</v>
      </c>
      <c r="E289" s="14" t="s">
        <v>46</v>
      </c>
      <c r="F289" s="14" t="s">
        <v>83</v>
      </c>
      <c r="G289" s="92">
        <v>43202</v>
      </c>
      <c r="H289" s="93">
        <v>259.58999999999997</v>
      </c>
      <c r="I289" s="93">
        <v>79.88</v>
      </c>
      <c r="J289" s="94">
        <v>0.30769999999999997</v>
      </c>
      <c r="K289" s="95">
        <v>11.85</v>
      </c>
      <c r="L289" s="94">
        <v>0</v>
      </c>
      <c r="M289" s="95">
        <v>1</v>
      </c>
      <c r="N289" s="95">
        <v>0.67</v>
      </c>
      <c r="O289" s="93">
        <v>-42.54</v>
      </c>
      <c r="P289" s="94">
        <v>1.6799999999999999E-2</v>
      </c>
      <c r="Q289" s="95">
        <v>0</v>
      </c>
      <c r="R289" s="93">
        <v>79.819999999999993</v>
      </c>
      <c r="S289" s="120">
        <v>43673810000</v>
      </c>
      <c r="T289" s="14" t="s">
        <v>48</v>
      </c>
      <c r="U289" s="14" t="s">
        <v>141</v>
      </c>
    </row>
    <row r="290" spans="1:21" ht="15" customHeight="1" x14ac:dyDescent="0.25">
      <c r="A290" s="14" t="s">
        <v>711</v>
      </c>
      <c r="B290" s="91" t="s">
        <v>712</v>
      </c>
      <c r="C290" s="121" t="s">
        <v>97</v>
      </c>
      <c r="D290" s="14" t="s">
        <v>53</v>
      </c>
      <c r="E290" s="14" t="s">
        <v>71</v>
      </c>
      <c r="F290" s="14" t="s">
        <v>72</v>
      </c>
      <c r="G290" s="92">
        <v>43264</v>
      </c>
      <c r="H290" s="93">
        <v>177.52</v>
      </c>
      <c r="I290" s="93">
        <v>232.74</v>
      </c>
      <c r="J290" s="94">
        <v>1.3110999999999999</v>
      </c>
      <c r="K290" s="95">
        <v>45.91</v>
      </c>
      <c r="L290" s="94">
        <v>3.0099999999999998E-2</v>
      </c>
      <c r="M290" s="95">
        <v>0.4</v>
      </c>
      <c r="N290" s="95">
        <v>1.31</v>
      </c>
      <c r="O290" s="93">
        <v>-86</v>
      </c>
      <c r="P290" s="94">
        <v>0.187</v>
      </c>
      <c r="Q290" s="95">
        <v>20</v>
      </c>
      <c r="R290" s="93">
        <v>96.67</v>
      </c>
      <c r="S290" s="120">
        <v>15598123918</v>
      </c>
      <c r="T290" s="14" t="s">
        <v>48</v>
      </c>
      <c r="U290" s="14" t="s">
        <v>74</v>
      </c>
    </row>
    <row r="291" spans="1:21" ht="15" customHeight="1" x14ac:dyDescent="0.25">
      <c r="A291" s="14" t="s">
        <v>713</v>
      </c>
      <c r="B291" s="91" t="s">
        <v>714</v>
      </c>
      <c r="C291" s="121" t="s">
        <v>54</v>
      </c>
      <c r="D291" s="14" t="s">
        <v>53</v>
      </c>
      <c r="E291" s="14" t="s">
        <v>71</v>
      </c>
      <c r="F291" s="14" t="s">
        <v>72</v>
      </c>
      <c r="G291" s="92">
        <v>43282</v>
      </c>
      <c r="H291" s="93">
        <v>0</v>
      </c>
      <c r="I291" s="93">
        <v>7.15</v>
      </c>
      <c r="J291" s="14" t="s">
        <v>73</v>
      </c>
      <c r="K291" s="14" t="s">
        <v>73</v>
      </c>
      <c r="L291" s="94">
        <v>5.5999999999999999E-3</v>
      </c>
      <c r="M291" s="95">
        <v>1.8</v>
      </c>
      <c r="N291" s="95">
        <v>2.75</v>
      </c>
      <c r="O291" s="93">
        <v>-10.06</v>
      </c>
      <c r="P291" s="94">
        <v>-5.91E-2</v>
      </c>
      <c r="Q291" s="95">
        <v>0</v>
      </c>
      <c r="R291" s="93">
        <v>0</v>
      </c>
      <c r="S291" s="120">
        <v>3236024778</v>
      </c>
      <c r="T291" s="14" t="s">
        <v>62</v>
      </c>
      <c r="U291" s="14" t="s">
        <v>80</v>
      </c>
    </row>
    <row r="292" spans="1:21" ht="15" customHeight="1" x14ac:dyDescent="0.25">
      <c r="A292" s="14" t="s">
        <v>81</v>
      </c>
      <c r="B292" s="91" t="s">
        <v>82</v>
      </c>
      <c r="C292" s="121" t="s">
        <v>52</v>
      </c>
      <c r="D292" s="14" t="s">
        <v>53</v>
      </c>
      <c r="E292" s="14" t="s">
        <v>46</v>
      </c>
      <c r="F292" s="14" t="s">
        <v>83</v>
      </c>
      <c r="G292" s="92">
        <v>43190</v>
      </c>
      <c r="H292" s="93">
        <v>84.85</v>
      </c>
      <c r="I292" s="93">
        <v>61.14</v>
      </c>
      <c r="J292" s="94">
        <v>0.72060000000000002</v>
      </c>
      <c r="K292" s="95">
        <v>27.79</v>
      </c>
      <c r="L292" s="94">
        <v>0</v>
      </c>
      <c r="M292" s="95">
        <v>1.3</v>
      </c>
      <c r="N292" s="14" t="s">
        <v>73</v>
      </c>
      <c r="O292" s="14" t="s">
        <v>73</v>
      </c>
      <c r="P292" s="94">
        <v>9.6500000000000002E-2</v>
      </c>
      <c r="Q292" s="95">
        <v>0</v>
      </c>
      <c r="R292" s="93">
        <v>40.65</v>
      </c>
      <c r="S292" s="120">
        <v>16095046145</v>
      </c>
      <c r="T292" s="14" t="s">
        <v>48</v>
      </c>
      <c r="U292" s="14" t="s">
        <v>84</v>
      </c>
    </row>
    <row r="293" spans="1:21" ht="15" customHeight="1" x14ac:dyDescent="0.25">
      <c r="A293" s="14" t="s">
        <v>85</v>
      </c>
      <c r="B293" s="91" t="s">
        <v>1978</v>
      </c>
      <c r="C293" s="121" t="s">
        <v>106</v>
      </c>
      <c r="D293" s="14" t="s">
        <v>60</v>
      </c>
      <c r="E293" s="14" t="s">
        <v>46</v>
      </c>
      <c r="F293" s="14" t="s">
        <v>67</v>
      </c>
      <c r="G293" s="92">
        <v>43190</v>
      </c>
      <c r="H293" s="93">
        <v>103.88</v>
      </c>
      <c r="I293" s="93">
        <v>77.819999999999993</v>
      </c>
      <c r="J293" s="94">
        <v>0.74909999999999999</v>
      </c>
      <c r="K293" s="95">
        <v>15.17</v>
      </c>
      <c r="L293" s="94">
        <v>3.0800000000000001E-2</v>
      </c>
      <c r="M293" s="95">
        <v>1.4</v>
      </c>
      <c r="N293" s="95">
        <v>1.64</v>
      </c>
      <c r="O293" s="93">
        <v>-15.87</v>
      </c>
      <c r="P293" s="94">
        <v>3.3300000000000003E-2</v>
      </c>
      <c r="Q293" s="95">
        <v>8</v>
      </c>
      <c r="R293" s="93">
        <v>67.09</v>
      </c>
      <c r="S293" s="120">
        <v>34616670000</v>
      </c>
      <c r="T293" s="14" t="s">
        <v>48</v>
      </c>
      <c r="U293" s="14" t="s">
        <v>86</v>
      </c>
    </row>
    <row r="294" spans="1:21" ht="15" customHeight="1" x14ac:dyDescent="0.25">
      <c r="A294" s="14" t="s">
        <v>715</v>
      </c>
      <c r="B294" s="91" t="s">
        <v>716</v>
      </c>
      <c r="C294" s="121" t="s">
        <v>60</v>
      </c>
      <c r="D294" s="14" t="s">
        <v>53</v>
      </c>
      <c r="E294" s="14" t="s">
        <v>71</v>
      </c>
      <c r="F294" s="14" t="s">
        <v>72</v>
      </c>
      <c r="G294" s="92">
        <v>43276</v>
      </c>
      <c r="H294" s="93">
        <v>0</v>
      </c>
      <c r="I294" s="93">
        <v>81.7</v>
      </c>
      <c r="J294" s="14" t="s">
        <v>73</v>
      </c>
      <c r="K294" s="95">
        <v>38.72</v>
      </c>
      <c r="L294" s="94">
        <v>4.2799999999999998E-2</v>
      </c>
      <c r="M294" s="95">
        <v>0.5</v>
      </c>
      <c r="N294" s="95">
        <v>0.7</v>
      </c>
      <c r="O294" s="93">
        <v>-196.5</v>
      </c>
      <c r="P294" s="94">
        <v>0.15110000000000001</v>
      </c>
      <c r="Q294" s="95">
        <v>3</v>
      </c>
      <c r="R294" s="93">
        <v>76.08</v>
      </c>
      <c r="S294" s="120">
        <v>16035539286</v>
      </c>
      <c r="T294" s="14" t="s">
        <v>48</v>
      </c>
      <c r="U294" s="14" t="s">
        <v>90</v>
      </c>
    </row>
    <row r="295" spans="1:21" ht="15" customHeight="1" x14ac:dyDescent="0.25">
      <c r="A295" s="14" t="s">
        <v>717</v>
      </c>
      <c r="B295" s="91" t="s">
        <v>1979</v>
      </c>
      <c r="C295" s="121" t="s">
        <v>52</v>
      </c>
      <c r="D295" s="14" t="s">
        <v>53</v>
      </c>
      <c r="E295" s="14" t="s">
        <v>71</v>
      </c>
      <c r="F295" s="14" t="s">
        <v>72</v>
      </c>
      <c r="G295" s="92">
        <v>43256</v>
      </c>
      <c r="H295" s="93">
        <v>0</v>
      </c>
      <c r="I295" s="93">
        <v>44.85</v>
      </c>
      <c r="J295" s="14" t="s">
        <v>73</v>
      </c>
      <c r="K295" s="95">
        <v>42.71</v>
      </c>
      <c r="L295" s="94">
        <v>0</v>
      </c>
      <c r="M295" s="95">
        <v>0.5</v>
      </c>
      <c r="N295" s="95">
        <v>2.27</v>
      </c>
      <c r="O295" s="93">
        <v>-38.909999999999997</v>
      </c>
      <c r="P295" s="94">
        <v>0.1711</v>
      </c>
      <c r="Q295" s="95">
        <v>0</v>
      </c>
      <c r="R295" s="93">
        <v>64.98</v>
      </c>
      <c r="S295" s="120">
        <v>5418879100</v>
      </c>
      <c r="T295" s="14" t="s">
        <v>62</v>
      </c>
      <c r="U295" s="14" t="s">
        <v>141</v>
      </c>
    </row>
    <row r="296" spans="1:21" ht="15" customHeight="1" x14ac:dyDescent="0.25">
      <c r="A296" s="14" t="s">
        <v>718</v>
      </c>
      <c r="B296" s="91" t="s">
        <v>719</v>
      </c>
      <c r="C296" s="121" t="s">
        <v>132</v>
      </c>
      <c r="D296" s="14" t="s">
        <v>45</v>
      </c>
      <c r="E296" s="14" t="s">
        <v>71</v>
      </c>
      <c r="F296" s="14" t="s">
        <v>98</v>
      </c>
      <c r="G296" s="92">
        <v>43230</v>
      </c>
      <c r="H296" s="93">
        <v>80.98</v>
      </c>
      <c r="I296" s="93">
        <v>149.19999999999999</v>
      </c>
      <c r="J296" s="94">
        <v>1.8424</v>
      </c>
      <c r="K296" s="95">
        <v>45.35</v>
      </c>
      <c r="L296" s="94">
        <v>0</v>
      </c>
      <c r="M296" s="95">
        <v>0.6</v>
      </c>
      <c r="N296" s="95">
        <v>2.0699999999999998</v>
      </c>
      <c r="O296" s="93">
        <v>0.64</v>
      </c>
      <c r="P296" s="94">
        <v>0.1842</v>
      </c>
      <c r="Q296" s="95">
        <v>0</v>
      </c>
      <c r="R296" s="93">
        <v>37.78</v>
      </c>
      <c r="S296" s="120">
        <v>31759123441</v>
      </c>
      <c r="T296" s="14" t="s">
        <v>48</v>
      </c>
      <c r="U296" s="14" t="s">
        <v>141</v>
      </c>
    </row>
    <row r="297" spans="1:21" ht="15" customHeight="1" x14ac:dyDescent="0.25">
      <c r="A297" s="14" t="s">
        <v>87</v>
      </c>
      <c r="B297" s="91" t="s">
        <v>88</v>
      </c>
      <c r="C297" s="121" t="s">
        <v>89</v>
      </c>
      <c r="D297" s="14" t="s">
        <v>53</v>
      </c>
      <c r="E297" s="14" t="s">
        <v>54</v>
      </c>
      <c r="F297" s="14" t="s">
        <v>55</v>
      </c>
      <c r="G297" s="92">
        <v>43190</v>
      </c>
      <c r="H297" s="93">
        <v>41.62</v>
      </c>
      <c r="I297" s="93">
        <v>41.92</v>
      </c>
      <c r="J297" s="94">
        <v>1.0072000000000001</v>
      </c>
      <c r="K297" s="95">
        <v>15.47</v>
      </c>
      <c r="L297" s="94">
        <v>3.1300000000000001E-2</v>
      </c>
      <c r="M297" s="95">
        <v>0.2</v>
      </c>
      <c r="N297" s="95">
        <v>1.1000000000000001</v>
      </c>
      <c r="O297" s="93">
        <v>-77.569999999999993</v>
      </c>
      <c r="P297" s="94">
        <v>3.4799999999999998E-2</v>
      </c>
      <c r="Q297" s="95">
        <v>2</v>
      </c>
      <c r="R297" s="93">
        <v>44.35</v>
      </c>
      <c r="S297" s="120">
        <v>40699236093</v>
      </c>
      <c r="T297" s="14" t="s">
        <v>48</v>
      </c>
      <c r="U297" s="14" t="s">
        <v>90</v>
      </c>
    </row>
    <row r="298" spans="1:21" ht="15" customHeight="1" x14ac:dyDescent="0.25">
      <c r="A298" s="14" t="s">
        <v>720</v>
      </c>
      <c r="B298" s="91" t="s">
        <v>721</v>
      </c>
      <c r="C298" s="121" t="s">
        <v>97</v>
      </c>
      <c r="D298" s="14" t="s">
        <v>45</v>
      </c>
      <c r="E298" s="14" t="s">
        <v>71</v>
      </c>
      <c r="F298" s="14" t="s">
        <v>98</v>
      </c>
      <c r="G298" s="92">
        <v>42936</v>
      </c>
      <c r="H298" s="93">
        <v>48.45</v>
      </c>
      <c r="I298" s="93">
        <v>61.54</v>
      </c>
      <c r="J298" s="94">
        <v>1.2702</v>
      </c>
      <c r="K298" s="95">
        <v>32.909999999999997</v>
      </c>
      <c r="L298" s="94">
        <v>0</v>
      </c>
      <c r="M298" s="95">
        <v>1.2</v>
      </c>
      <c r="N298" s="95">
        <v>3.46</v>
      </c>
      <c r="O298" s="93">
        <v>6.25</v>
      </c>
      <c r="P298" s="94">
        <v>0.122</v>
      </c>
      <c r="Q298" s="95">
        <v>0</v>
      </c>
      <c r="R298" s="93">
        <v>30.42</v>
      </c>
      <c r="S298" s="120">
        <v>2129858385</v>
      </c>
      <c r="T298" s="14" t="s">
        <v>62</v>
      </c>
      <c r="U298" s="14" t="s">
        <v>196</v>
      </c>
    </row>
    <row r="299" spans="1:21" ht="15" customHeight="1" x14ac:dyDescent="0.25">
      <c r="A299" s="14" t="s">
        <v>722</v>
      </c>
      <c r="B299" s="91" t="s">
        <v>723</v>
      </c>
      <c r="C299" s="121" t="s">
        <v>102</v>
      </c>
      <c r="D299" s="14" t="s">
        <v>45</v>
      </c>
      <c r="E299" s="14" t="s">
        <v>46</v>
      </c>
      <c r="F299" s="14" t="s">
        <v>47</v>
      </c>
      <c r="G299" s="92">
        <v>42967</v>
      </c>
      <c r="H299" s="93">
        <v>160.96</v>
      </c>
      <c r="I299" s="93">
        <v>107.83</v>
      </c>
      <c r="J299" s="94">
        <v>0.66990000000000005</v>
      </c>
      <c r="K299" s="95">
        <v>25.8</v>
      </c>
      <c r="L299" s="94">
        <v>3.7000000000000002E-3</v>
      </c>
      <c r="M299" s="95">
        <v>1.2</v>
      </c>
      <c r="N299" s="95">
        <v>1.84</v>
      </c>
      <c r="O299" s="93">
        <v>-12.01</v>
      </c>
      <c r="P299" s="94">
        <v>8.6499999999999994E-2</v>
      </c>
      <c r="Q299" s="95">
        <v>2</v>
      </c>
      <c r="R299" s="93">
        <v>55.19</v>
      </c>
      <c r="S299" s="120">
        <v>5215015806</v>
      </c>
      <c r="T299" s="14" t="s">
        <v>62</v>
      </c>
      <c r="U299" s="14" t="s">
        <v>103</v>
      </c>
    </row>
    <row r="300" spans="1:21" ht="15" customHeight="1" x14ac:dyDescent="0.25">
      <c r="A300" s="14" t="s">
        <v>724</v>
      </c>
      <c r="B300" s="91" t="s">
        <v>725</v>
      </c>
      <c r="C300" s="121" t="s">
        <v>102</v>
      </c>
      <c r="D300" s="14" t="s">
        <v>45</v>
      </c>
      <c r="E300" s="14" t="s">
        <v>71</v>
      </c>
      <c r="F300" s="14" t="s">
        <v>98</v>
      </c>
      <c r="G300" s="92">
        <v>43176</v>
      </c>
      <c r="H300" s="93">
        <v>56.9</v>
      </c>
      <c r="I300" s="93">
        <v>72.25</v>
      </c>
      <c r="J300" s="94">
        <v>1.2698</v>
      </c>
      <c r="K300" s="95">
        <v>28.33</v>
      </c>
      <c r="L300" s="94">
        <v>1.1599999999999999E-2</v>
      </c>
      <c r="M300" s="95">
        <v>0.7</v>
      </c>
      <c r="N300" s="95">
        <v>2.3199999999999998</v>
      </c>
      <c r="O300" s="93">
        <v>7.83</v>
      </c>
      <c r="P300" s="94">
        <v>9.9199999999999997E-2</v>
      </c>
      <c r="Q300" s="95">
        <v>20</v>
      </c>
      <c r="R300" s="93">
        <v>26.39</v>
      </c>
      <c r="S300" s="120">
        <v>12777671733</v>
      </c>
      <c r="T300" s="14" t="s">
        <v>48</v>
      </c>
      <c r="U300" s="14" t="s">
        <v>56</v>
      </c>
    </row>
    <row r="301" spans="1:21" ht="15" customHeight="1" x14ac:dyDescent="0.25">
      <c r="A301" s="14" t="s">
        <v>726</v>
      </c>
      <c r="B301" s="91" t="s">
        <v>727</v>
      </c>
      <c r="C301" s="121" t="s">
        <v>60</v>
      </c>
      <c r="D301" s="14" t="s">
        <v>53</v>
      </c>
      <c r="E301" s="14" t="s">
        <v>71</v>
      </c>
      <c r="F301" s="14" t="s">
        <v>72</v>
      </c>
      <c r="G301" s="92">
        <v>43234</v>
      </c>
      <c r="H301" s="93">
        <v>51.11</v>
      </c>
      <c r="I301" s="93">
        <v>128.79</v>
      </c>
      <c r="J301" s="94">
        <v>2.5198999999999998</v>
      </c>
      <c r="K301" s="95">
        <v>41.02</v>
      </c>
      <c r="L301" s="94">
        <v>8.9999999999999993E-3</v>
      </c>
      <c r="M301" s="95">
        <v>1.1000000000000001</v>
      </c>
      <c r="N301" s="95">
        <v>0.74</v>
      </c>
      <c r="O301" s="93">
        <v>-57.98</v>
      </c>
      <c r="P301" s="94">
        <v>0.16259999999999999</v>
      </c>
      <c r="Q301" s="95">
        <v>5</v>
      </c>
      <c r="R301" s="93">
        <v>48.51</v>
      </c>
      <c r="S301" s="120">
        <v>19381805972</v>
      </c>
      <c r="T301" s="14" t="s">
        <v>48</v>
      </c>
      <c r="U301" s="14" t="s">
        <v>728</v>
      </c>
    </row>
    <row r="302" spans="1:21" ht="15" customHeight="1" x14ac:dyDescent="0.25">
      <c r="A302" s="14" t="s">
        <v>729</v>
      </c>
      <c r="B302" s="91" t="s">
        <v>730</v>
      </c>
      <c r="C302" s="121" t="s">
        <v>97</v>
      </c>
      <c r="D302" s="14" t="s">
        <v>45</v>
      </c>
      <c r="E302" s="14" t="s">
        <v>71</v>
      </c>
      <c r="F302" s="14" t="s">
        <v>98</v>
      </c>
      <c r="G302" s="92">
        <v>42982</v>
      </c>
      <c r="H302" s="93">
        <v>38.39</v>
      </c>
      <c r="I302" s="93">
        <v>50.1</v>
      </c>
      <c r="J302" s="94">
        <v>1.3049999999999999</v>
      </c>
      <c r="K302" s="95">
        <v>28.79</v>
      </c>
      <c r="L302" s="94">
        <v>1.44E-2</v>
      </c>
      <c r="M302" s="95">
        <v>0.7</v>
      </c>
      <c r="N302" s="95">
        <v>4.09</v>
      </c>
      <c r="O302" s="93">
        <v>5.88</v>
      </c>
      <c r="P302" s="94">
        <v>0.10150000000000001</v>
      </c>
      <c r="Q302" s="95">
        <v>4</v>
      </c>
      <c r="R302" s="93">
        <v>21.92</v>
      </c>
      <c r="S302" s="120">
        <v>2600445180</v>
      </c>
      <c r="T302" s="14" t="s">
        <v>62</v>
      </c>
      <c r="U302" s="14" t="s">
        <v>196</v>
      </c>
    </row>
    <row r="303" spans="1:21" ht="15" customHeight="1" x14ac:dyDescent="0.25">
      <c r="A303" s="14" t="s">
        <v>731</v>
      </c>
      <c r="B303" s="91" t="s">
        <v>732</v>
      </c>
      <c r="C303" s="121" t="s">
        <v>132</v>
      </c>
      <c r="D303" s="14" t="s">
        <v>53</v>
      </c>
      <c r="E303" s="14" t="s">
        <v>54</v>
      </c>
      <c r="F303" s="14" t="s">
        <v>55</v>
      </c>
      <c r="G303" s="92">
        <v>43256</v>
      </c>
      <c r="H303" s="93">
        <v>108.11</v>
      </c>
      <c r="I303" s="93">
        <v>94.68</v>
      </c>
      <c r="J303" s="94">
        <v>0.87580000000000002</v>
      </c>
      <c r="K303" s="95">
        <v>33.69</v>
      </c>
      <c r="L303" s="94">
        <v>3.3000000000000002E-2</v>
      </c>
      <c r="M303" s="95">
        <v>0.2</v>
      </c>
      <c r="N303" s="95">
        <v>0.5</v>
      </c>
      <c r="O303" s="93">
        <v>-35.42</v>
      </c>
      <c r="P303" s="94">
        <v>0.126</v>
      </c>
      <c r="Q303" s="95">
        <v>8</v>
      </c>
      <c r="R303" s="93">
        <v>33.909999999999997</v>
      </c>
      <c r="S303" s="120">
        <v>11952373509</v>
      </c>
      <c r="T303" s="14" t="s">
        <v>48</v>
      </c>
      <c r="U303" s="14" t="s">
        <v>74</v>
      </c>
    </row>
    <row r="304" spans="1:21" ht="15" customHeight="1" x14ac:dyDescent="0.25">
      <c r="A304" s="14" t="s">
        <v>54</v>
      </c>
      <c r="B304" s="91" t="s">
        <v>733</v>
      </c>
      <c r="C304" s="121" t="s">
        <v>97</v>
      </c>
      <c r="D304" s="14" t="s">
        <v>53</v>
      </c>
      <c r="E304" s="14" t="s">
        <v>71</v>
      </c>
      <c r="F304" s="14" t="s">
        <v>72</v>
      </c>
      <c r="G304" s="92">
        <v>43209</v>
      </c>
      <c r="H304" s="93">
        <v>1.19</v>
      </c>
      <c r="I304" s="93">
        <v>10.86</v>
      </c>
      <c r="J304" s="94">
        <v>9.1260999999999992</v>
      </c>
      <c r="K304" s="95">
        <v>7.54</v>
      </c>
      <c r="L304" s="94">
        <v>5.5199999999999999E-2</v>
      </c>
      <c r="M304" s="95">
        <v>1</v>
      </c>
      <c r="N304" s="95">
        <v>1.23</v>
      </c>
      <c r="O304" s="93">
        <v>-26.77</v>
      </c>
      <c r="P304" s="94">
        <v>-4.7999999999999996E-3</v>
      </c>
      <c r="Q304" s="95">
        <v>0</v>
      </c>
      <c r="R304" s="93">
        <v>15.98</v>
      </c>
      <c r="S304" s="120">
        <v>43016448627</v>
      </c>
      <c r="T304" s="14" t="s">
        <v>48</v>
      </c>
      <c r="U304" s="14" t="s">
        <v>179</v>
      </c>
    </row>
    <row r="305" spans="1:21" ht="15" customHeight="1" x14ac:dyDescent="0.25">
      <c r="A305" s="14" t="s">
        <v>734</v>
      </c>
      <c r="B305" s="91" t="s">
        <v>735</v>
      </c>
      <c r="C305" s="121" t="s">
        <v>102</v>
      </c>
      <c r="D305" s="14" t="s">
        <v>45</v>
      </c>
      <c r="E305" s="14" t="s">
        <v>71</v>
      </c>
      <c r="F305" s="14" t="s">
        <v>98</v>
      </c>
      <c r="G305" s="92">
        <v>43183</v>
      </c>
      <c r="H305" s="93">
        <v>39.85</v>
      </c>
      <c r="I305" s="93">
        <v>55.94</v>
      </c>
      <c r="J305" s="94">
        <v>1.4037999999999999</v>
      </c>
      <c r="K305" s="95">
        <v>27.83</v>
      </c>
      <c r="L305" s="94">
        <v>2.29E-2</v>
      </c>
      <c r="M305" s="95">
        <v>1</v>
      </c>
      <c r="N305" s="95">
        <v>5.51</v>
      </c>
      <c r="O305" s="93">
        <v>3.9</v>
      </c>
      <c r="P305" s="94">
        <v>9.6699999999999994E-2</v>
      </c>
      <c r="Q305" s="95">
        <v>20</v>
      </c>
      <c r="R305" s="93">
        <v>19.63</v>
      </c>
      <c r="S305" s="120">
        <v>16035846993</v>
      </c>
      <c r="T305" s="14" t="s">
        <v>48</v>
      </c>
      <c r="U305" s="14" t="s">
        <v>86</v>
      </c>
    </row>
    <row r="306" spans="1:21" ht="15" customHeight="1" x14ac:dyDescent="0.25">
      <c r="A306" s="14" t="s">
        <v>736</v>
      </c>
      <c r="B306" s="91" t="s">
        <v>1980</v>
      </c>
      <c r="C306" s="121" t="s">
        <v>97</v>
      </c>
      <c r="D306" s="14" t="s">
        <v>45</v>
      </c>
      <c r="E306" s="14" t="s">
        <v>71</v>
      </c>
      <c r="F306" s="14" t="s">
        <v>98</v>
      </c>
      <c r="G306" s="92">
        <v>43182</v>
      </c>
      <c r="H306" s="93">
        <v>172.51</v>
      </c>
      <c r="I306" s="93">
        <v>209.99</v>
      </c>
      <c r="J306" s="94">
        <v>1.2173</v>
      </c>
      <c r="K306" s="95">
        <v>46.87</v>
      </c>
      <c r="L306" s="94">
        <v>0</v>
      </c>
      <c r="M306" s="95">
        <v>0.9</v>
      </c>
      <c r="N306" s="95">
        <v>12.92</v>
      </c>
      <c r="O306" s="93">
        <v>12.96</v>
      </c>
      <c r="P306" s="94">
        <v>0.19189999999999999</v>
      </c>
      <c r="Q306" s="95">
        <v>0</v>
      </c>
      <c r="R306" s="93">
        <v>60.22</v>
      </c>
      <c r="S306" s="120">
        <v>608106959135</v>
      </c>
      <c r="T306" s="14" t="s">
        <v>48</v>
      </c>
      <c r="U306" s="14" t="s">
        <v>544</v>
      </c>
    </row>
    <row r="307" spans="1:21" ht="15" customHeight="1" x14ac:dyDescent="0.25">
      <c r="A307" s="14" t="s">
        <v>737</v>
      </c>
      <c r="B307" s="91" t="s">
        <v>738</v>
      </c>
      <c r="C307" s="121" t="s">
        <v>132</v>
      </c>
      <c r="D307" s="14" t="s">
        <v>53</v>
      </c>
      <c r="E307" s="14" t="s">
        <v>46</v>
      </c>
      <c r="F307" s="14" t="s">
        <v>83</v>
      </c>
      <c r="G307" s="92">
        <v>43257</v>
      </c>
      <c r="H307" s="93">
        <v>109.83</v>
      </c>
      <c r="I307" s="93">
        <v>56.18</v>
      </c>
      <c r="J307" s="94">
        <v>0.51149999999999995</v>
      </c>
      <c r="K307" s="95">
        <v>19.71</v>
      </c>
      <c r="L307" s="94">
        <v>1.2800000000000001E-2</v>
      </c>
      <c r="M307" s="95">
        <v>1.4</v>
      </c>
      <c r="N307" s="95">
        <v>1.44</v>
      </c>
      <c r="O307" s="93">
        <v>-10.19</v>
      </c>
      <c r="P307" s="94">
        <v>5.6099999999999997E-2</v>
      </c>
      <c r="Q307" s="95">
        <v>5</v>
      </c>
      <c r="R307" s="93">
        <v>37.229999999999997</v>
      </c>
      <c r="S307" s="120">
        <v>8205373877</v>
      </c>
      <c r="T307" s="14" t="s">
        <v>62</v>
      </c>
      <c r="U307" s="14" t="s">
        <v>103</v>
      </c>
    </row>
    <row r="308" spans="1:21" ht="15" customHeight="1" x14ac:dyDescent="0.25">
      <c r="A308" s="14" t="s">
        <v>739</v>
      </c>
      <c r="B308" s="91" t="s">
        <v>740</v>
      </c>
      <c r="C308" s="121" t="s">
        <v>54</v>
      </c>
      <c r="D308" s="14" t="s">
        <v>53</v>
      </c>
      <c r="E308" s="14" t="s">
        <v>71</v>
      </c>
      <c r="F308" s="14" t="s">
        <v>72</v>
      </c>
      <c r="G308" s="92">
        <v>43230</v>
      </c>
      <c r="H308" s="93">
        <v>0</v>
      </c>
      <c r="I308" s="93">
        <v>16.77</v>
      </c>
      <c r="J308" s="14" t="s">
        <v>73</v>
      </c>
      <c r="K308" s="14" t="s">
        <v>73</v>
      </c>
      <c r="L308" s="94">
        <v>0</v>
      </c>
      <c r="M308" s="95">
        <v>2.5</v>
      </c>
      <c r="N308" s="95">
        <v>2.33</v>
      </c>
      <c r="O308" s="93">
        <v>-12.26</v>
      </c>
      <c r="P308" s="94">
        <v>-0.1065</v>
      </c>
      <c r="Q308" s="95">
        <v>0</v>
      </c>
      <c r="R308" s="93">
        <v>14.73</v>
      </c>
      <c r="S308" s="120">
        <v>24338660660</v>
      </c>
      <c r="T308" s="14" t="s">
        <v>48</v>
      </c>
      <c r="U308" s="14" t="s">
        <v>171</v>
      </c>
    </row>
    <row r="309" spans="1:21" ht="15" customHeight="1" x14ac:dyDescent="0.25">
      <c r="A309" s="14" t="s">
        <v>50</v>
      </c>
      <c r="B309" s="91" t="s">
        <v>51</v>
      </c>
      <c r="C309" s="121" t="s">
        <v>52</v>
      </c>
      <c r="D309" s="14" t="s">
        <v>53</v>
      </c>
      <c r="E309" s="14" t="s">
        <v>54</v>
      </c>
      <c r="F309" s="14" t="s">
        <v>55</v>
      </c>
      <c r="G309" s="92">
        <v>43191</v>
      </c>
      <c r="H309" s="93">
        <v>293.07</v>
      </c>
      <c r="I309" s="93">
        <v>231.15</v>
      </c>
      <c r="J309" s="94">
        <v>0.78869999999999996</v>
      </c>
      <c r="K309" s="95">
        <v>20.9</v>
      </c>
      <c r="L309" s="94">
        <v>6.8999999999999999E-3</v>
      </c>
      <c r="M309" s="95">
        <v>1.4</v>
      </c>
      <c r="N309" s="95">
        <v>1.43</v>
      </c>
      <c r="O309" s="93">
        <v>-71</v>
      </c>
      <c r="P309" s="94">
        <v>6.2E-2</v>
      </c>
      <c r="Q309" s="95">
        <v>7</v>
      </c>
      <c r="R309" s="93">
        <v>153.46</v>
      </c>
      <c r="S309" s="120">
        <v>62724767110</v>
      </c>
      <c r="T309" s="14" t="s">
        <v>48</v>
      </c>
      <c r="U309" s="14" t="s">
        <v>56</v>
      </c>
    </row>
    <row r="310" spans="1:21" ht="15" customHeight="1" x14ac:dyDescent="0.25">
      <c r="A310" s="14" t="s">
        <v>741</v>
      </c>
      <c r="B310" s="91" t="s">
        <v>742</v>
      </c>
      <c r="C310" s="121" t="s">
        <v>60</v>
      </c>
      <c r="D310" s="14" t="s">
        <v>53</v>
      </c>
      <c r="E310" s="14" t="s">
        <v>71</v>
      </c>
      <c r="F310" s="14" t="s">
        <v>72</v>
      </c>
      <c r="G310" s="92">
        <v>43182</v>
      </c>
      <c r="H310" s="93">
        <v>0</v>
      </c>
      <c r="I310" s="93">
        <v>36.26</v>
      </c>
      <c r="J310" s="14" t="s">
        <v>73</v>
      </c>
      <c r="K310" s="14" t="s">
        <v>73</v>
      </c>
      <c r="L310" s="94">
        <v>3.9699999999999999E-2</v>
      </c>
      <c r="M310" s="95">
        <v>0.3</v>
      </c>
      <c r="N310" s="95">
        <v>0.76</v>
      </c>
      <c r="O310" s="93">
        <v>-79.33</v>
      </c>
      <c r="P310" s="94">
        <v>-0.1031</v>
      </c>
      <c r="Q310" s="95">
        <v>0</v>
      </c>
      <c r="R310" s="93">
        <v>20.65</v>
      </c>
      <c r="S310" s="120">
        <v>17144439353</v>
      </c>
      <c r="T310" s="14" t="s">
        <v>48</v>
      </c>
      <c r="U310" s="14" t="s">
        <v>90</v>
      </c>
    </row>
    <row r="311" spans="1:21" ht="15" customHeight="1" x14ac:dyDescent="0.25">
      <c r="A311" s="14" t="s">
        <v>743</v>
      </c>
      <c r="B311" s="91" t="s">
        <v>744</v>
      </c>
      <c r="C311" s="121" t="s">
        <v>132</v>
      </c>
      <c r="D311" s="14" t="s">
        <v>53</v>
      </c>
      <c r="E311" s="14" t="s">
        <v>46</v>
      </c>
      <c r="F311" s="14" t="s">
        <v>83</v>
      </c>
      <c r="G311" s="92">
        <v>43193</v>
      </c>
      <c r="H311" s="93">
        <v>246.64</v>
      </c>
      <c r="I311" s="93">
        <v>176.75</v>
      </c>
      <c r="J311" s="94">
        <v>0.71660000000000001</v>
      </c>
      <c r="K311" s="95">
        <v>26.11</v>
      </c>
      <c r="L311" s="94">
        <v>0</v>
      </c>
      <c r="M311" s="95">
        <v>1</v>
      </c>
      <c r="N311" s="95">
        <v>1.46</v>
      </c>
      <c r="O311" s="93">
        <v>1.83</v>
      </c>
      <c r="P311" s="94">
        <v>8.7999999999999995E-2</v>
      </c>
      <c r="Q311" s="95">
        <v>0</v>
      </c>
      <c r="R311" s="93">
        <v>63.24</v>
      </c>
      <c r="S311" s="120">
        <v>10823522918</v>
      </c>
      <c r="T311" s="14" t="s">
        <v>48</v>
      </c>
      <c r="U311" s="14" t="s">
        <v>162</v>
      </c>
    </row>
    <row r="312" spans="1:21" ht="15" customHeight="1" x14ac:dyDescent="0.25">
      <c r="A312" s="14" t="s">
        <v>745</v>
      </c>
      <c r="B312" s="91" t="s">
        <v>746</v>
      </c>
      <c r="C312" s="121" t="s">
        <v>60</v>
      </c>
      <c r="D312" s="14" t="s">
        <v>53</v>
      </c>
      <c r="E312" s="14" t="s">
        <v>54</v>
      </c>
      <c r="F312" s="14" t="s">
        <v>55</v>
      </c>
      <c r="G312" s="92">
        <v>43183</v>
      </c>
      <c r="H312" s="93">
        <v>130.93</v>
      </c>
      <c r="I312" s="93">
        <v>108.34</v>
      </c>
      <c r="J312" s="94">
        <v>0.82750000000000001</v>
      </c>
      <c r="K312" s="95">
        <v>30.52</v>
      </c>
      <c r="L312" s="94">
        <v>1.0699999999999999E-2</v>
      </c>
      <c r="M312" s="95">
        <v>0.9</v>
      </c>
      <c r="N312" s="95">
        <v>0.92</v>
      </c>
      <c r="O312" s="93">
        <v>-29.72</v>
      </c>
      <c r="P312" s="94">
        <v>0.1101</v>
      </c>
      <c r="Q312" s="95">
        <v>1</v>
      </c>
      <c r="R312" s="93">
        <v>61.22</v>
      </c>
      <c r="S312" s="120">
        <v>36005283840</v>
      </c>
      <c r="T312" s="14" t="s">
        <v>48</v>
      </c>
      <c r="U312" s="14" t="s">
        <v>84</v>
      </c>
    </row>
    <row r="313" spans="1:21" ht="15" customHeight="1" x14ac:dyDescent="0.25">
      <c r="A313" s="14" t="s">
        <v>747</v>
      </c>
      <c r="B313" s="91" t="s">
        <v>748</v>
      </c>
      <c r="C313" s="121" t="s">
        <v>52</v>
      </c>
      <c r="D313" s="14" t="s">
        <v>53</v>
      </c>
      <c r="E313" s="14" t="s">
        <v>54</v>
      </c>
      <c r="F313" s="14" t="s">
        <v>55</v>
      </c>
      <c r="G313" s="92">
        <v>43200</v>
      </c>
      <c r="H313" s="93">
        <v>96.16</v>
      </c>
      <c r="I313" s="93">
        <v>77.150000000000006</v>
      </c>
      <c r="J313" s="94">
        <v>0.80230000000000001</v>
      </c>
      <c r="K313" s="95">
        <v>30.86</v>
      </c>
      <c r="L313" s="94">
        <v>0</v>
      </c>
      <c r="M313" s="95">
        <v>0.8</v>
      </c>
      <c r="N313" s="95">
        <v>1.02</v>
      </c>
      <c r="O313" s="93">
        <v>-13.15</v>
      </c>
      <c r="P313" s="94">
        <v>0.1118</v>
      </c>
      <c r="Q313" s="95">
        <v>0</v>
      </c>
      <c r="R313" s="93">
        <v>20.81</v>
      </c>
      <c r="S313" s="120">
        <v>31826387933</v>
      </c>
      <c r="T313" s="14" t="s">
        <v>48</v>
      </c>
      <c r="U313" s="14" t="s">
        <v>196</v>
      </c>
    </row>
    <row r="314" spans="1:21" ht="15" customHeight="1" x14ac:dyDescent="0.25">
      <c r="A314" s="14" t="s">
        <v>749</v>
      </c>
      <c r="B314" s="91" t="s">
        <v>750</v>
      </c>
      <c r="C314" s="121" t="s">
        <v>66</v>
      </c>
      <c r="D314" s="14" t="s">
        <v>60</v>
      </c>
      <c r="E314" s="14" t="s">
        <v>46</v>
      </c>
      <c r="F314" s="14" t="s">
        <v>67</v>
      </c>
      <c r="G314" s="92">
        <v>43180</v>
      </c>
      <c r="H314" s="93">
        <v>45.76</v>
      </c>
      <c r="I314" s="93">
        <v>29.52</v>
      </c>
      <c r="J314" s="94">
        <v>0.64510000000000001</v>
      </c>
      <c r="K314" s="95">
        <v>13.06</v>
      </c>
      <c r="L314" s="94">
        <v>2.0299999999999999E-2</v>
      </c>
      <c r="M314" s="95">
        <v>1.3</v>
      </c>
      <c r="N314" s="14" t="s">
        <v>73</v>
      </c>
      <c r="O314" s="14" t="s">
        <v>73</v>
      </c>
      <c r="P314" s="94">
        <v>2.2800000000000001E-2</v>
      </c>
      <c r="Q314" s="95">
        <v>7</v>
      </c>
      <c r="R314" s="93">
        <v>32.9</v>
      </c>
      <c r="S314" s="120">
        <v>19981683473</v>
      </c>
      <c r="T314" s="14" t="s">
        <v>48</v>
      </c>
      <c r="U314" s="14" t="s">
        <v>120</v>
      </c>
    </row>
    <row r="315" spans="1:21" ht="15" customHeight="1" x14ac:dyDescent="0.25">
      <c r="A315" s="14" t="s">
        <v>751</v>
      </c>
      <c r="B315" s="91" t="s">
        <v>752</v>
      </c>
      <c r="C315" s="121" t="s">
        <v>44</v>
      </c>
      <c r="D315" s="14" t="s">
        <v>60</v>
      </c>
      <c r="E315" s="14" t="s">
        <v>54</v>
      </c>
      <c r="F315" s="14" t="s">
        <v>61</v>
      </c>
      <c r="G315" s="92">
        <v>43172</v>
      </c>
      <c r="H315" s="93">
        <v>65.989999999999995</v>
      </c>
      <c r="I315" s="93">
        <v>52.56</v>
      </c>
      <c r="J315" s="94">
        <v>0.79649999999999999</v>
      </c>
      <c r="K315" s="95">
        <v>14.36</v>
      </c>
      <c r="L315" s="94">
        <v>2.3599999999999999E-2</v>
      </c>
      <c r="M315" s="95">
        <v>1</v>
      </c>
      <c r="N315" s="95">
        <v>4.1399999999999997</v>
      </c>
      <c r="O315" s="93">
        <v>9.15</v>
      </c>
      <c r="P315" s="94">
        <v>2.93E-2</v>
      </c>
      <c r="Q315" s="95">
        <v>7</v>
      </c>
      <c r="R315" s="93">
        <v>42.1</v>
      </c>
      <c r="S315" s="120">
        <v>6128450380</v>
      </c>
      <c r="T315" s="14" t="s">
        <v>62</v>
      </c>
      <c r="U315" s="14" t="s">
        <v>63</v>
      </c>
    </row>
    <row r="316" spans="1:21" ht="15" customHeight="1" x14ac:dyDescent="0.25">
      <c r="A316" s="14" t="s">
        <v>753</v>
      </c>
      <c r="B316" s="91" t="s">
        <v>754</v>
      </c>
      <c r="C316" s="121" t="s">
        <v>97</v>
      </c>
      <c r="D316" s="14" t="s">
        <v>45</v>
      </c>
      <c r="E316" s="14" t="s">
        <v>71</v>
      </c>
      <c r="F316" s="14" t="s">
        <v>98</v>
      </c>
      <c r="G316" s="92">
        <v>43208</v>
      </c>
      <c r="H316" s="93">
        <v>15.33</v>
      </c>
      <c r="I316" s="93">
        <v>53.28</v>
      </c>
      <c r="J316" s="94">
        <v>3.4754999999999998</v>
      </c>
      <c r="K316" s="95">
        <v>36.49</v>
      </c>
      <c r="L316" s="94">
        <v>1.1299999999999999E-2</v>
      </c>
      <c r="M316" s="95">
        <v>0.8</v>
      </c>
      <c r="N316" s="95">
        <v>3.51</v>
      </c>
      <c r="O316" s="93">
        <v>2.9</v>
      </c>
      <c r="P316" s="94">
        <v>0.14000000000000001</v>
      </c>
      <c r="Q316" s="95">
        <v>7</v>
      </c>
      <c r="R316" s="93">
        <v>24.81</v>
      </c>
      <c r="S316" s="120">
        <v>7337165935</v>
      </c>
      <c r="T316" s="14" t="s">
        <v>62</v>
      </c>
      <c r="U316" s="14" t="s">
        <v>127</v>
      </c>
    </row>
    <row r="317" spans="1:21" ht="15" customHeight="1" x14ac:dyDescent="0.25">
      <c r="A317" s="14" t="s">
        <v>755</v>
      </c>
      <c r="B317" s="91" t="s">
        <v>756</v>
      </c>
      <c r="C317" s="121" t="s">
        <v>97</v>
      </c>
      <c r="D317" s="14" t="s">
        <v>45</v>
      </c>
      <c r="E317" s="14" t="s">
        <v>71</v>
      </c>
      <c r="F317" s="14" t="s">
        <v>98</v>
      </c>
      <c r="G317" s="92">
        <v>43216</v>
      </c>
      <c r="H317" s="93">
        <v>1.53</v>
      </c>
      <c r="I317" s="93">
        <v>48.39</v>
      </c>
      <c r="J317" s="94">
        <v>31.627500000000001</v>
      </c>
      <c r="K317" s="95">
        <v>20</v>
      </c>
      <c r="L317" s="94">
        <v>1.7399999999999999E-2</v>
      </c>
      <c r="M317" s="95">
        <v>1.4</v>
      </c>
      <c r="N317" s="95">
        <v>1.57</v>
      </c>
      <c r="O317" s="93">
        <v>-2.72</v>
      </c>
      <c r="P317" s="94">
        <v>5.7500000000000002E-2</v>
      </c>
      <c r="Q317" s="95">
        <v>0</v>
      </c>
      <c r="R317" s="93">
        <v>41.47</v>
      </c>
      <c r="S317" s="120">
        <v>6995401788</v>
      </c>
      <c r="T317" s="14" t="s">
        <v>62</v>
      </c>
      <c r="U317" s="14" t="s">
        <v>103</v>
      </c>
    </row>
    <row r="318" spans="1:21" ht="15" customHeight="1" x14ac:dyDescent="0.25">
      <c r="A318" s="14" t="s">
        <v>757</v>
      </c>
      <c r="B318" s="91" t="s">
        <v>758</v>
      </c>
      <c r="C318" s="121" t="s">
        <v>54</v>
      </c>
      <c r="D318" s="14" t="s">
        <v>53</v>
      </c>
      <c r="E318" s="14" t="s">
        <v>71</v>
      </c>
      <c r="F318" s="14" t="s">
        <v>72</v>
      </c>
      <c r="G318" s="92">
        <v>43160</v>
      </c>
      <c r="H318" s="93">
        <v>0</v>
      </c>
      <c r="I318" s="93">
        <v>42.02</v>
      </c>
      <c r="J318" s="14" t="s">
        <v>73</v>
      </c>
      <c r="K318" s="95">
        <v>34.44</v>
      </c>
      <c r="L318" s="94">
        <v>1.8100000000000002E-2</v>
      </c>
      <c r="M318" s="95">
        <v>1.4</v>
      </c>
      <c r="N318" s="95">
        <v>2.06</v>
      </c>
      <c r="O318" s="93">
        <v>-5.3</v>
      </c>
      <c r="P318" s="94">
        <v>0.12970000000000001</v>
      </c>
      <c r="Q318" s="95">
        <v>11</v>
      </c>
      <c r="R318" s="93">
        <v>20.91</v>
      </c>
      <c r="S318" s="120">
        <v>5621903260</v>
      </c>
      <c r="T318" s="14" t="s">
        <v>62</v>
      </c>
      <c r="U318" s="14" t="s">
        <v>103</v>
      </c>
    </row>
    <row r="319" spans="1:21" ht="15" customHeight="1" x14ac:dyDescent="0.25">
      <c r="A319" s="14" t="s">
        <v>759</v>
      </c>
      <c r="B319" s="91" t="s">
        <v>760</v>
      </c>
      <c r="C319" s="121" t="s">
        <v>89</v>
      </c>
      <c r="D319" s="14" t="s">
        <v>45</v>
      </c>
      <c r="E319" s="14" t="s">
        <v>54</v>
      </c>
      <c r="F319" s="14" t="s">
        <v>302</v>
      </c>
      <c r="G319" s="92">
        <v>43168</v>
      </c>
      <c r="H319" s="93">
        <v>100.52</v>
      </c>
      <c r="I319" s="93">
        <v>87.75</v>
      </c>
      <c r="J319" s="94">
        <v>0.873</v>
      </c>
      <c r="K319" s="95">
        <v>23.21</v>
      </c>
      <c r="L319" s="94">
        <v>7.4999999999999997E-3</v>
      </c>
      <c r="M319" s="95">
        <v>1.6</v>
      </c>
      <c r="N319" s="95">
        <v>1.65</v>
      </c>
      <c r="O319" s="93">
        <v>-21.36</v>
      </c>
      <c r="P319" s="94">
        <v>7.3599999999999999E-2</v>
      </c>
      <c r="Q319" s="95">
        <v>0</v>
      </c>
      <c r="R319" s="93">
        <v>48.75</v>
      </c>
      <c r="S319" s="120">
        <v>12024127937</v>
      </c>
      <c r="T319" s="14" t="s">
        <v>48</v>
      </c>
      <c r="U319" s="14" t="s">
        <v>251</v>
      </c>
    </row>
    <row r="320" spans="1:21" ht="15" customHeight="1" x14ac:dyDescent="0.25">
      <c r="A320" s="14" t="s">
        <v>761</v>
      </c>
      <c r="B320" s="91" t="s">
        <v>762</v>
      </c>
      <c r="C320" s="121" t="s">
        <v>54</v>
      </c>
      <c r="D320" s="14" t="s">
        <v>53</v>
      </c>
      <c r="E320" s="14" t="s">
        <v>71</v>
      </c>
      <c r="F320" s="14" t="s">
        <v>72</v>
      </c>
      <c r="G320" s="92">
        <v>43261</v>
      </c>
      <c r="H320" s="93">
        <v>3.43</v>
      </c>
      <c r="I320" s="93">
        <v>26.39</v>
      </c>
      <c r="J320" s="94">
        <v>7.6939000000000002</v>
      </c>
      <c r="K320" s="14" t="s">
        <v>73</v>
      </c>
      <c r="L320" s="94">
        <v>0</v>
      </c>
      <c r="M320" s="95">
        <v>0</v>
      </c>
      <c r="N320" s="95">
        <v>2.21</v>
      </c>
      <c r="O320" s="93">
        <v>3.43</v>
      </c>
      <c r="P320" s="94">
        <v>-0.1142</v>
      </c>
      <c r="Q320" s="95">
        <v>0</v>
      </c>
      <c r="R320" s="93">
        <v>0</v>
      </c>
      <c r="S320" s="120">
        <v>1285805113</v>
      </c>
      <c r="T320" s="14" t="s">
        <v>199</v>
      </c>
      <c r="U320" s="14" t="s">
        <v>63</v>
      </c>
    </row>
    <row r="321" spans="1:21" ht="15" customHeight="1" x14ac:dyDescent="0.25">
      <c r="A321" s="14" t="s">
        <v>763</v>
      </c>
      <c r="B321" s="91" t="s">
        <v>1981</v>
      </c>
      <c r="C321" s="121" t="s">
        <v>97</v>
      </c>
      <c r="D321" s="14" t="s">
        <v>45</v>
      </c>
      <c r="E321" s="14" t="s">
        <v>71</v>
      </c>
      <c r="F321" s="14" t="s">
        <v>98</v>
      </c>
      <c r="G321" s="92">
        <v>43165</v>
      </c>
      <c r="H321" s="93">
        <v>32.729999999999997</v>
      </c>
      <c r="I321" s="93">
        <v>46.19</v>
      </c>
      <c r="J321" s="94">
        <v>1.4112</v>
      </c>
      <c r="K321" s="95">
        <v>21.38</v>
      </c>
      <c r="L321" s="94">
        <v>7.7999999999999996E-3</v>
      </c>
      <c r="M321" s="95">
        <v>1.3</v>
      </c>
      <c r="N321" s="95">
        <v>2.16</v>
      </c>
      <c r="O321" s="93">
        <v>-9.1999999999999993</v>
      </c>
      <c r="P321" s="94">
        <v>6.4399999999999999E-2</v>
      </c>
      <c r="Q321" s="95">
        <v>4</v>
      </c>
      <c r="R321" s="93">
        <v>21.42</v>
      </c>
      <c r="S321" s="120">
        <v>87360806753</v>
      </c>
      <c r="T321" s="14" t="s">
        <v>48</v>
      </c>
      <c r="U321" s="14" t="s">
        <v>268</v>
      </c>
    </row>
    <row r="322" spans="1:21" ht="15" customHeight="1" x14ac:dyDescent="0.25">
      <c r="A322" s="14" t="s">
        <v>764</v>
      </c>
      <c r="B322" s="91" t="s">
        <v>1982</v>
      </c>
      <c r="C322" s="121" t="s">
        <v>97</v>
      </c>
      <c r="D322" s="14" t="s">
        <v>45</v>
      </c>
      <c r="E322" s="14" t="s">
        <v>71</v>
      </c>
      <c r="F322" s="14" t="s">
        <v>98</v>
      </c>
      <c r="G322" s="92">
        <v>43165</v>
      </c>
      <c r="H322" s="93">
        <v>32.729999999999997</v>
      </c>
      <c r="I322" s="93">
        <v>46.47</v>
      </c>
      <c r="J322" s="94">
        <v>1.4198</v>
      </c>
      <c r="K322" s="95">
        <v>21.51</v>
      </c>
      <c r="L322" s="94">
        <v>7.7000000000000002E-3</v>
      </c>
      <c r="M322" s="95">
        <v>1.3</v>
      </c>
      <c r="N322" s="95">
        <v>2.16</v>
      </c>
      <c r="O322" s="93">
        <v>-9.1999999999999993</v>
      </c>
      <c r="P322" s="94">
        <v>6.5100000000000005E-2</v>
      </c>
      <c r="Q322" s="95">
        <v>4</v>
      </c>
      <c r="R322" s="93">
        <v>21.42</v>
      </c>
      <c r="S322" s="120">
        <v>87360806753</v>
      </c>
      <c r="T322" s="14" t="s">
        <v>48</v>
      </c>
      <c r="U322" s="14" t="s">
        <v>268</v>
      </c>
    </row>
    <row r="323" spans="1:21" ht="15" customHeight="1" x14ac:dyDescent="0.25">
      <c r="A323" s="14" t="s">
        <v>765</v>
      </c>
      <c r="B323" s="91" t="s">
        <v>766</v>
      </c>
      <c r="C323" s="121" t="s">
        <v>132</v>
      </c>
      <c r="D323" s="14" t="s">
        <v>45</v>
      </c>
      <c r="E323" s="14" t="s">
        <v>71</v>
      </c>
      <c r="F323" s="14" t="s">
        <v>98</v>
      </c>
      <c r="G323" s="92">
        <v>42968</v>
      </c>
      <c r="H323" s="93">
        <v>38.32</v>
      </c>
      <c r="I323" s="93">
        <v>52.45</v>
      </c>
      <c r="J323" s="94">
        <v>1.3687</v>
      </c>
      <c r="K323" s="95">
        <v>52.45</v>
      </c>
      <c r="L323" s="94">
        <v>0</v>
      </c>
      <c r="M323" s="95">
        <v>0.7</v>
      </c>
      <c r="N323" s="95">
        <v>2.23</v>
      </c>
      <c r="O323" s="93">
        <v>1.38</v>
      </c>
      <c r="P323" s="94">
        <v>0.2198</v>
      </c>
      <c r="Q323" s="95">
        <v>0</v>
      </c>
      <c r="R323" s="93">
        <v>12.61</v>
      </c>
      <c r="S323" s="120">
        <v>1960909103</v>
      </c>
      <c r="T323" s="14" t="s">
        <v>199</v>
      </c>
      <c r="U323" s="14" t="s">
        <v>179</v>
      </c>
    </row>
    <row r="324" spans="1:21" ht="15" customHeight="1" x14ac:dyDescent="0.25">
      <c r="A324" s="14" t="s">
        <v>767</v>
      </c>
      <c r="B324" s="91" t="s">
        <v>768</v>
      </c>
      <c r="C324" s="121" t="s">
        <v>132</v>
      </c>
      <c r="D324" s="14" t="s">
        <v>53</v>
      </c>
      <c r="E324" s="14" t="s">
        <v>54</v>
      </c>
      <c r="F324" s="14" t="s">
        <v>55</v>
      </c>
      <c r="G324" s="92">
        <v>42984</v>
      </c>
      <c r="H324" s="93">
        <v>29.54</v>
      </c>
      <c r="I324" s="93">
        <v>32.270000000000003</v>
      </c>
      <c r="J324" s="94">
        <v>1.0924</v>
      </c>
      <c r="K324" s="95">
        <v>41.91</v>
      </c>
      <c r="L324" s="94">
        <v>2.3599999999999999E-2</v>
      </c>
      <c r="M324" s="95">
        <v>0.9</v>
      </c>
      <c r="N324" s="95">
        <v>0.65</v>
      </c>
      <c r="O324" s="93">
        <v>-12.21</v>
      </c>
      <c r="P324" s="94">
        <v>0.16700000000000001</v>
      </c>
      <c r="Q324" s="95">
        <v>4</v>
      </c>
      <c r="R324" s="93">
        <v>14.24</v>
      </c>
      <c r="S324" s="120">
        <v>4090507696</v>
      </c>
      <c r="T324" s="14" t="s">
        <v>62</v>
      </c>
      <c r="U324" s="14" t="s">
        <v>74</v>
      </c>
    </row>
    <row r="325" spans="1:21" ht="15" customHeight="1" x14ac:dyDescent="0.25">
      <c r="A325" s="14" t="s">
        <v>769</v>
      </c>
      <c r="B325" s="91" t="s">
        <v>770</v>
      </c>
      <c r="C325" s="121" t="s">
        <v>44</v>
      </c>
      <c r="D325" s="14" t="s">
        <v>45</v>
      </c>
      <c r="E325" s="14" t="s">
        <v>71</v>
      </c>
      <c r="F325" s="14" t="s">
        <v>98</v>
      </c>
      <c r="G325" s="92">
        <v>43258</v>
      </c>
      <c r="H325" s="93">
        <v>69.260000000000005</v>
      </c>
      <c r="I325" s="93">
        <v>123.98</v>
      </c>
      <c r="J325" s="94">
        <v>1.7901</v>
      </c>
      <c r="K325" s="95">
        <v>37.229999999999997</v>
      </c>
      <c r="L325" s="94">
        <v>3.1899999999999998E-2</v>
      </c>
      <c r="M325" s="95">
        <v>0.3</v>
      </c>
      <c r="N325" s="95">
        <v>1.72</v>
      </c>
      <c r="O325" s="93">
        <v>-47.28</v>
      </c>
      <c r="P325" s="94">
        <v>0.14369999999999999</v>
      </c>
      <c r="Q325" s="95">
        <v>20</v>
      </c>
      <c r="R325" s="93">
        <v>44.33</v>
      </c>
      <c r="S325" s="120">
        <v>9104188748</v>
      </c>
      <c r="T325" s="14" t="s">
        <v>62</v>
      </c>
      <c r="U325" s="14" t="s">
        <v>74</v>
      </c>
    </row>
    <row r="326" spans="1:21" ht="15" customHeight="1" x14ac:dyDescent="0.25">
      <c r="A326" s="14" t="s">
        <v>771</v>
      </c>
      <c r="B326" s="91" t="s">
        <v>772</v>
      </c>
      <c r="C326" s="121" t="s">
        <v>89</v>
      </c>
      <c r="D326" s="14" t="s">
        <v>53</v>
      </c>
      <c r="E326" s="14" t="s">
        <v>46</v>
      </c>
      <c r="F326" s="14" t="s">
        <v>83</v>
      </c>
      <c r="G326" s="92">
        <v>42779</v>
      </c>
      <c r="H326" s="93">
        <v>113.89</v>
      </c>
      <c r="I326" s="93">
        <v>53.75</v>
      </c>
      <c r="J326" s="94">
        <v>0.47189999999999999</v>
      </c>
      <c r="K326" s="95">
        <v>13.71</v>
      </c>
      <c r="L326" s="94">
        <v>0</v>
      </c>
      <c r="M326" s="95">
        <v>1.7</v>
      </c>
      <c r="N326" s="95">
        <v>2.46</v>
      </c>
      <c r="O326" s="93">
        <v>12.76</v>
      </c>
      <c r="P326" s="94">
        <v>2.6100000000000002E-2</v>
      </c>
      <c r="Q326" s="95">
        <v>0</v>
      </c>
      <c r="R326" s="93">
        <v>70.77</v>
      </c>
      <c r="S326" s="120">
        <v>5636235374</v>
      </c>
      <c r="T326" s="14" t="s">
        <v>62</v>
      </c>
      <c r="U326" s="14" t="s">
        <v>634</v>
      </c>
    </row>
    <row r="327" spans="1:21" ht="15" customHeight="1" x14ac:dyDescent="0.25">
      <c r="A327" s="14" t="s">
        <v>773</v>
      </c>
      <c r="B327" s="91" t="s">
        <v>1983</v>
      </c>
      <c r="C327" s="121" t="s">
        <v>60</v>
      </c>
      <c r="D327" s="14" t="s">
        <v>53</v>
      </c>
      <c r="E327" s="14" t="s">
        <v>71</v>
      </c>
      <c r="F327" s="14" t="s">
        <v>72</v>
      </c>
      <c r="G327" s="92">
        <v>43202</v>
      </c>
      <c r="H327" s="93">
        <v>0</v>
      </c>
      <c r="I327" s="93">
        <v>30.66</v>
      </c>
      <c r="J327" s="14" t="s">
        <v>73</v>
      </c>
      <c r="K327" s="95">
        <v>22.54</v>
      </c>
      <c r="L327" s="94">
        <v>4.1999999999999997E-3</v>
      </c>
      <c r="M327" s="104" t="e">
        <v>#N/A</v>
      </c>
      <c r="N327" s="95">
        <v>1.32</v>
      </c>
      <c r="O327" s="93">
        <v>-4.71</v>
      </c>
      <c r="P327" s="94">
        <v>7.0199999999999999E-2</v>
      </c>
      <c r="Q327" s="95">
        <v>0</v>
      </c>
      <c r="R327" s="93">
        <v>26.06</v>
      </c>
      <c r="S327" s="120">
        <v>14119455500</v>
      </c>
      <c r="T327" s="14" t="s">
        <v>48</v>
      </c>
      <c r="U327" s="14" t="s">
        <v>80</v>
      </c>
    </row>
    <row r="328" spans="1:21" ht="15" customHeight="1" x14ac:dyDescent="0.25">
      <c r="A328" s="14" t="s">
        <v>774</v>
      </c>
      <c r="B328" s="91" t="s">
        <v>775</v>
      </c>
      <c r="C328" s="121" t="s">
        <v>60</v>
      </c>
      <c r="D328" s="14" t="s">
        <v>53</v>
      </c>
      <c r="E328" s="14" t="s">
        <v>71</v>
      </c>
      <c r="F328" s="14" t="s">
        <v>72</v>
      </c>
      <c r="G328" s="92">
        <v>42793</v>
      </c>
      <c r="H328" s="93">
        <v>0</v>
      </c>
      <c r="I328" s="93">
        <v>4.99</v>
      </c>
      <c r="J328" s="14" t="s">
        <v>73</v>
      </c>
      <c r="K328" s="14" t="s">
        <v>73</v>
      </c>
      <c r="L328" s="94">
        <v>8.4199999999999997E-2</v>
      </c>
      <c r="M328" s="95">
        <v>0.7</v>
      </c>
      <c r="N328" s="95">
        <v>0.68</v>
      </c>
      <c r="O328" s="93">
        <v>-19.45</v>
      </c>
      <c r="P328" s="94">
        <v>-0.1673</v>
      </c>
      <c r="Q328" s="95">
        <v>2</v>
      </c>
      <c r="R328" s="93">
        <v>0</v>
      </c>
      <c r="S328" s="120">
        <v>407130064</v>
      </c>
      <c r="T328" s="14" t="s">
        <v>199</v>
      </c>
      <c r="U328" s="14" t="s">
        <v>68</v>
      </c>
    </row>
    <row r="329" spans="1:21" ht="15" customHeight="1" x14ac:dyDescent="0.25">
      <c r="A329" s="14" t="s">
        <v>776</v>
      </c>
      <c r="B329" s="91" t="s">
        <v>777</v>
      </c>
      <c r="C329" s="121" t="s">
        <v>102</v>
      </c>
      <c r="D329" s="14" t="s">
        <v>45</v>
      </c>
      <c r="E329" s="14" t="s">
        <v>46</v>
      </c>
      <c r="F329" s="14" t="s">
        <v>47</v>
      </c>
      <c r="G329" s="92">
        <v>43258</v>
      </c>
      <c r="H329" s="93">
        <v>112.27</v>
      </c>
      <c r="I329" s="93">
        <v>77.569999999999993</v>
      </c>
      <c r="J329" s="94">
        <v>0.69089999999999996</v>
      </c>
      <c r="K329" s="95">
        <v>26.57</v>
      </c>
      <c r="L329" s="94">
        <v>3.5999999999999999E-3</v>
      </c>
      <c r="M329" s="104" t="e">
        <v>#N/A</v>
      </c>
      <c r="N329" s="95">
        <v>2.11</v>
      </c>
      <c r="O329" s="93">
        <v>-9.7799999999999994</v>
      </c>
      <c r="P329" s="94">
        <v>9.0300000000000005E-2</v>
      </c>
      <c r="Q329" s="95">
        <v>2</v>
      </c>
      <c r="R329" s="93">
        <v>29.09</v>
      </c>
      <c r="S329" s="120">
        <v>27306608076</v>
      </c>
      <c r="T329" s="14" t="s">
        <v>48</v>
      </c>
      <c r="U329" s="14" t="s">
        <v>127</v>
      </c>
    </row>
    <row r="330" spans="1:21" ht="15" customHeight="1" x14ac:dyDescent="0.25">
      <c r="A330" s="14" t="s">
        <v>778</v>
      </c>
      <c r="B330" s="91" t="s">
        <v>779</v>
      </c>
      <c r="C330" s="121" t="s">
        <v>102</v>
      </c>
      <c r="D330" s="14" t="s">
        <v>45</v>
      </c>
      <c r="E330" s="14" t="s">
        <v>46</v>
      </c>
      <c r="F330" s="14" t="s">
        <v>47</v>
      </c>
      <c r="G330" s="92">
        <v>43275</v>
      </c>
      <c r="H330" s="93">
        <v>294.33999999999997</v>
      </c>
      <c r="I330" s="93">
        <v>192.32</v>
      </c>
      <c r="J330" s="94">
        <v>0.65339999999999998</v>
      </c>
      <c r="K330" s="95">
        <v>20.239999999999998</v>
      </c>
      <c r="L330" s="94">
        <v>1.7100000000000001E-2</v>
      </c>
      <c r="M330" s="95">
        <v>0.9</v>
      </c>
      <c r="N330" s="95">
        <v>1.34</v>
      </c>
      <c r="O330" s="93">
        <v>-16.54</v>
      </c>
      <c r="P330" s="94">
        <v>5.8700000000000002E-2</v>
      </c>
      <c r="Q330" s="95">
        <v>4</v>
      </c>
      <c r="R330" s="93">
        <v>96.25</v>
      </c>
      <c r="S330" s="120">
        <v>57495366657</v>
      </c>
      <c r="T330" s="14" t="s">
        <v>48</v>
      </c>
      <c r="U330" s="14" t="s">
        <v>144</v>
      </c>
    </row>
    <row r="331" spans="1:21" ht="15" customHeight="1" x14ac:dyDescent="0.25">
      <c r="A331" s="14" t="s">
        <v>780</v>
      </c>
      <c r="B331" s="91" t="s">
        <v>781</v>
      </c>
      <c r="C331" s="121" t="s">
        <v>60</v>
      </c>
      <c r="D331" s="14" t="s">
        <v>53</v>
      </c>
      <c r="E331" s="14" t="s">
        <v>71</v>
      </c>
      <c r="F331" s="14" t="s">
        <v>72</v>
      </c>
      <c r="G331" s="92">
        <v>43155</v>
      </c>
      <c r="H331" s="93">
        <v>0</v>
      </c>
      <c r="I331" s="93">
        <v>13.69</v>
      </c>
      <c r="J331" s="14" t="s">
        <v>73</v>
      </c>
      <c r="K331" s="95">
        <v>45.63</v>
      </c>
      <c r="L331" s="94">
        <v>6.1400000000000003E-2</v>
      </c>
      <c r="M331" s="95">
        <v>1</v>
      </c>
      <c r="N331" s="95">
        <v>1.03</v>
      </c>
      <c r="O331" s="93">
        <v>-20.170000000000002</v>
      </c>
      <c r="P331" s="94">
        <v>0.1857</v>
      </c>
      <c r="Q331" s="95">
        <v>0</v>
      </c>
      <c r="R331" s="93">
        <v>12.12</v>
      </c>
      <c r="S331" s="120">
        <v>118816688230</v>
      </c>
      <c r="T331" s="14" t="s">
        <v>48</v>
      </c>
      <c r="U331" s="14" t="s">
        <v>563</v>
      </c>
    </row>
    <row r="332" spans="1:21" ht="15" customHeight="1" x14ac:dyDescent="0.25">
      <c r="A332" s="14" t="s">
        <v>782</v>
      </c>
      <c r="B332" s="91" t="s">
        <v>783</v>
      </c>
      <c r="C332" s="121" t="s">
        <v>54</v>
      </c>
      <c r="D332" s="14" t="s">
        <v>53</v>
      </c>
      <c r="E332" s="14" t="s">
        <v>71</v>
      </c>
      <c r="F332" s="14" t="s">
        <v>72</v>
      </c>
      <c r="G332" s="92">
        <v>43283</v>
      </c>
      <c r="H332" s="93">
        <v>0</v>
      </c>
      <c r="I332" s="93">
        <v>13.25</v>
      </c>
      <c r="J332" s="14" t="s">
        <v>73</v>
      </c>
      <c r="K332" s="14" t="s">
        <v>73</v>
      </c>
      <c r="L332" s="94">
        <v>6.0000000000000001E-3</v>
      </c>
      <c r="M332" s="95">
        <v>0</v>
      </c>
      <c r="N332" s="95">
        <v>0.92</v>
      </c>
      <c r="O332" s="93">
        <v>-7.25</v>
      </c>
      <c r="P332" s="94">
        <v>-0.1724</v>
      </c>
      <c r="Q332" s="95">
        <v>0</v>
      </c>
      <c r="R332" s="93">
        <v>10.33</v>
      </c>
      <c r="S332" s="120">
        <v>11764710000</v>
      </c>
      <c r="T332" s="14" t="s">
        <v>48</v>
      </c>
      <c r="U332" s="14" t="s">
        <v>171</v>
      </c>
    </row>
    <row r="333" spans="1:21" ht="15" customHeight="1" x14ac:dyDescent="0.25">
      <c r="A333" s="14" t="s">
        <v>784</v>
      </c>
      <c r="B333" s="91" t="s">
        <v>785</v>
      </c>
      <c r="C333" s="121" t="s">
        <v>97</v>
      </c>
      <c r="D333" s="14" t="s">
        <v>53</v>
      </c>
      <c r="E333" s="14" t="s">
        <v>46</v>
      </c>
      <c r="F333" s="14" t="s">
        <v>83</v>
      </c>
      <c r="G333" s="92">
        <v>43175</v>
      </c>
      <c r="H333" s="93">
        <v>31.93</v>
      </c>
      <c r="I333" s="93">
        <v>20.7</v>
      </c>
      <c r="J333" s="94">
        <v>0.64829999999999999</v>
      </c>
      <c r="K333" s="95">
        <v>24.94</v>
      </c>
      <c r="L333" s="94">
        <v>4.2500000000000003E-2</v>
      </c>
      <c r="M333" s="95">
        <v>0.9</v>
      </c>
      <c r="N333" s="95">
        <v>0.8</v>
      </c>
      <c r="O333" s="93">
        <v>-14.28</v>
      </c>
      <c r="P333" s="94">
        <v>8.2199999999999995E-2</v>
      </c>
      <c r="Q333" s="95">
        <v>7</v>
      </c>
      <c r="R333" s="93">
        <v>9.3000000000000007</v>
      </c>
      <c r="S333" s="120">
        <v>19924511687</v>
      </c>
      <c r="T333" s="14" t="s">
        <v>48</v>
      </c>
      <c r="U333" s="14" t="s">
        <v>74</v>
      </c>
    </row>
    <row r="334" spans="1:21" ht="15" customHeight="1" x14ac:dyDescent="0.25">
      <c r="A334" s="14" t="s">
        <v>786</v>
      </c>
      <c r="B334" s="91" t="s">
        <v>787</v>
      </c>
      <c r="C334" s="121" t="s">
        <v>60</v>
      </c>
      <c r="D334" s="14" t="s">
        <v>53</v>
      </c>
      <c r="E334" s="14" t="s">
        <v>71</v>
      </c>
      <c r="F334" s="14" t="s">
        <v>72</v>
      </c>
      <c r="G334" s="92">
        <v>43283</v>
      </c>
      <c r="H334" s="93">
        <v>0</v>
      </c>
      <c r="I334" s="93">
        <v>565.35</v>
      </c>
      <c r="J334" s="14" t="s">
        <v>73</v>
      </c>
      <c r="K334" s="95">
        <v>18.27</v>
      </c>
      <c r="L334" s="94">
        <v>8.9999999999999993E-3</v>
      </c>
      <c r="M334" s="95">
        <v>0.7</v>
      </c>
      <c r="N334" s="95">
        <v>1.32</v>
      </c>
      <c r="O334" s="93">
        <v>-64.790000000000006</v>
      </c>
      <c r="P334" s="94">
        <v>4.8800000000000003E-2</v>
      </c>
      <c r="Q334" s="95">
        <v>1</v>
      </c>
      <c r="R334" s="93">
        <v>0</v>
      </c>
      <c r="S334" s="120">
        <v>3091921630</v>
      </c>
      <c r="T334" s="14" t="s">
        <v>62</v>
      </c>
      <c r="U334" s="14" t="s">
        <v>268</v>
      </c>
    </row>
    <row r="335" spans="1:21" ht="15" customHeight="1" x14ac:dyDescent="0.25">
      <c r="A335" s="14" t="s">
        <v>788</v>
      </c>
      <c r="B335" s="91" t="s">
        <v>789</v>
      </c>
      <c r="C335" s="121" t="s">
        <v>44</v>
      </c>
      <c r="D335" s="14" t="s">
        <v>45</v>
      </c>
      <c r="E335" s="14" t="s">
        <v>46</v>
      </c>
      <c r="F335" s="14" t="s">
        <v>47</v>
      </c>
      <c r="G335" s="92">
        <v>43162</v>
      </c>
      <c r="H335" s="93">
        <v>261.64</v>
      </c>
      <c r="I335" s="93">
        <v>77.2</v>
      </c>
      <c r="J335" s="94">
        <v>0.29509999999999997</v>
      </c>
      <c r="K335" s="95">
        <v>10.95</v>
      </c>
      <c r="L335" s="94">
        <v>2.69E-2</v>
      </c>
      <c r="M335" s="95">
        <v>1.1000000000000001</v>
      </c>
      <c r="N335" s="95">
        <v>2.74</v>
      </c>
      <c r="O335" s="93">
        <v>-13.66</v>
      </c>
      <c r="P335" s="94">
        <v>1.23E-2</v>
      </c>
      <c r="Q335" s="95">
        <v>3</v>
      </c>
      <c r="R335" s="93">
        <v>46.47</v>
      </c>
      <c r="S335" s="120">
        <v>100536059195</v>
      </c>
      <c r="T335" s="14" t="s">
        <v>48</v>
      </c>
      <c r="U335" s="14" t="s">
        <v>49</v>
      </c>
    </row>
    <row r="336" spans="1:21" ht="15" customHeight="1" x14ac:dyDescent="0.25">
      <c r="A336" s="14" t="s">
        <v>790</v>
      </c>
      <c r="B336" s="91" t="s">
        <v>791</v>
      </c>
      <c r="C336" s="121" t="s">
        <v>52</v>
      </c>
      <c r="D336" s="14" t="s">
        <v>53</v>
      </c>
      <c r="E336" s="14" t="s">
        <v>71</v>
      </c>
      <c r="F336" s="14" t="s">
        <v>72</v>
      </c>
      <c r="G336" s="92">
        <v>43227</v>
      </c>
      <c r="H336" s="93">
        <v>36.630000000000003</v>
      </c>
      <c r="I336" s="93">
        <v>44.23</v>
      </c>
      <c r="J336" s="94">
        <v>1.2075</v>
      </c>
      <c r="K336" s="95">
        <v>14.74</v>
      </c>
      <c r="L336" s="94">
        <v>4.3400000000000001E-2</v>
      </c>
      <c r="M336" s="95">
        <v>0.8</v>
      </c>
      <c r="N336" s="95">
        <v>0.69</v>
      </c>
      <c r="O336" s="93">
        <v>-22.04</v>
      </c>
      <c r="P336" s="94">
        <v>3.1199999999999999E-2</v>
      </c>
      <c r="Q336" s="95">
        <v>13</v>
      </c>
      <c r="R336" s="93">
        <v>25.19</v>
      </c>
      <c r="S336" s="120">
        <v>26811821239</v>
      </c>
      <c r="T336" s="14" t="s">
        <v>48</v>
      </c>
      <c r="U336" s="14" t="s">
        <v>77</v>
      </c>
    </row>
    <row r="337" spans="1:21" ht="15" customHeight="1" x14ac:dyDescent="0.25">
      <c r="A337" s="14" t="s">
        <v>792</v>
      </c>
      <c r="B337" s="91" t="s">
        <v>793</v>
      </c>
      <c r="C337" s="121" t="s">
        <v>52</v>
      </c>
      <c r="D337" s="14" t="s">
        <v>53</v>
      </c>
      <c r="E337" s="14" t="s">
        <v>71</v>
      </c>
      <c r="F337" s="14" t="s">
        <v>72</v>
      </c>
      <c r="G337" s="92">
        <v>43160</v>
      </c>
      <c r="H337" s="93">
        <v>3.54</v>
      </c>
      <c r="I337" s="93">
        <v>29.19</v>
      </c>
      <c r="J337" s="94">
        <v>8.2457999999999991</v>
      </c>
      <c r="K337" s="95">
        <v>23.35</v>
      </c>
      <c r="L337" s="94">
        <v>2.12E-2</v>
      </c>
      <c r="M337" s="95">
        <v>1.3</v>
      </c>
      <c r="N337" s="95">
        <v>2.75</v>
      </c>
      <c r="O337" s="93">
        <v>-3.43</v>
      </c>
      <c r="P337" s="94">
        <v>7.4300000000000005E-2</v>
      </c>
      <c r="Q337" s="95">
        <v>7</v>
      </c>
      <c r="R337" s="93">
        <v>23.56</v>
      </c>
      <c r="S337" s="120">
        <v>24407382235</v>
      </c>
      <c r="T337" s="14" t="s">
        <v>48</v>
      </c>
      <c r="U337" s="14" t="s">
        <v>127</v>
      </c>
    </row>
    <row r="338" spans="1:21" ht="15" customHeight="1" x14ac:dyDescent="0.25">
      <c r="A338" s="14" t="s">
        <v>794</v>
      </c>
      <c r="B338" s="91" t="s">
        <v>795</v>
      </c>
      <c r="C338" s="121" t="s">
        <v>102</v>
      </c>
      <c r="D338" s="14" t="s">
        <v>53</v>
      </c>
      <c r="E338" s="14" t="s">
        <v>46</v>
      </c>
      <c r="F338" s="14" t="s">
        <v>83</v>
      </c>
      <c r="G338" s="92">
        <v>43208</v>
      </c>
      <c r="H338" s="93">
        <v>55.96</v>
      </c>
      <c r="I338" s="93">
        <v>40.03</v>
      </c>
      <c r="J338" s="94">
        <v>0.71530000000000005</v>
      </c>
      <c r="K338" s="95">
        <v>12.13</v>
      </c>
      <c r="L338" s="94">
        <v>3.7999999999999999E-2</v>
      </c>
      <c r="M338" s="95">
        <v>1.6</v>
      </c>
      <c r="N338" s="95">
        <v>0.89</v>
      </c>
      <c r="O338" s="93">
        <v>-75.150000000000006</v>
      </c>
      <c r="P338" s="94">
        <v>1.8200000000000001E-2</v>
      </c>
      <c r="Q338" s="95">
        <v>4</v>
      </c>
      <c r="R338" s="93">
        <v>56.31</v>
      </c>
      <c r="S338" s="120">
        <v>56126379007</v>
      </c>
      <c r="T338" s="14" t="s">
        <v>48</v>
      </c>
      <c r="U338" s="14" t="s">
        <v>179</v>
      </c>
    </row>
    <row r="339" spans="1:21" ht="15" customHeight="1" x14ac:dyDescent="0.25">
      <c r="A339" s="14" t="s">
        <v>796</v>
      </c>
      <c r="B339" s="91" t="s">
        <v>797</v>
      </c>
      <c r="C339" s="121" t="s">
        <v>59</v>
      </c>
      <c r="D339" s="14" t="s">
        <v>45</v>
      </c>
      <c r="E339" s="14" t="s">
        <v>46</v>
      </c>
      <c r="F339" s="14" t="s">
        <v>47</v>
      </c>
      <c r="G339" s="92">
        <v>43259</v>
      </c>
      <c r="H339" s="93">
        <v>36.340000000000003</v>
      </c>
      <c r="I339" s="93">
        <v>14.58</v>
      </c>
      <c r="J339" s="94">
        <v>0.4012</v>
      </c>
      <c r="K339" s="95">
        <v>5.95</v>
      </c>
      <c r="L339" s="94">
        <v>0.1043</v>
      </c>
      <c r="M339" s="95">
        <v>1.4</v>
      </c>
      <c r="N339" s="95">
        <v>1.52</v>
      </c>
      <c r="O339" s="93">
        <v>-2.68</v>
      </c>
      <c r="P339" s="94">
        <v>-1.2699999999999999E-2</v>
      </c>
      <c r="Q339" s="95">
        <v>6</v>
      </c>
      <c r="R339" s="93">
        <v>37.340000000000003</v>
      </c>
      <c r="S339" s="120">
        <v>1491132605</v>
      </c>
      <c r="T339" s="14" t="s">
        <v>199</v>
      </c>
      <c r="U339" s="14" t="s">
        <v>63</v>
      </c>
    </row>
    <row r="340" spans="1:21" ht="15" customHeight="1" x14ac:dyDescent="0.25">
      <c r="A340" s="14" t="s">
        <v>798</v>
      </c>
      <c r="B340" s="91" t="s">
        <v>799</v>
      </c>
      <c r="C340" s="121" t="s">
        <v>89</v>
      </c>
      <c r="D340" s="14" t="s">
        <v>53</v>
      </c>
      <c r="E340" s="14" t="s">
        <v>46</v>
      </c>
      <c r="F340" s="14" t="s">
        <v>83</v>
      </c>
      <c r="G340" s="92">
        <v>43281</v>
      </c>
      <c r="H340" s="93">
        <v>12.19</v>
      </c>
      <c r="I340" s="93">
        <v>4.62</v>
      </c>
      <c r="J340" s="94">
        <v>0.379</v>
      </c>
      <c r="K340" s="95">
        <v>14.44</v>
      </c>
      <c r="L340" s="94">
        <v>0</v>
      </c>
      <c r="M340" s="95">
        <v>2.5</v>
      </c>
      <c r="N340" s="14" t="s">
        <v>73</v>
      </c>
      <c r="O340" s="14" t="s">
        <v>73</v>
      </c>
      <c r="P340" s="94">
        <v>2.9700000000000001E-2</v>
      </c>
      <c r="Q340" s="95">
        <v>0</v>
      </c>
      <c r="R340" s="93">
        <v>24.35</v>
      </c>
      <c r="S340" s="120">
        <v>2292987412</v>
      </c>
      <c r="T340" s="14" t="s">
        <v>62</v>
      </c>
      <c r="U340" s="14" t="s">
        <v>150</v>
      </c>
    </row>
    <row r="341" spans="1:21" ht="15" customHeight="1" x14ac:dyDescent="0.25">
      <c r="A341" s="14" t="s">
        <v>800</v>
      </c>
      <c r="B341" s="91" t="s">
        <v>801</v>
      </c>
      <c r="C341" s="121" t="s">
        <v>97</v>
      </c>
      <c r="D341" s="14" t="s">
        <v>45</v>
      </c>
      <c r="E341" s="14" t="s">
        <v>71</v>
      </c>
      <c r="F341" s="14" t="s">
        <v>98</v>
      </c>
      <c r="G341" s="92">
        <v>43173</v>
      </c>
      <c r="H341" s="93">
        <v>685.42</v>
      </c>
      <c r="I341" s="93">
        <v>1006.94</v>
      </c>
      <c r="J341" s="94">
        <v>1.4691000000000001</v>
      </c>
      <c r="K341" s="95">
        <v>36.36</v>
      </c>
      <c r="L341" s="94">
        <v>0</v>
      </c>
      <c r="M341" s="95">
        <v>1</v>
      </c>
      <c r="N341" s="95">
        <v>5.14</v>
      </c>
      <c r="O341" s="93">
        <v>112.77</v>
      </c>
      <c r="P341" s="94">
        <v>0.13930000000000001</v>
      </c>
      <c r="Q341" s="95">
        <v>0</v>
      </c>
      <c r="R341" s="93">
        <v>437.29</v>
      </c>
      <c r="S341" s="120">
        <v>699462067006</v>
      </c>
      <c r="T341" s="14" t="s">
        <v>48</v>
      </c>
      <c r="U341" s="14" t="s">
        <v>99</v>
      </c>
    </row>
    <row r="342" spans="1:21" ht="15" customHeight="1" x14ac:dyDescent="0.25">
      <c r="A342" s="14" t="s">
        <v>802</v>
      </c>
      <c r="B342" s="91" t="s">
        <v>1984</v>
      </c>
      <c r="C342" s="121" t="s">
        <v>97</v>
      </c>
      <c r="D342" s="14" t="s">
        <v>45</v>
      </c>
      <c r="E342" s="14" t="s">
        <v>71</v>
      </c>
      <c r="F342" s="14" t="s">
        <v>98</v>
      </c>
      <c r="G342" s="92">
        <v>43173</v>
      </c>
      <c r="H342" s="93">
        <v>685.42</v>
      </c>
      <c r="I342" s="93">
        <v>1213.08</v>
      </c>
      <c r="J342" s="94">
        <v>1.7698</v>
      </c>
      <c r="K342" s="95">
        <v>43.81</v>
      </c>
      <c r="L342" s="94">
        <v>0</v>
      </c>
      <c r="M342" s="95">
        <v>1.1000000000000001</v>
      </c>
      <c r="N342" s="95">
        <v>5.14</v>
      </c>
      <c r="O342" s="93">
        <v>112.77</v>
      </c>
      <c r="P342" s="94">
        <v>0.17649999999999999</v>
      </c>
      <c r="Q342" s="95">
        <v>0</v>
      </c>
      <c r="R342" s="93">
        <v>437.29</v>
      </c>
      <c r="S342" s="120">
        <v>842594138321</v>
      </c>
      <c r="T342" s="14" t="s">
        <v>48</v>
      </c>
      <c r="U342" s="14" t="s">
        <v>99</v>
      </c>
    </row>
    <row r="343" spans="1:21" ht="15" customHeight="1" x14ac:dyDescent="0.25">
      <c r="A343" s="14" t="s">
        <v>803</v>
      </c>
      <c r="B343" s="91" t="s">
        <v>804</v>
      </c>
      <c r="C343" s="121" t="s">
        <v>132</v>
      </c>
      <c r="D343" s="14" t="s">
        <v>53</v>
      </c>
      <c r="E343" s="14" t="s">
        <v>71</v>
      </c>
      <c r="F343" s="14" t="s">
        <v>72</v>
      </c>
      <c r="G343" s="92">
        <v>43162</v>
      </c>
      <c r="H343" s="93">
        <v>56.8</v>
      </c>
      <c r="I343" s="93">
        <v>94.18</v>
      </c>
      <c r="J343" s="94">
        <v>1.6580999999999999</v>
      </c>
      <c r="K343" s="95">
        <v>20</v>
      </c>
      <c r="L343" s="94">
        <v>2.87E-2</v>
      </c>
      <c r="M343" s="95">
        <v>1.2</v>
      </c>
      <c r="N343" s="95">
        <v>1.34</v>
      </c>
      <c r="O343" s="93">
        <v>-11.46</v>
      </c>
      <c r="P343" s="94">
        <v>5.7500000000000002E-2</v>
      </c>
      <c r="Q343" s="95">
        <v>20</v>
      </c>
      <c r="R343" s="93">
        <v>52.53</v>
      </c>
      <c r="S343" s="120">
        <v>13821248348</v>
      </c>
      <c r="T343" s="14" t="s">
        <v>48</v>
      </c>
      <c r="U343" s="14" t="s">
        <v>179</v>
      </c>
    </row>
    <row r="344" spans="1:21" ht="15" customHeight="1" x14ac:dyDescent="0.25">
      <c r="A344" s="14" t="s">
        <v>805</v>
      </c>
      <c r="B344" s="91" t="s">
        <v>806</v>
      </c>
      <c r="C344" s="121" t="s">
        <v>89</v>
      </c>
      <c r="D344" s="14" t="s">
        <v>53</v>
      </c>
      <c r="E344" s="14" t="s">
        <v>46</v>
      </c>
      <c r="F344" s="14" t="s">
        <v>83</v>
      </c>
      <c r="G344" s="92">
        <v>42938</v>
      </c>
      <c r="H344" s="93">
        <v>158.87</v>
      </c>
      <c r="I344" s="93">
        <v>66.790000000000006</v>
      </c>
      <c r="J344" s="94">
        <v>0.4204</v>
      </c>
      <c r="K344" s="95">
        <v>11.38</v>
      </c>
      <c r="L344" s="94">
        <v>1.3599999999999999E-2</v>
      </c>
      <c r="M344" s="95">
        <v>1.8</v>
      </c>
      <c r="N344" s="95">
        <v>1.07</v>
      </c>
      <c r="O344" s="93">
        <v>-66.06</v>
      </c>
      <c r="P344" s="94">
        <v>1.44E-2</v>
      </c>
      <c r="Q344" s="95">
        <v>7</v>
      </c>
      <c r="R344" s="93">
        <v>86.42</v>
      </c>
      <c r="S344" s="120">
        <v>1403831245</v>
      </c>
      <c r="T344" s="14" t="s">
        <v>199</v>
      </c>
      <c r="U344" s="14" t="s">
        <v>179</v>
      </c>
    </row>
    <row r="345" spans="1:21" ht="15" customHeight="1" x14ac:dyDescent="0.25">
      <c r="A345" s="14" t="s">
        <v>807</v>
      </c>
      <c r="B345" s="91" t="s">
        <v>808</v>
      </c>
      <c r="C345" s="121" t="s">
        <v>60</v>
      </c>
      <c r="D345" s="14" t="s">
        <v>53</v>
      </c>
      <c r="E345" s="14" t="s">
        <v>54</v>
      </c>
      <c r="F345" s="14" t="s">
        <v>55</v>
      </c>
      <c r="G345" s="92">
        <v>43258</v>
      </c>
      <c r="H345" s="93">
        <v>125.43</v>
      </c>
      <c r="I345" s="93">
        <v>117.94</v>
      </c>
      <c r="J345" s="94">
        <v>0.94030000000000002</v>
      </c>
      <c r="K345" s="95">
        <v>36.18</v>
      </c>
      <c r="L345" s="94">
        <v>2.9999999999999997E-4</v>
      </c>
      <c r="M345" s="95">
        <v>1.1000000000000001</v>
      </c>
      <c r="N345" s="95">
        <v>1.06</v>
      </c>
      <c r="O345" s="93">
        <v>-28.78</v>
      </c>
      <c r="P345" s="94">
        <v>0.1384</v>
      </c>
      <c r="Q345" s="95">
        <v>1</v>
      </c>
      <c r="R345" s="93">
        <v>51.68</v>
      </c>
      <c r="S345" s="120">
        <v>18969510328</v>
      </c>
      <c r="T345" s="14" t="s">
        <v>48</v>
      </c>
      <c r="U345" s="14" t="s">
        <v>196</v>
      </c>
    </row>
    <row r="346" spans="1:21" ht="15" customHeight="1" x14ac:dyDescent="0.25">
      <c r="A346" s="14" t="s">
        <v>809</v>
      </c>
      <c r="B346" s="91" t="s">
        <v>810</v>
      </c>
      <c r="C346" s="121" t="s">
        <v>52</v>
      </c>
      <c r="D346" s="14" t="s">
        <v>53</v>
      </c>
      <c r="E346" s="14" t="s">
        <v>71</v>
      </c>
      <c r="F346" s="14" t="s">
        <v>72</v>
      </c>
      <c r="G346" s="92">
        <v>42971</v>
      </c>
      <c r="H346" s="93">
        <v>0</v>
      </c>
      <c r="I346" s="93">
        <v>12.01</v>
      </c>
      <c r="J346" s="14" t="s">
        <v>73</v>
      </c>
      <c r="K346" s="14" t="s">
        <v>73</v>
      </c>
      <c r="L346" s="94">
        <v>0</v>
      </c>
      <c r="M346" s="95">
        <v>0.4</v>
      </c>
      <c r="N346" s="95">
        <v>0.63</v>
      </c>
      <c r="O346" s="93">
        <v>-11.19</v>
      </c>
      <c r="P346" s="94">
        <v>-6.13E-2</v>
      </c>
      <c r="Q346" s="95">
        <v>0</v>
      </c>
      <c r="R346" s="93">
        <v>32.03</v>
      </c>
      <c r="S346" s="120">
        <v>2085631407</v>
      </c>
      <c r="T346" s="14" t="s">
        <v>62</v>
      </c>
      <c r="U346" s="14" t="s">
        <v>80</v>
      </c>
    </row>
    <row r="347" spans="1:21" ht="15" customHeight="1" x14ac:dyDescent="0.25">
      <c r="A347" s="14" t="s">
        <v>811</v>
      </c>
      <c r="B347" s="91" t="s">
        <v>812</v>
      </c>
      <c r="C347" s="121" t="s">
        <v>52</v>
      </c>
      <c r="D347" s="14" t="s">
        <v>53</v>
      </c>
      <c r="E347" s="14" t="s">
        <v>71</v>
      </c>
      <c r="F347" s="14" t="s">
        <v>72</v>
      </c>
      <c r="G347" s="92">
        <v>43166</v>
      </c>
      <c r="H347" s="93">
        <v>0</v>
      </c>
      <c r="I347" s="93">
        <v>15.8</v>
      </c>
      <c r="J347" s="14" t="s">
        <v>73</v>
      </c>
      <c r="K347" s="95">
        <v>29.81</v>
      </c>
      <c r="L347" s="94">
        <v>3.04E-2</v>
      </c>
      <c r="M347" s="95">
        <v>1.3</v>
      </c>
      <c r="N347" s="95">
        <v>1.36</v>
      </c>
      <c r="O347" s="93">
        <v>-13.01</v>
      </c>
      <c r="P347" s="94">
        <v>0.1066</v>
      </c>
      <c r="Q347" s="95">
        <v>5</v>
      </c>
      <c r="R347" s="93">
        <v>0</v>
      </c>
      <c r="S347" s="120">
        <v>659986058</v>
      </c>
      <c r="T347" s="14" t="s">
        <v>199</v>
      </c>
      <c r="U347" s="14" t="s">
        <v>251</v>
      </c>
    </row>
    <row r="348" spans="1:21" ht="15" customHeight="1" x14ac:dyDescent="0.25">
      <c r="A348" s="14" t="s">
        <v>813</v>
      </c>
      <c r="B348" s="91" t="s">
        <v>814</v>
      </c>
      <c r="C348" s="121" t="s">
        <v>89</v>
      </c>
      <c r="D348" s="14" t="s">
        <v>45</v>
      </c>
      <c r="E348" s="14" t="s">
        <v>71</v>
      </c>
      <c r="F348" s="14" t="s">
        <v>98</v>
      </c>
      <c r="G348" s="92">
        <v>43230</v>
      </c>
      <c r="H348" s="93">
        <v>10.49</v>
      </c>
      <c r="I348" s="93">
        <v>29.9</v>
      </c>
      <c r="J348" s="94">
        <v>2.8502999999999998</v>
      </c>
      <c r="K348" s="95">
        <v>13.72</v>
      </c>
      <c r="L348" s="94">
        <v>3.0800000000000001E-2</v>
      </c>
      <c r="M348" s="95">
        <v>0.8</v>
      </c>
      <c r="N348" s="95">
        <v>1.86</v>
      </c>
      <c r="O348" s="93">
        <v>-0.7</v>
      </c>
      <c r="P348" s="94">
        <v>2.6100000000000002E-2</v>
      </c>
      <c r="Q348" s="95">
        <v>0</v>
      </c>
      <c r="R348" s="93">
        <v>20.49</v>
      </c>
      <c r="S348" s="120">
        <v>11553895362</v>
      </c>
      <c r="T348" s="14" t="s">
        <v>48</v>
      </c>
      <c r="U348" s="14" t="s">
        <v>165</v>
      </c>
    </row>
    <row r="349" spans="1:21" ht="15" customHeight="1" x14ac:dyDescent="0.25">
      <c r="A349" s="14" t="s">
        <v>815</v>
      </c>
      <c r="B349" s="91" t="s">
        <v>816</v>
      </c>
      <c r="C349" s="121" t="s">
        <v>89</v>
      </c>
      <c r="D349" s="14" t="s">
        <v>45</v>
      </c>
      <c r="E349" s="14" t="s">
        <v>71</v>
      </c>
      <c r="F349" s="14" t="s">
        <v>98</v>
      </c>
      <c r="G349" s="92">
        <v>43262</v>
      </c>
      <c r="H349" s="93">
        <v>39.96</v>
      </c>
      <c r="I349" s="93">
        <v>64.06</v>
      </c>
      <c r="J349" s="94">
        <v>1.6031</v>
      </c>
      <c r="K349" s="95">
        <v>21.5</v>
      </c>
      <c r="L349" s="94">
        <v>3.1800000000000002E-2</v>
      </c>
      <c r="M349" s="95">
        <v>1</v>
      </c>
      <c r="N349" s="95">
        <v>3.93</v>
      </c>
      <c r="O349" s="93">
        <v>7.04</v>
      </c>
      <c r="P349" s="94">
        <v>6.5000000000000002E-2</v>
      </c>
      <c r="Q349" s="95">
        <v>8</v>
      </c>
      <c r="R349" s="93">
        <v>37.24</v>
      </c>
      <c r="S349" s="120">
        <v>12646841051</v>
      </c>
      <c r="T349" s="14" t="s">
        <v>48</v>
      </c>
      <c r="U349" s="14" t="s">
        <v>127</v>
      </c>
    </row>
    <row r="350" spans="1:21" ht="15" customHeight="1" x14ac:dyDescent="0.25">
      <c r="A350" s="14" t="s">
        <v>817</v>
      </c>
      <c r="B350" s="91" t="s">
        <v>818</v>
      </c>
      <c r="C350" s="121" t="s">
        <v>102</v>
      </c>
      <c r="D350" s="14" t="s">
        <v>45</v>
      </c>
      <c r="E350" s="14" t="s">
        <v>71</v>
      </c>
      <c r="F350" s="14" t="s">
        <v>98</v>
      </c>
      <c r="G350" s="92">
        <v>43155</v>
      </c>
      <c r="H350" s="93">
        <v>159.15</v>
      </c>
      <c r="I350" s="93">
        <v>231.02</v>
      </c>
      <c r="J350" s="94">
        <v>1.4516</v>
      </c>
      <c r="K350" s="95">
        <v>15.32</v>
      </c>
      <c r="L350" s="94">
        <v>1.26E-2</v>
      </c>
      <c r="M350" s="95">
        <v>1.3</v>
      </c>
      <c r="N350" s="14" t="s">
        <v>73</v>
      </c>
      <c r="O350" s="14" t="s">
        <v>73</v>
      </c>
      <c r="P350" s="94">
        <v>3.4099999999999998E-2</v>
      </c>
      <c r="Q350" s="95">
        <v>6</v>
      </c>
      <c r="R350" s="93">
        <v>312.77</v>
      </c>
      <c r="S350" s="120">
        <v>85363957822</v>
      </c>
      <c r="T350" s="14" t="s">
        <v>48</v>
      </c>
      <c r="U350" s="14" t="s">
        <v>84</v>
      </c>
    </row>
    <row r="351" spans="1:21" ht="15" customHeight="1" x14ac:dyDescent="0.25">
      <c r="A351" s="14" t="s">
        <v>819</v>
      </c>
      <c r="B351" s="91" t="s">
        <v>820</v>
      </c>
      <c r="C351" s="121" t="s">
        <v>97</v>
      </c>
      <c r="D351" s="14" t="s">
        <v>53</v>
      </c>
      <c r="E351" s="14" t="s">
        <v>71</v>
      </c>
      <c r="F351" s="14" t="s">
        <v>72</v>
      </c>
      <c r="G351" s="92">
        <v>43182</v>
      </c>
      <c r="H351" s="93">
        <v>12.07</v>
      </c>
      <c r="I351" s="93">
        <v>22</v>
      </c>
      <c r="J351" s="94">
        <v>1.8227</v>
      </c>
      <c r="K351" s="95">
        <v>6.9</v>
      </c>
      <c r="L351" s="94">
        <v>0.02</v>
      </c>
      <c r="M351" s="95">
        <v>1.8</v>
      </c>
      <c r="N351" s="95">
        <v>1.21</v>
      </c>
      <c r="O351" s="93">
        <v>-25.84</v>
      </c>
      <c r="P351" s="94">
        <v>-8.0000000000000002E-3</v>
      </c>
      <c r="Q351" s="95">
        <v>5</v>
      </c>
      <c r="R351" s="93">
        <v>38.53</v>
      </c>
      <c r="S351" s="120">
        <v>5337422750</v>
      </c>
      <c r="T351" s="14" t="s">
        <v>62</v>
      </c>
      <c r="U351" s="14" t="s">
        <v>179</v>
      </c>
    </row>
    <row r="352" spans="1:21" ht="15" customHeight="1" x14ac:dyDescent="0.25">
      <c r="A352" s="14" t="s">
        <v>821</v>
      </c>
      <c r="B352" s="91" t="s">
        <v>822</v>
      </c>
      <c r="C352" s="121" t="s">
        <v>102</v>
      </c>
      <c r="D352" s="14" t="s">
        <v>45</v>
      </c>
      <c r="E352" s="14" t="s">
        <v>71</v>
      </c>
      <c r="F352" s="14" t="s">
        <v>98</v>
      </c>
      <c r="G352" s="92">
        <v>43226</v>
      </c>
      <c r="H352" s="93">
        <v>140.4</v>
      </c>
      <c r="I352" s="93">
        <v>304.95999999999998</v>
      </c>
      <c r="J352" s="94">
        <v>2.1720999999999999</v>
      </c>
      <c r="K352" s="95">
        <v>26.29</v>
      </c>
      <c r="L352" s="94">
        <v>1.66E-2</v>
      </c>
      <c r="M352" s="95">
        <v>0.8</v>
      </c>
      <c r="N352" s="95">
        <v>2.2000000000000002</v>
      </c>
      <c r="O352" s="93">
        <v>-14.63</v>
      </c>
      <c r="P352" s="94">
        <v>8.8900000000000007E-2</v>
      </c>
      <c r="Q352" s="95">
        <v>20</v>
      </c>
      <c r="R352" s="93">
        <v>97.04</v>
      </c>
      <c r="S352" s="120">
        <v>17509346525</v>
      </c>
      <c r="T352" s="14" t="s">
        <v>48</v>
      </c>
      <c r="U352" s="14" t="s">
        <v>86</v>
      </c>
    </row>
    <row r="353" spans="1:21" ht="15" customHeight="1" x14ac:dyDescent="0.25">
      <c r="A353" s="14" t="s">
        <v>823</v>
      </c>
      <c r="B353" s="91" t="s">
        <v>824</v>
      </c>
      <c r="C353" s="121" t="s">
        <v>54</v>
      </c>
      <c r="D353" s="14" t="s">
        <v>53</v>
      </c>
      <c r="E353" s="14" t="s">
        <v>71</v>
      </c>
      <c r="F353" s="14" t="s">
        <v>72</v>
      </c>
      <c r="G353" s="92">
        <v>43230</v>
      </c>
      <c r="H353" s="93">
        <v>0</v>
      </c>
      <c r="I353" s="93">
        <v>45.06</v>
      </c>
      <c r="J353" s="14" t="s">
        <v>73</v>
      </c>
      <c r="K353" s="14" t="s">
        <v>73</v>
      </c>
      <c r="L353" s="94">
        <v>1.6E-2</v>
      </c>
      <c r="M353" s="95">
        <v>1</v>
      </c>
      <c r="N353" s="95">
        <v>2.2200000000000002</v>
      </c>
      <c r="O353" s="93">
        <v>-6.6</v>
      </c>
      <c r="P353" s="94">
        <v>-0.39450000000000002</v>
      </c>
      <c r="Q353" s="95">
        <v>0</v>
      </c>
      <c r="R353" s="93">
        <v>0</v>
      </c>
      <c r="S353" s="120">
        <v>39813888731</v>
      </c>
      <c r="T353" s="14" t="s">
        <v>48</v>
      </c>
      <c r="U353" s="14" t="s">
        <v>80</v>
      </c>
    </row>
    <row r="354" spans="1:21" ht="15" customHeight="1" x14ac:dyDescent="0.25">
      <c r="A354" s="14" t="s">
        <v>825</v>
      </c>
      <c r="B354" s="91" t="s">
        <v>826</v>
      </c>
      <c r="C354" s="121" t="s">
        <v>102</v>
      </c>
      <c r="D354" s="14" t="s">
        <v>45</v>
      </c>
      <c r="E354" s="14" t="s">
        <v>54</v>
      </c>
      <c r="F354" s="14" t="s">
        <v>302</v>
      </c>
      <c r="G354" s="92">
        <v>43183</v>
      </c>
      <c r="H354" s="93">
        <v>90.59</v>
      </c>
      <c r="I354" s="93">
        <v>94.02</v>
      </c>
      <c r="J354" s="94">
        <v>1.0379</v>
      </c>
      <c r="K354" s="95">
        <v>23.51</v>
      </c>
      <c r="L354" s="94">
        <v>2.3599999999999999E-2</v>
      </c>
      <c r="M354" s="95">
        <v>0.9</v>
      </c>
      <c r="N354" s="95">
        <v>2.9</v>
      </c>
      <c r="O354" s="93">
        <v>1.38</v>
      </c>
      <c r="P354" s="94">
        <v>7.4999999999999997E-2</v>
      </c>
      <c r="Q354" s="95">
        <v>4</v>
      </c>
      <c r="R354" s="93">
        <v>39.93</v>
      </c>
      <c r="S354" s="120">
        <v>12312494057</v>
      </c>
      <c r="T354" s="14" t="s">
        <v>48</v>
      </c>
      <c r="U354" s="14" t="s">
        <v>675</v>
      </c>
    </row>
    <row r="355" spans="1:21" ht="15" customHeight="1" x14ac:dyDescent="0.25">
      <c r="A355" s="14" t="s">
        <v>827</v>
      </c>
      <c r="B355" s="91" t="s">
        <v>828</v>
      </c>
      <c r="C355" s="121" t="s">
        <v>106</v>
      </c>
      <c r="D355" s="14" t="s">
        <v>45</v>
      </c>
      <c r="E355" s="14" t="s">
        <v>54</v>
      </c>
      <c r="F355" s="14" t="s">
        <v>302</v>
      </c>
      <c r="G355" s="92">
        <v>43178</v>
      </c>
      <c r="H355" s="93">
        <v>19.41</v>
      </c>
      <c r="I355" s="93">
        <v>14.92</v>
      </c>
      <c r="J355" s="94">
        <v>0.76870000000000005</v>
      </c>
      <c r="K355" s="95">
        <v>16.04</v>
      </c>
      <c r="L355" s="94">
        <v>2.35E-2</v>
      </c>
      <c r="M355" s="95">
        <v>1.3</v>
      </c>
      <c r="N355" s="14" t="s">
        <v>73</v>
      </c>
      <c r="O355" s="14" t="s">
        <v>73</v>
      </c>
      <c r="P355" s="94">
        <v>3.7699999999999997E-2</v>
      </c>
      <c r="Q355" s="95">
        <v>7</v>
      </c>
      <c r="R355" s="93">
        <v>15.07</v>
      </c>
      <c r="S355" s="120">
        <v>16162976271</v>
      </c>
      <c r="T355" s="14" t="s">
        <v>48</v>
      </c>
      <c r="U355" s="14" t="s">
        <v>120</v>
      </c>
    </row>
    <row r="356" spans="1:21" ht="15" customHeight="1" x14ac:dyDescent="0.25">
      <c r="A356" s="14" t="s">
        <v>829</v>
      </c>
      <c r="B356" s="91" t="s">
        <v>830</v>
      </c>
      <c r="C356" s="121" t="s">
        <v>102</v>
      </c>
      <c r="D356" s="14" t="s">
        <v>45</v>
      </c>
      <c r="E356" s="14" t="s">
        <v>54</v>
      </c>
      <c r="F356" s="14" t="s">
        <v>302</v>
      </c>
      <c r="G356" s="92">
        <v>43165</v>
      </c>
      <c r="H356" s="93">
        <v>24.91</v>
      </c>
      <c r="I356" s="93">
        <v>22.06</v>
      </c>
      <c r="J356" s="94">
        <v>0.88560000000000005</v>
      </c>
      <c r="K356" s="95">
        <v>19.87</v>
      </c>
      <c r="L356" s="94">
        <v>2.7199999999999998E-2</v>
      </c>
      <c r="M356" s="95">
        <v>0.7</v>
      </c>
      <c r="N356" s="95">
        <v>1.9</v>
      </c>
      <c r="O356" s="93">
        <v>-7.73</v>
      </c>
      <c r="P356" s="94">
        <v>5.6899999999999999E-2</v>
      </c>
      <c r="Q356" s="95">
        <v>5</v>
      </c>
      <c r="R356" s="93">
        <v>8.59</v>
      </c>
      <c r="S356" s="120">
        <v>7884310408</v>
      </c>
      <c r="T356" s="14" t="s">
        <v>62</v>
      </c>
      <c r="U356" s="14" t="s">
        <v>165</v>
      </c>
    </row>
    <row r="357" spans="1:21" ht="15" customHeight="1" x14ac:dyDescent="0.25">
      <c r="A357" s="14" t="s">
        <v>831</v>
      </c>
      <c r="B357" s="91" t="s">
        <v>832</v>
      </c>
      <c r="C357" s="121" t="s">
        <v>132</v>
      </c>
      <c r="D357" s="14" t="s">
        <v>53</v>
      </c>
      <c r="E357" s="14" t="s">
        <v>46</v>
      </c>
      <c r="F357" s="14" t="s">
        <v>83</v>
      </c>
      <c r="G357" s="92">
        <v>43203</v>
      </c>
      <c r="H357" s="93">
        <v>167.49</v>
      </c>
      <c r="I357" s="93">
        <v>108.41</v>
      </c>
      <c r="J357" s="94">
        <v>0.64729999999999999</v>
      </c>
      <c r="K357" s="95">
        <v>17.489999999999998</v>
      </c>
      <c r="L357" s="94">
        <v>0</v>
      </c>
      <c r="M357" s="95">
        <v>0.5</v>
      </c>
      <c r="N357" s="95">
        <v>1.62</v>
      </c>
      <c r="O357" s="93">
        <v>-91.86</v>
      </c>
      <c r="P357" s="94">
        <v>4.4900000000000002E-2</v>
      </c>
      <c r="Q357" s="95">
        <v>0</v>
      </c>
      <c r="R357" s="93">
        <v>0</v>
      </c>
      <c r="S357" s="120">
        <v>37768277542</v>
      </c>
      <c r="T357" s="14" t="s">
        <v>48</v>
      </c>
      <c r="U357" s="14" t="s">
        <v>141</v>
      </c>
    </row>
    <row r="358" spans="1:21" ht="15" customHeight="1" x14ac:dyDescent="0.25">
      <c r="A358" s="14" t="s">
        <v>833</v>
      </c>
      <c r="B358" s="91" t="s">
        <v>834</v>
      </c>
      <c r="C358" s="121" t="s">
        <v>52</v>
      </c>
      <c r="D358" s="14" t="s">
        <v>53</v>
      </c>
      <c r="E358" s="14" t="s">
        <v>71</v>
      </c>
      <c r="F358" s="14" t="s">
        <v>72</v>
      </c>
      <c r="G358" s="92">
        <v>43184</v>
      </c>
      <c r="H358" s="93">
        <v>0</v>
      </c>
      <c r="I358" s="93">
        <v>25.57</v>
      </c>
      <c r="J358" s="14" t="s">
        <v>73</v>
      </c>
      <c r="K358" s="95">
        <v>39.340000000000003</v>
      </c>
      <c r="L358" s="94">
        <v>5.79E-2</v>
      </c>
      <c r="M358" s="95">
        <v>0.2</v>
      </c>
      <c r="N358" s="95">
        <v>0.22</v>
      </c>
      <c r="O358" s="93">
        <v>-18.46</v>
      </c>
      <c r="P358" s="94">
        <v>0.1542</v>
      </c>
      <c r="Q358" s="95">
        <v>0</v>
      </c>
      <c r="R358" s="93">
        <v>11.6</v>
      </c>
      <c r="S358" s="120">
        <v>12040662910</v>
      </c>
      <c r="T358" s="14" t="s">
        <v>48</v>
      </c>
      <c r="U358" s="14" t="s">
        <v>74</v>
      </c>
    </row>
    <row r="359" spans="1:21" ht="15" customHeight="1" x14ac:dyDescent="0.25">
      <c r="A359" s="14" t="s">
        <v>835</v>
      </c>
      <c r="B359" s="91" t="s">
        <v>836</v>
      </c>
      <c r="C359" s="121" t="s">
        <v>60</v>
      </c>
      <c r="D359" s="14" t="s">
        <v>53</v>
      </c>
      <c r="E359" s="14" t="s">
        <v>54</v>
      </c>
      <c r="F359" s="14" t="s">
        <v>55</v>
      </c>
      <c r="G359" s="92">
        <v>43155</v>
      </c>
      <c r="H359" s="93">
        <v>266.73</v>
      </c>
      <c r="I359" s="93">
        <v>201.1</v>
      </c>
      <c r="J359" s="94">
        <v>0.75390000000000001</v>
      </c>
      <c r="K359" s="95">
        <v>28.17</v>
      </c>
      <c r="L359" s="94">
        <v>1.77E-2</v>
      </c>
      <c r="M359" s="95">
        <v>1.1000000000000001</v>
      </c>
      <c r="N359" s="95">
        <v>1.17</v>
      </c>
      <c r="O359" s="93">
        <v>-20.69</v>
      </c>
      <c r="P359" s="94">
        <v>9.8299999999999998E-2</v>
      </c>
      <c r="Q359" s="95">
        <v>8</v>
      </c>
      <c r="R359" s="93">
        <v>15.4</v>
      </c>
      <c r="S359" s="120">
        <v>231756027474</v>
      </c>
      <c r="T359" s="14" t="s">
        <v>48</v>
      </c>
      <c r="U359" s="14" t="s">
        <v>103</v>
      </c>
    </row>
    <row r="360" spans="1:21" ht="15" customHeight="1" x14ac:dyDescent="0.25">
      <c r="A360" s="14" t="s">
        <v>156</v>
      </c>
      <c r="B360" s="91" t="s">
        <v>157</v>
      </c>
      <c r="C360" s="121" t="s">
        <v>54</v>
      </c>
      <c r="D360" s="14" t="s">
        <v>53</v>
      </c>
      <c r="E360" s="14" t="s">
        <v>71</v>
      </c>
      <c r="F360" s="14" t="s">
        <v>72</v>
      </c>
      <c r="G360" s="92">
        <v>43185</v>
      </c>
      <c r="H360" s="93">
        <v>0</v>
      </c>
      <c r="I360" s="93">
        <v>63.46</v>
      </c>
      <c r="J360" s="14" t="s">
        <v>73</v>
      </c>
      <c r="K360" s="14" t="s">
        <v>73</v>
      </c>
      <c r="L360" s="94">
        <v>1.5800000000000002E-2</v>
      </c>
      <c r="M360" s="95">
        <v>1.5</v>
      </c>
      <c r="N360" s="95">
        <v>2.5299999999999998</v>
      </c>
      <c r="O360" s="93">
        <v>-18.829999999999998</v>
      </c>
      <c r="P360" s="94">
        <v>-7.5899999999999995E-2</v>
      </c>
      <c r="Q360" s="95">
        <v>0</v>
      </c>
      <c r="R360" s="93">
        <v>0</v>
      </c>
      <c r="S360" s="120">
        <v>19838213624</v>
      </c>
      <c r="T360" s="14" t="s">
        <v>48</v>
      </c>
      <c r="U360" s="14" t="s">
        <v>80</v>
      </c>
    </row>
    <row r="361" spans="1:21" ht="15" customHeight="1" x14ac:dyDescent="0.25">
      <c r="A361" s="14" t="s">
        <v>837</v>
      </c>
      <c r="B361" s="91" t="s">
        <v>838</v>
      </c>
      <c r="C361" s="121" t="s">
        <v>52</v>
      </c>
      <c r="D361" s="14" t="s">
        <v>53</v>
      </c>
      <c r="E361" s="14" t="s">
        <v>71</v>
      </c>
      <c r="F361" s="14" t="s">
        <v>72</v>
      </c>
      <c r="G361" s="92">
        <v>43207</v>
      </c>
      <c r="H361" s="93">
        <v>0</v>
      </c>
      <c r="I361" s="93">
        <v>53.26</v>
      </c>
      <c r="J361" s="14" t="s">
        <v>73</v>
      </c>
      <c r="K361" s="95">
        <v>295.89</v>
      </c>
      <c r="L361" s="94">
        <v>1.7600000000000001E-2</v>
      </c>
      <c r="M361" s="95">
        <v>0.9</v>
      </c>
      <c r="N361" s="14" t="s">
        <v>73</v>
      </c>
      <c r="O361" s="14" t="s">
        <v>73</v>
      </c>
      <c r="P361" s="94">
        <v>1.4369000000000001</v>
      </c>
      <c r="Q361" s="95">
        <v>5</v>
      </c>
      <c r="R361" s="93">
        <v>59.42</v>
      </c>
      <c r="S361" s="120">
        <v>18880403478</v>
      </c>
      <c r="T361" s="14" t="s">
        <v>48</v>
      </c>
      <c r="U361" s="14" t="s">
        <v>150</v>
      </c>
    </row>
    <row r="362" spans="1:21" ht="15" customHeight="1" x14ac:dyDescent="0.25">
      <c r="A362" s="14" t="s">
        <v>839</v>
      </c>
      <c r="B362" s="91" t="s">
        <v>840</v>
      </c>
      <c r="C362" s="121" t="s">
        <v>132</v>
      </c>
      <c r="D362" s="14" t="s">
        <v>53</v>
      </c>
      <c r="E362" s="14" t="s">
        <v>54</v>
      </c>
      <c r="F362" s="14" t="s">
        <v>55</v>
      </c>
      <c r="G362" s="92">
        <v>43280</v>
      </c>
      <c r="H362" s="93">
        <v>40.590000000000003</v>
      </c>
      <c r="I362" s="93">
        <v>42.65</v>
      </c>
      <c r="J362" s="94">
        <v>1.0508</v>
      </c>
      <c r="K362" s="95">
        <v>12.4</v>
      </c>
      <c r="L362" s="94">
        <v>3.4200000000000001E-2</v>
      </c>
      <c r="M362" s="95">
        <v>0.9</v>
      </c>
      <c r="N362" s="95">
        <v>1.1100000000000001</v>
      </c>
      <c r="O362" s="93">
        <v>-24.01</v>
      </c>
      <c r="P362" s="94">
        <v>1.95E-2</v>
      </c>
      <c r="Q362" s="95">
        <v>7</v>
      </c>
      <c r="R362" s="93">
        <v>28.71</v>
      </c>
      <c r="S362" s="120">
        <v>7096869879</v>
      </c>
      <c r="T362" s="14" t="s">
        <v>62</v>
      </c>
      <c r="U362" s="14" t="s">
        <v>179</v>
      </c>
    </row>
    <row r="363" spans="1:21" ht="15" customHeight="1" x14ac:dyDescent="0.25">
      <c r="A363" s="14" t="s">
        <v>841</v>
      </c>
      <c r="B363" s="91" t="s">
        <v>842</v>
      </c>
      <c r="C363" s="121" t="s">
        <v>52</v>
      </c>
      <c r="D363" s="14" t="s">
        <v>53</v>
      </c>
      <c r="E363" s="14" t="s">
        <v>54</v>
      </c>
      <c r="F363" s="14" t="s">
        <v>55</v>
      </c>
      <c r="G363" s="92">
        <v>43261</v>
      </c>
      <c r="H363" s="93">
        <v>40.04</v>
      </c>
      <c r="I363" s="93">
        <v>41.5</v>
      </c>
      <c r="J363" s="94">
        <v>1.0365</v>
      </c>
      <c r="K363" s="95">
        <v>39.9</v>
      </c>
      <c r="L363" s="94">
        <v>0</v>
      </c>
      <c r="M363" s="95">
        <v>0.8</v>
      </c>
      <c r="N363" s="95">
        <v>1.26</v>
      </c>
      <c r="O363" s="93">
        <v>-11.38</v>
      </c>
      <c r="P363" s="94">
        <v>0.157</v>
      </c>
      <c r="Q363" s="95">
        <v>0</v>
      </c>
      <c r="R363" s="93">
        <v>5.23</v>
      </c>
      <c r="S363" s="120">
        <v>11583630686</v>
      </c>
      <c r="T363" s="14" t="s">
        <v>48</v>
      </c>
      <c r="U363" s="14" t="s">
        <v>141</v>
      </c>
    </row>
    <row r="364" spans="1:21" ht="15" customHeight="1" x14ac:dyDescent="0.25">
      <c r="A364" s="14" t="s">
        <v>843</v>
      </c>
      <c r="B364" s="91" t="s">
        <v>844</v>
      </c>
      <c r="C364" s="121" t="s">
        <v>60</v>
      </c>
      <c r="D364" s="14" t="s">
        <v>53</v>
      </c>
      <c r="E364" s="14" t="s">
        <v>71</v>
      </c>
      <c r="F364" s="14" t="s">
        <v>72</v>
      </c>
      <c r="G364" s="92">
        <v>43278</v>
      </c>
      <c r="H364" s="93">
        <v>96.64</v>
      </c>
      <c r="I364" s="93">
        <v>148.49</v>
      </c>
      <c r="J364" s="94">
        <v>1.5365</v>
      </c>
      <c r="K364" s="95">
        <v>26.47</v>
      </c>
      <c r="L364" s="94">
        <v>1.8499999999999999E-2</v>
      </c>
      <c r="M364" s="95">
        <v>1</v>
      </c>
      <c r="N364" s="95">
        <v>1.36</v>
      </c>
      <c r="O364" s="93">
        <v>-23.11</v>
      </c>
      <c r="P364" s="94">
        <v>8.9800000000000005E-2</v>
      </c>
      <c r="Q364" s="95">
        <v>7</v>
      </c>
      <c r="R364" s="93">
        <v>64.03</v>
      </c>
      <c r="S364" s="120">
        <v>111744916267</v>
      </c>
      <c r="T364" s="14" t="s">
        <v>48</v>
      </c>
      <c r="U364" s="14" t="s">
        <v>563</v>
      </c>
    </row>
    <row r="365" spans="1:21" ht="15" customHeight="1" x14ac:dyDescent="0.25">
      <c r="A365" s="14" t="s">
        <v>845</v>
      </c>
      <c r="B365" s="91" t="s">
        <v>846</v>
      </c>
      <c r="C365" s="121" t="s">
        <v>132</v>
      </c>
      <c r="D365" s="14" t="s">
        <v>53</v>
      </c>
      <c r="E365" s="14" t="s">
        <v>71</v>
      </c>
      <c r="F365" s="14" t="s">
        <v>72</v>
      </c>
      <c r="G365" s="92">
        <v>43174</v>
      </c>
      <c r="H365" s="93">
        <v>0</v>
      </c>
      <c r="I365" s="93">
        <v>62.13</v>
      </c>
      <c r="J365" s="14" t="s">
        <v>73</v>
      </c>
      <c r="K365" s="95">
        <v>167.92</v>
      </c>
      <c r="L365" s="94">
        <v>4.5100000000000001E-2</v>
      </c>
      <c r="M365" s="95">
        <v>1.3</v>
      </c>
      <c r="N365" s="95">
        <v>3.28</v>
      </c>
      <c r="O365" s="93">
        <v>-5.55</v>
      </c>
      <c r="P365" s="94">
        <v>0.79710000000000003</v>
      </c>
      <c r="Q365" s="95">
        <v>20</v>
      </c>
      <c r="R365" s="93">
        <v>0</v>
      </c>
      <c r="S365" s="120">
        <v>6975713157</v>
      </c>
      <c r="T365" s="14" t="s">
        <v>62</v>
      </c>
      <c r="U365" s="14" t="s">
        <v>80</v>
      </c>
    </row>
    <row r="366" spans="1:21" ht="15" customHeight="1" x14ac:dyDescent="0.25">
      <c r="A366" s="14" t="s">
        <v>847</v>
      </c>
      <c r="B366" s="91" t="s">
        <v>848</v>
      </c>
      <c r="C366" s="121" t="s">
        <v>89</v>
      </c>
      <c r="D366" s="14" t="s">
        <v>53</v>
      </c>
      <c r="E366" s="14" t="s">
        <v>46</v>
      </c>
      <c r="F366" s="14" t="s">
        <v>83</v>
      </c>
      <c r="G366" s="92">
        <v>43261</v>
      </c>
      <c r="H366" s="93">
        <v>52.57</v>
      </c>
      <c r="I366" s="93">
        <v>15.66</v>
      </c>
      <c r="J366" s="94">
        <v>0.2979</v>
      </c>
      <c r="K366" s="95">
        <v>11.43</v>
      </c>
      <c r="L366" s="94">
        <v>1.66E-2</v>
      </c>
      <c r="M366" s="104" t="e">
        <v>#N/A</v>
      </c>
      <c r="N366" s="95">
        <v>1.04</v>
      </c>
      <c r="O366" s="93">
        <v>-10.19</v>
      </c>
      <c r="P366" s="94">
        <v>1.47E-2</v>
      </c>
      <c r="Q366" s="95">
        <v>2</v>
      </c>
      <c r="R366" s="93">
        <v>26.29</v>
      </c>
      <c r="S366" s="120">
        <v>23481248587</v>
      </c>
      <c r="T366" s="14" t="s">
        <v>48</v>
      </c>
      <c r="U366" s="14" t="s">
        <v>127</v>
      </c>
    </row>
    <row r="367" spans="1:21" ht="15" customHeight="1" x14ac:dyDescent="0.25">
      <c r="A367" s="14" t="s">
        <v>849</v>
      </c>
      <c r="B367" s="91" t="s">
        <v>850</v>
      </c>
      <c r="C367" s="121" t="s">
        <v>97</v>
      </c>
      <c r="D367" s="14" t="s">
        <v>53</v>
      </c>
      <c r="E367" s="14" t="s">
        <v>46</v>
      </c>
      <c r="F367" s="14" t="s">
        <v>83</v>
      </c>
      <c r="G367" s="92">
        <v>43159</v>
      </c>
      <c r="H367" s="93">
        <v>57.34</v>
      </c>
      <c r="I367" s="93">
        <v>23.59</v>
      </c>
      <c r="J367" s="94">
        <v>0.41139999999999999</v>
      </c>
      <c r="K367" s="95">
        <v>13.4</v>
      </c>
      <c r="L367" s="94">
        <v>2.2499999999999999E-2</v>
      </c>
      <c r="M367" s="95">
        <v>1.6</v>
      </c>
      <c r="N367" s="95">
        <v>0.91</v>
      </c>
      <c r="O367" s="93">
        <v>-10.050000000000001</v>
      </c>
      <c r="P367" s="94">
        <v>2.4500000000000001E-2</v>
      </c>
      <c r="Q367" s="95">
        <v>1</v>
      </c>
      <c r="R367" s="93">
        <v>0</v>
      </c>
      <c r="S367" s="120">
        <v>38217651826</v>
      </c>
      <c r="T367" s="14" t="s">
        <v>48</v>
      </c>
      <c r="U367" s="14" t="s">
        <v>127</v>
      </c>
    </row>
    <row r="368" spans="1:21" ht="15" customHeight="1" x14ac:dyDescent="0.25">
      <c r="A368" s="14" t="s">
        <v>851</v>
      </c>
      <c r="B368" s="91" t="s">
        <v>852</v>
      </c>
      <c r="C368" s="121" t="s">
        <v>44</v>
      </c>
      <c r="D368" s="14" t="s">
        <v>45</v>
      </c>
      <c r="E368" s="14" t="s">
        <v>46</v>
      </c>
      <c r="F368" s="14" t="s">
        <v>47</v>
      </c>
      <c r="G368" s="92">
        <v>43179</v>
      </c>
      <c r="H368" s="93">
        <v>41.42</v>
      </c>
      <c r="I368" s="93">
        <v>23.97</v>
      </c>
      <c r="J368" s="94">
        <v>0.57869999999999999</v>
      </c>
      <c r="K368" s="95">
        <v>11.87</v>
      </c>
      <c r="L368" s="94">
        <v>3.6700000000000003E-2</v>
      </c>
      <c r="M368" s="95">
        <v>0.3</v>
      </c>
      <c r="N368" s="95">
        <v>1.93</v>
      </c>
      <c r="O368" s="93">
        <v>-9.4499999999999993</v>
      </c>
      <c r="P368" s="94">
        <v>1.6799999999999999E-2</v>
      </c>
      <c r="Q368" s="95">
        <v>1</v>
      </c>
      <c r="R368" s="93">
        <v>0</v>
      </c>
      <c r="S368" s="120">
        <v>5001219500</v>
      </c>
      <c r="T368" s="14" t="s">
        <v>62</v>
      </c>
      <c r="U368" s="14" t="s">
        <v>84</v>
      </c>
    </row>
    <row r="369" spans="1:21" ht="15" customHeight="1" x14ac:dyDescent="0.25">
      <c r="A369" s="14" t="s">
        <v>853</v>
      </c>
      <c r="B369" s="91" t="s">
        <v>854</v>
      </c>
      <c r="C369" s="121" t="s">
        <v>44</v>
      </c>
      <c r="D369" s="14" t="s">
        <v>45</v>
      </c>
      <c r="E369" s="14" t="s">
        <v>54</v>
      </c>
      <c r="F369" s="14" t="s">
        <v>302</v>
      </c>
      <c r="G369" s="92">
        <v>43263</v>
      </c>
      <c r="H369" s="93">
        <v>43.45</v>
      </c>
      <c r="I369" s="93">
        <v>36.72</v>
      </c>
      <c r="J369" s="94">
        <v>0.84509999999999996</v>
      </c>
      <c r="K369" s="95">
        <v>22.95</v>
      </c>
      <c r="L369" s="94">
        <v>1.8499999999999999E-2</v>
      </c>
      <c r="M369" s="95">
        <v>0.4</v>
      </c>
      <c r="N369" s="95">
        <v>1.61</v>
      </c>
      <c r="O369" s="93">
        <v>-1.27</v>
      </c>
      <c r="P369" s="94">
        <v>7.2300000000000003E-2</v>
      </c>
      <c r="Q369" s="95">
        <v>20</v>
      </c>
      <c r="R369" s="93">
        <v>19.559999999999999</v>
      </c>
      <c r="S369" s="120">
        <v>19695089291</v>
      </c>
      <c r="T369" s="14" t="s">
        <v>48</v>
      </c>
      <c r="U369" s="14" t="s">
        <v>77</v>
      </c>
    </row>
    <row r="370" spans="1:21" ht="15" customHeight="1" x14ac:dyDescent="0.25">
      <c r="A370" s="14" t="s">
        <v>855</v>
      </c>
      <c r="B370" s="91" t="s">
        <v>856</v>
      </c>
      <c r="C370" s="121" t="s">
        <v>60</v>
      </c>
      <c r="D370" s="14" t="s">
        <v>53</v>
      </c>
      <c r="E370" s="14" t="s">
        <v>71</v>
      </c>
      <c r="F370" s="14" t="s">
        <v>72</v>
      </c>
      <c r="G370" s="92">
        <v>43159</v>
      </c>
      <c r="H370" s="93">
        <v>102.66</v>
      </c>
      <c r="I370" s="93">
        <v>151.63999999999999</v>
      </c>
      <c r="J370" s="94">
        <v>1.4771000000000001</v>
      </c>
      <c r="K370" s="95">
        <v>35.020000000000003</v>
      </c>
      <c r="L370" s="94">
        <v>1.4E-2</v>
      </c>
      <c r="M370" s="95">
        <v>1.3</v>
      </c>
      <c r="N370" s="95">
        <v>1.22</v>
      </c>
      <c r="O370" s="93">
        <v>-39.119999999999997</v>
      </c>
      <c r="P370" s="94">
        <v>0.1326</v>
      </c>
      <c r="Q370" s="95">
        <v>15</v>
      </c>
      <c r="R370" s="93">
        <v>55.73</v>
      </c>
      <c r="S370" s="120">
        <v>17922201421</v>
      </c>
      <c r="T370" s="14" t="s">
        <v>48</v>
      </c>
      <c r="U370" s="14" t="s">
        <v>68</v>
      </c>
    </row>
    <row r="371" spans="1:21" ht="15" customHeight="1" x14ac:dyDescent="0.25">
      <c r="A371" s="14" t="s">
        <v>857</v>
      </c>
      <c r="B371" s="91" t="s">
        <v>858</v>
      </c>
      <c r="C371" s="121" t="s">
        <v>60</v>
      </c>
      <c r="D371" s="14" t="s">
        <v>53</v>
      </c>
      <c r="E371" s="14" t="s">
        <v>71</v>
      </c>
      <c r="F371" s="14" t="s">
        <v>72</v>
      </c>
      <c r="G371" s="92">
        <v>43164</v>
      </c>
      <c r="H371" s="93">
        <v>60.24</v>
      </c>
      <c r="I371" s="93">
        <v>74.67</v>
      </c>
      <c r="J371" s="94">
        <v>1.2395</v>
      </c>
      <c r="K371" s="95">
        <v>23.33</v>
      </c>
      <c r="L371" s="94">
        <v>0</v>
      </c>
      <c r="M371" s="95">
        <v>1</v>
      </c>
      <c r="N371" s="95">
        <v>1.45</v>
      </c>
      <c r="O371" s="93">
        <v>-6.19</v>
      </c>
      <c r="P371" s="94">
        <v>7.4200000000000002E-2</v>
      </c>
      <c r="Q371" s="95">
        <v>0</v>
      </c>
      <c r="R371" s="93">
        <v>40.520000000000003</v>
      </c>
      <c r="S371" s="120">
        <v>11622141268</v>
      </c>
      <c r="T371" s="14" t="s">
        <v>48</v>
      </c>
      <c r="U371" s="14" t="s">
        <v>141</v>
      </c>
    </row>
    <row r="372" spans="1:21" ht="15" customHeight="1" x14ac:dyDescent="0.25">
      <c r="A372" s="14" t="s">
        <v>859</v>
      </c>
      <c r="B372" s="91" t="s">
        <v>860</v>
      </c>
      <c r="C372" s="121" t="s">
        <v>102</v>
      </c>
      <c r="D372" s="14" t="s">
        <v>45</v>
      </c>
      <c r="E372" s="14" t="s">
        <v>54</v>
      </c>
      <c r="F372" s="14" t="s">
        <v>302</v>
      </c>
      <c r="G372" s="92">
        <v>43194</v>
      </c>
      <c r="H372" s="93">
        <v>21.58</v>
      </c>
      <c r="I372" s="93">
        <v>21.03</v>
      </c>
      <c r="J372" s="94">
        <v>0.97450000000000003</v>
      </c>
      <c r="K372" s="95">
        <v>28.81</v>
      </c>
      <c r="L372" s="94">
        <v>3.7999999999999999E-2</v>
      </c>
      <c r="M372" s="95">
        <v>1.3</v>
      </c>
      <c r="N372" s="95">
        <v>3.23</v>
      </c>
      <c r="O372" s="93">
        <v>-5.14</v>
      </c>
      <c r="P372" s="94">
        <v>0.10150000000000001</v>
      </c>
      <c r="Q372" s="95">
        <v>0</v>
      </c>
      <c r="R372" s="93">
        <v>10.199999999999999</v>
      </c>
      <c r="S372" s="120">
        <v>15708990312</v>
      </c>
      <c r="T372" s="14" t="s">
        <v>48</v>
      </c>
      <c r="U372" s="14" t="s">
        <v>74</v>
      </c>
    </row>
    <row r="373" spans="1:21" ht="15" customHeight="1" x14ac:dyDescent="0.25">
      <c r="A373" s="14" t="s">
        <v>123</v>
      </c>
      <c r="B373" s="91" t="s">
        <v>124</v>
      </c>
      <c r="C373" s="121" t="s">
        <v>52</v>
      </c>
      <c r="D373" s="14" t="s">
        <v>53</v>
      </c>
      <c r="E373" s="14" t="s">
        <v>71</v>
      </c>
      <c r="F373" s="14" t="s">
        <v>72</v>
      </c>
      <c r="G373" s="92">
        <v>43188</v>
      </c>
      <c r="H373" s="93">
        <v>57.84</v>
      </c>
      <c r="I373" s="93">
        <v>93.56</v>
      </c>
      <c r="J373" s="94">
        <v>1.6175999999999999</v>
      </c>
      <c r="K373" s="95">
        <v>23.51</v>
      </c>
      <c r="L373" s="94">
        <v>2.7300000000000001E-2</v>
      </c>
      <c r="M373" s="95">
        <v>0.3</v>
      </c>
      <c r="N373" s="95">
        <v>0.96</v>
      </c>
      <c r="O373" s="93">
        <v>-12.49</v>
      </c>
      <c r="P373" s="94">
        <v>7.4999999999999997E-2</v>
      </c>
      <c r="Q373" s="95">
        <v>8</v>
      </c>
      <c r="R373" s="93">
        <v>22.81</v>
      </c>
      <c r="S373" s="120">
        <v>19840771879</v>
      </c>
      <c r="T373" s="14" t="s">
        <v>48</v>
      </c>
      <c r="U373" s="14" t="s">
        <v>77</v>
      </c>
    </row>
    <row r="374" spans="1:21" ht="15" customHeight="1" x14ac:dyDescent="0.25">
      <c r="A374" s="14" t="s">
        <v>861</v>
      </c>
      <c r="B374" s="91" t="s">
        <v>862</v>
      </c>
      <c r="C374" s="121" t="s">
        <v>97</v>
      </c>
      <c r="D374" s="14" t="s">
        <v>45</v>
      </c>
      <c r="E374" s="14" t="s">
        <v>71</v>
      </c>
      <c r="F374" s="14" t="s">
        <v>98</v>
      </c>
      <c r="G374" s="92">
        <v>43263</v>
      </c>
      <c r="H374" s="93">
        <v>275.56</v>
      </c>
      <c r="I374" s="93">
        <v>313.89</v>
      </c>
      <c r="J374" s="94">
        <v>1.1391</v>
      </c>
      <c r="K374" s="95">
        <v>27.34</v>
      </c>
      <c r="L374" s="94">
        <v>6.0000000000000001E-3</v>
      </c>
      <c r="M374" s="95">
        <v>1</v>
      </c>
      <c r="N374" s="14" t="s">
        <v>73</v>
      </c>
      <c r="O374" s="14" t="s">
        <v>73</v>
      </c>
      <c r="P374" s="94">
        <v>9.4200000000000006E-2</v>
      </c>
      <c r="Q374" s="95">
        <v>1</v>
      </c>
      <c r="R374" s="93">
        <v>147.43</v>
      </c>
      <c r="S374" s="120">
        <v>43414196668</v>
      </c>
      <c r="T374" s="14" t="s">
        <v>48</v>
      </c>
      <c r="U374" s="14" t="s">
        <v>150</v>
      </c>
    </row>
    <row r="375" spans="1:21" ht="15" customHeight="1" x14ac:dyDescent="0.25">
      <c r="A375" s="14" t="s">
        <v>863</v>
      </c>
      <c r="B375" s="91" t="s">
        <v>1985</v>
      </c>
      <c r="C375" s="121" t="s">
        <v>97</v>
      </c>
      <c r="D375" s="14" t="s">
        <v>53</v>
      </c>
      <c r="E375" s="14" t="s">
        <v>71</v>
      </c>
      <c r="F375" s="14" t="s">
        <v>72</v>
      </c>
      <c r="G375" s="92">
        <v>43155</v>
      </c>
      <c r="H375" s="93">
        <v>41.31</v>
      </c>
      <c r="I375" s="93">
        <v>143.49</v>
      </c>
      <c r="J375" s="94">
        <v>3.4735</v>
      </c>
      <c r="K375" s="95">
        <v>12.81</v>
      </c>
      <c r="L375" s="94">
        <v>4.1099999999999998E-2</v>
      </c>
      <c r="M375" s="95">
        <v>0.9</v>
      </c>
      <c r="N375" s="95">
        <v>1.33</v>
      </c>
      <c r="O375" s="93">
        <v>-62.47</v>
      </c>
      <c r="P375" s="94">
        <v>2.1600000000000001E-2</v>
      </c>
      <c r="Q375" s="95">
        <v>20</v>
      </c>
      <c r="R375" s="93">
        <v>75.98</v>
      </c>
      <c r="S375" s="120">
        <v>132117736963</v>
      </c>
      <c r="T375" s="14" t="s">
        <v>48</v>
      </c>
      <c r="U375" s="14" t="s">
        <v>162</v>
      </c>
    </row>
    <row r="376" spans="1:21" ht="15" customHeight="1" x14ac:dyDescent="0.25">
      <c r="A376" s="14" t="s">
        <v>864</v>
      </c>
      <c r="B376" s="91" t="s">
        <v>865</v>
      </c>
      <c r="C376" s="121" t="s">
        <v>52</v>
      </c>
      <c r="D376" s="14" t="s">
        <v>53</v>
      </c>
      <c r="E376" s="14" t="s">
        <v>46</v>
      </c>
      <c r="F376" s="14" t="s">
        <v>83</v>
      </c>
      <c r="G376" s="92">
        <v>43180</v>
      </c>
      <c r="H376" s="93">
        <v>120.25</v>
      </c>
      <c r="I376" s="93">
        <v>75.61</v>
      </c>
      <c r="J376" s="94">
        <v>0.62880000000000003</v>
      </c>
      <c r="K376" s="95">
        <v>24.23</v>
      </c>
      <c r="L376" s="94">
        <v>1.06E-2</v>
      </c>
      <c r="M376" s="95">
        <v>0.6</v>
      </c>
      <c r="N376" s="95">
        <v>0.99</v>
      </c>
      <c r="O376" s="93">
        <v>-13.16</v>
      </c>
      <c r="P376" s="94">
        <v>7.8700000000000006E-2</v>
      </c>
      <c r="Q376" s="95">
        <v>5</v>
      </c>
      <c r="R376" s="93">
        <v>46.5</v>
      </c>
      <c r="S376" s="120">
        <v>43510030791</v>
      </c>
      <c r="T376" s="14" t="s">
        <v>48</v>
      </c>
      <c r="U376" s="14" t="s">
        <v>84</v>
      </c>
    </row>
    <row r="377" spans="1:21" ht="15" customHeight="1" x14ac:dyDescent="0.25">
      <c r="A377" s="14" t="s">
        <v>866</v>
      </c>
      <c r="B377" s="91" t="s">
        <v>867</v>
      </c>
      <c r="C377" s="121" t="s">
        <v>54</v>
      </c>
      <c r="D377" s="14" t="s">
        <v>53</v>
      </c>
      <c r="E377" s="14" t="s">
        <v>71</v>
      </c>
      <c r="F377" s="14" t="s">
        <v>72</v>
      </c>
      <c r="G377" s="92">
        <v>43261</v>
      </c>
      <c r="H377" s="93">
        <v>100.64</v>
      </c>
      <c r="I377" s="93">
        <v>239.79</v>
      </c>
      <c r="J377" s="94">
        <v>2.3826999999999998</v>
      </c>
      <c r="K377" s="95">
        <v>79.66</v>
      </c>
      <c r="L377" s="94">
        <v>0</v>
      </c>
      <c r="M377" s="95">
        <v>0.7</v>
      </c>
      <c r="N377" s="95">
        <v>0.96</v>
      </c>
      <c r="O377" s="93">
        <v>-9.18</v>
      </c>
      <c r="P377" s="94">
        <v>0.35580000000000001</v>
      </c>
      <c r="Q377" s="95">
        <v>0</v>
      </c>
      <c r="R377" s="93">
        <v>0</v>
      </c>
      <c r="S377" s="120">
        <v>20849060591</v>
      </c>
      <c r="T377" s="14" t="s">
        <v>48</v>
      </c>
      <c r="U377" s="14" t="s">
        <v>141</v>
      </c>
    </row>
    <row r="378" spans="1:21" ht="15" customHeight="1" x14ac:dyDescent="0.25">
      <c r="A378" s="14" t="s">
        <v>868</v>
      </c>
      <c r="B378" s="91" t="s">
        <v>869</v>
      </c>
      <c r="C378" s="121" t="s">
        <v>89</v>
      </c>
      <c r="D378" s="14" t="s">
        <v>45</v>
      </c>
      <c r="E378" s="14" t="s">
        <v>71</v>
      </c>
      <c r="F378" s="14" t="s">
        <v>98</v>
      </c>
      <c r="G378" s="92">
        <v>43175</v>
      </c>
      <c r="H378" s="93">
        <v>80.489999999999995</v>
      </c>
      <c r="I378" s="93">
        <v>128.99</v>
      </c>
      <c r="J378" s="94">
        <v>1.6026</v>
      </c>
      <c r="K378" s="95">
        <v>25.29</v>
      </c>
      <c r="L378" s="94">
        <v>2.06E-2</v>
      </c>
      <c r="M378" s="95">
        <v>1.1000000000000001</v>
      </c>
      <c r="N378" s="95">
        <v>2.4700000000000002</v>
      </c>
      <c r="O378" s="93">
        <v>-12.82</v>
      </c>
      <c r="P378" s="94">
        <v>8.4000000000000005E-2</v>
      </c>
      <c r="Q378" s="95">
        <v>15</v>
      </c>
      <c r="R378" s="93">
        <v>54.58</v>
      </c>
      <c r="S378" s="120">
        <v>10253307959</v>
      </c>
      <c r="T378" s="14" t="s">
        <v>48</v>
      </c>
      <c r="U378" s="14" t="s">
        <v>326</v>
      </c>
    </row>
    <row r="379" spans="1:21" ht="15" customHeight="1" x14ac:dyDescent="0.25">
      <c r="A379" s="14" t="s">
        <v>870</v>
      </c>
      <c r="B379" s="91" t="s">
        <v>871</v>
      </c>
      <c r="C379" s="121" t="s">
        <v>97</v>
      </c>
      <c r="D379" s="14" t="s">
        <v>45</v>
      </c>
      <c r="E379" s="14" t="s">
        <v>71</v>
      </c>
      <c r="F379" s="14" t="s">
        <v>98</v>
      </c>
      <c r="G379" s="92">
        <v>43284</v>
      </c>
      <c r="H379" s="93">
        <v>28.17</v>
      </c>
      <c r="I379" s="93">
        <v>44.2</v>
      </c>
      <c r="J379" s="94">
        <v>1.569</v>
      </c>
      <c r="K379" s="95">
        <v>36.229999999999997</v>
      </c>
      <c r="L379" s="94">
        <v>0</v>
      </c>
      <c r="M379" s="95">
        <v>0.1</v>
      </c>
      <c r="N379" s="95">
        <v>3.68</v>
      </c>
      <c r="O379" s="93">
        <v>0.33</v>
      </c>
      <c r="P379" s="94">
        <v>0.1386</v>
      </c>
      <c r="Q379" s="95">
        <v>0</v>
      </c>
      <c r="R379" s="93">
        <v>20.43</v>
      </c>
      <c r="S379" s="120">
        <v>2783688379</v>
      </c>
      <c r="T379" s="14" t="s">
        <v>62</v>
      </c>
      <c r="U379" s="14" t="s">
        <v>127</v>
      </c>
    </row>
    <row r="380" spans="1:21" ht="15" customHeight="1" x14ac:dyDescent="0.25">
      <c r="A380" s="14" t="s">
        <v>872</v>
      </c>
      <c r="B380" s="91" t="s">
        <v>873</v>
      </c>
      <c r="C380" s="121" t="s">
        <v>89</v>
      </c>
      <c r="D380" s="14" t="s">
        <v>45</v>
      </c>
      <c r="E380" s="14" t="s">
        <v>54</v>
      </c>
      <c r="F380" s="14" t="s">
        <v>302</v>
      </c>
      <c r="G380" s="92">
        <v>43283</v>
      </c>
      <c r="H380" s="93">
        <v>32.07</v>
      </c>
      <c r="I380" s="93">
        <v>34.26</v>
      </c>
      <c r="J380" s="94">
        <v>1.0683</v>
      </c>
      <c r="K380" s="95">
        <v>21.96</v>
      </c>
      <c r="L380" s="94">
        <v>1.7500000000000002E-2</v>
      </c>
      <c r="M380" s="95">
        <v>1.4</v>
      </c>
      <c r="N380" s="95">
        <v>1.77</v>
      </c>
      <c r="O380" s="93">
        <v>-5.89</v>
      </c>
      <c r="P380" s="94">
        <v>6.7299999999999999E-2</v>
      </c>
      <c r="Q380" s="95">
        <v>1</v>
      </c>
      <c r="R380" s="93">
        <v>19.59</v>
      </c>
      <c r="S380" s="120">
        <v>4243027613</v>
      </c>
      <c r="T380" s="14" t="s">
        <v>62</v>
      </c>
      <c r="U380" s="14" t="s">
        <v>94</v>
      </c>
    </row>
    <row r="381" spans="1:21" ht="15" customHeight="1" x14ac:dyDescent="0.25">
      <c r="A381" s="14" t="s">
        <v>874</v>
      </c>
      <c r="B381" s="91" t="s">
        <v>875</v>
      </c>
      <c r="C381" s="121" t="s">
        <v>132</v>
      </c>
      <c r="D381" s="14" t="s">
        <v>45</v>
      </c>
      <c r="E381" s="14" t="s">
        <v>71</v>
      </c>
      <c r="F381" s="14" t="s">
        <v>98</v>
      </c>
      <c r="G381" s="92">
        <v>43210</v>
      </c>
      <c r="H381" s="93">
        <v>154.15</v>
      </c>
      <c r="I381" s="93">
        <v>305.49</v>
      </c>
      <c r="J381" s="94">
        <v>1.9818</v>
      </c>
      <c r="K381" s="95">
        <v>76.37</v>
      </c>
      <c r="L381" s="94">
        <v>0</v>
      </c>
      <c r="M381" s="95">
        <v>0.9</v>
      </c>
      <c r="N381" s="95">
        <v>4.95</v>
      </c>
      <c r="O381" s="93">
        <v>3.19</v>
      </c>
      <c r="P381" s="94">
        <v>0.33939999999999998</v>
      </c>
      <c r="Q381" s="95">
        <v>0</v>
      </c>
      <c r="R381" s="93">
        <v>43.61</v>
      </c>
      <c r="S381" s="120">
        <v>45650546905</v>
      </c>
      <c r="T381" s="14" t="s">
        <v>48</v>
      </c>
      <c r="U381" s="14" t="s">
        <v>141</v>
      </c>
    </row>
    <row r="382" spans="1:21" ht="15" customHeight="1" x14ac:dyDescent="0.25">
      <c r="A382" s="14" t="s">
        <v>876</v>
      </c>
      <c r="B382" s="91" t="s">
        <v>877</v>
      </c>
      <c r="C382" s="121" t="s">
        <v>60</v>
      </c>
      <c r="D382" s="14" t="s">
        <v>53</v>
      </c>
      <c r="E382" s="14" t="s">
        <v>71</v>
      </c>
      <c r="F382" s="14" t="s">
        <v>72</v>
      </c>
      <c r="G382" s="92">
        <v>42712</v>
      </c>
      <c r="H382" s="93">
        <v>0</v>
      </c>
      <c r="I382" s="93">
        <v>33.36</v>
      </c>
      <c r="J382" s="14" t="s">
        <v>73</v>
      </c>
      <c r="K382" s="95">
        <v>16.27</v>
      </c>
      <c r="L382" s="94">
        <v>6.8999999999999999E-3</v>
      </c>
      <c r="M382" s="95">
        <v>1</v>
      </c>
      <c r="N382" s="95">
        <v>0.95</v>
      </c>
      <c r="O382" s="93">
        <v>-13.16</v>
      </c>
      <c r="P382" s="94">
        <v>3.8899999999999997E-2</v>
      </c>
      <c r="Q382" s="95">
        <v>0</v>
      </c>
      <c r="R382" s="93">
        <v>21.32</v>
      </c>
      <c r="S382" s="120">
        <v>34581180000</v>
      </c>
      <c r="T382" s="14" t="s">
        <v>48</v>
      </c>
      <c r="U382" s="14" t="s">
        <v>80</v>
      </c>
    </row>
    <row r="383" spans="1:21" ht="15" customHeight="1" x14ac:dyDescent="0.25">
      <c r="A383" s="14" t="s">
        <v>1844</v>
      </c>
      <c r="B383" s="91" t="s">
        <v>1947</v>
      </c>
      <c r="C383" s="121" t="s">
        <v>54</v>
      </c>
      <c r="D383" s="14" t="s">
        <v>53</v>
      </c>
      <c r="E383" s="14" t="s">
        <v>71</v>
      </c>
      <c r="F383" s="14" t="s">
        <v>72</v>
      </c>
      <c r="G383" s="92">
        <v>43214</v>
      </c>
      <c r="H383" s="93">
        <v>0</v>
      </c>
      <c r="I383" s="93">
        <v>70.23</v>
      </c>
      <c r="J383" s="14" t="s">
        <v>73</v>
      </c>
      <c r="K383" s="14" t="s">
        <v>73</v>
      </c>
      <c r="L383" s="94">
        <v>0</v>
      </c>
      <c r="M383" s="95">
        <v>0.7</v>
      </c>
      <c r="N383" s="95">
        <v>4.01</v>
      </c>
      <c r="O383" s="93">
        <v>3.95</v>
      </c>
      <c r="P383" s="94">
        <v>-0.70499999999999996</v>
      </c>
      <c r="Q383" s="95">
        <v>0</v>
      </c>
      <c r="R383" s="93">
        <v>0</v>
      </c>
      <c r="S383" s="120">
        <v>14903586055</v>
      </c>
      <c r="T383" s="14" t="s">
        <v>48</v>
      </c>
      <c r="U383" s="14" t="s">
        <v>49</v>
      </c>
    </row>
    <row r="384" spans="1:21" ht="15" customHeight="1" x14ac:dyDescent="0.25">
      <c r="A384" s="14" t="s">
        <v>878</v>
      </c>
      <c r="B384" s="91" t="s">
        <v>879</v>
      </c>
      <c r="C384" s="121" t="s">
        <v>132</v>
      </c>
      <c r="D384" s="14" t="s">
        <v>45</v>
      </c>
      <c r="E384" s="14" t="s">
        <v>71</v>
      </c>
      <c r="F384" s="14" t="s">
        <v>98</v>
      </c>
      <c r="G384" s="92">
        <v>42713</v>
      </c>
      <c r="H384" s="93">
        <v>54.95</v>
      </c>
      <c r="I384" s="93">
        <v>79.650000000000006</v>
      </c>
      <c r="J384" s="94">
        <v>1.4495</v>
      </c>
      <c r="K384" s="95">
        <v>30.75</v>
      </c>
      <c r="L384" s="94">
        <v>3.5999999999999999E-3</v>
      </c>
      <c r="M384" s="95">
        <v>0.9</v>
      </c>
      <c r="N384" s="14" t="s">
        <v>73</v>
      </c>
      <c r="O384" s="14" t="s">
        <v>73</v>
      </c>
      <c r="P384" s="94">
        <v>0.1113</v>
      </c>
      <c r="Q384" s="95">
        <v>0</v>
      </c>
      <c r="R384" s="93">
        <v>45.81</v>
      </c>
      <c r="S384" s="120">
        <v>2167455117</v>
      </c>
      <c r="T384" s="14" t="s">
        <v>62</v>
      </c>
      <c r="U384" s="14" t="s">
        <v>120</v>
      </c>
    </row>
    <row r="385" spans="1:21" ht="15" customHeight="1" x14ac:dyDescent="0.25">
      <c r="A385" s="14" t="s">
        <v>1845</v>
      </c>
      <c r="B385" s="91" t="s">
        <v>1948</v>
      </c>
      <c r="C385" s="121" t="s">
        <v>60</v>
      </c>
      <c r="D385" s="14" t="s">
        <v>53</v>
      </c>
      <c r="E385" s="14" t="s">
        <v>54</v>
      </c>
      <c r="F385" s="14" t="s">
        <v>55</v>
      </c>
      <c r="G385" s="92">
        <v>43216</v>
      </c>
      <c r="H385" s="93">
        <v>48.06</v>
      </c>
      <c r="I385" s="93">
        <v>52.84</v>
      </c>
      <c r="J385" s="94">
        <v>1.0994999999999999</v>
      </c>
      <c r="K385" s="95">
        <v>40.96</v>
      </c>
      <c r="L385" s="94">
        <v>0</v>
      </c>
      <c r="M385" s="95">
        <v>0.8</v>
      </c>
      <c r="N385" s="95">
        <v>0.79</v>
      </c>
      <c r="O385" s="93">
        <v>-13.03</v>
      </c>
      <c r="P385" s="94">
        <v>0.1623</v>
      </c>
      <c r="Q385" s="95">
        <v>0</v>
      </c>
      <c r="R385" s="93">
        <v>31.79</v>
      </c>
      <c r="S385" s="120">
        <v>20777750725</v>
      </c>
      <c r="T385" s="14" t="s">
        <v>48</v>
      </c>
      <c r="U385" s="14" t="s">
        <v>196</v>
      </c>
    </row>
    <row r="386" spans="1:21" ht="15" customHeight="1" x14ac:dyDescent="0.25">
      <c r="A386" s="14" t="s">
        <v>880</v>
      </c>
      <c r="B386" s="91" t="s">
        <v>881</v>
      </c>
      <c r="C386" s="121" t="s">
        <v>102</v>
      </c>
      <c r="D386" s="14" t="s">
        <v>60</v>
      </c>
      <c r="E386" s="14" t="s">
        <v>71</v>
      </c>
      <c r="F386" s="14" t="s">
        <v>155</v>
      </c>
      <c r="G386" s="92">
        <v>43281</v>
      </c>
      <c r="H386" s="93">
        <v>15.78</v>
      </c>
      <c r="I386" s="93">
        <v>19.899999999999999</v>
      </c>
      <c r="J386" s="94">
        <v>1.2611000000000001</v>
      </c>
      <c r="K386" s="95">
        <v>20.100000000000001</v>
      </c>
      <c r="L386" s="94">
        <v>2.1600000000000001E-2</v>
      </c>
      <c r="M386" s="95">
        <v>0.6</v>
      </c>
      <c r="N386" s="95">
        <v>3.55</v>
      </c>
      <c r="O386" s="93">
        <v>2.4700000000000002</v>
      </c>
      <c r="P386" s="94">
        <v>5.8000000000000003E-2</v>
      </c>
      <c r="Q386" s="95">
        <v>1</v>
      </c>
      <c r="R386" s="93">
        <v>10.1</v>
      </c>
      <c r="S386" s="120">
        <v>2872444848095</v>
      </c>
      <c r="T386" s="14" t="s">
        <v>48</v>
      </c>
      <c r="U386" s="14" t="s">
        <v>162</v>
      </c>
    </row>
    <row r="387" spans="1:21" ht="15" customHeight="1" x14ac:dyDescent="0.25">
      <c r="A387" s="14" t="s">
        <v>882</v>
      </c>
      <c r="B387" s="91" t="s">
        <v>883</v>
      </c>
      <c r="C387" s="121" t="s">
        <v>54</v>
      </c>
      <c r="D387" s="14" t="s">
        <v>53</v>
      </c>
      <c r="E387" s="14" t="s">
        <v>71</v>
      </c>
      <c r="F387" s="14" t="s">
        <v>72</v>
      </c>
      <c r="G387" s="92">
        <v>42717</v>
      </c>
      <c r="H387" s="93">
        <v>0</v>
      </c>
      <c r="I387" s="93">
        <v>210.32</v>
      </c>
      <c r="J387" s="14" t="s">
        <v>73</v>
      </c>
      <c r="K387" s="14" t="s">
        <v>73</v>
      </c>
      <c r="L387" s="94">
        <v>0</v>
      </c>
      <c r="M387" s="95">
        <v>1.1000000000000001</v>
      </c>
      <c r="N387" s="95">
        <v>5.23</v>
      </c>
      <c r="O387" s="93">
        <v>5.66</v>
      </c>
      <c r="P387" s="94">
        <v>-1.2944</v>
      </c>
      <c r="Q387" s="95">
        <v>0</v>
      </c>
      <c r="R387" s="93">
        <v>9.9499999999999993</v>
      </c>
      <c r="S387" s="120">
        <v>4376883862</v>
      </c>
      <c r="T387" s="14" t="s">
        <v>62</v>
      </c>
      <c r="U387" s="14" t="s">
        <v>141</v>
      </c>
    </row>
    <row r="388" spans="1:21" ht="15" customHeight="1" x14ac:dyDescent="0.25">
      <c r="A388" s="14" t="s">
        <v>884</v>
      </c>
      <c r="B388" s="91" t="s">
        <v>885</v>
      </c>
      <c r="C388" s="121" t="s">
        <v>89</v>
      </c>
      <c r="D388" s="14" t="s">
        <v>45</v>
      </c>
      <c r="E388" s="14" t="s">
        <v>54</v>
      </c>
      <c r="F388" s="14" t="s">
        <v>302</v>
      </c>
      <c r="G388" s="92">
        <v>42717</v>
      </c>
      <c r="H388" s="93">
        <v>124.1</v>
      </c>
      <c r="I388" s="93">
        <v>97.25</v>
      </c>
      <c r="J388" s="94">
        <v>0.78359999999999996</v>
      </c>
      <c r="K388" s="95">
        <v>16.940000000000001</v>
      </c>
      <c r="L388" s="94">
        <v>1.9E-2</v>
      </c>
      <c r="M388" s="95">
        <v>0.7</v>
      </c>
      <c r="N388" s="95">
        <v>2.99</v>
      </c>
      <c r="O388" s="93">
        <v>-8.6300000000000008</v>
      </c>
      <c r="P388" s="94">
        <v>4.2200000000000001E-2</v>
      </c>
      <c r="Q388" s="95">
        <v>6</v>
      </c>
      <c r="R388" s="93">
        <v>73.64</v>
      </c>
      <c r="S388" s="120">
        <v>7129142413</v>
      </c>
      <c r="T388" s="14" t="s">
        <v>62</v>
      </c>
      <c r="U388" s="14" t="s">
        <v>120</v>
      </c>
    </row>
    <row r="389" spans="1:21" ht="15" customHeight="1" x14ac:dyDescent="0.25">
      <c r="A389" s="14" t="s">
        <v>886</v>
      </c>
      <c r="B389" s="91" t="s">
        <v>887</v>
      </c>
      <c r="C389" s="121" t="s">
        <v>102</v>
      </c>
      <c r="D389" s="14" t="s">
        <v>53</v>
      </c>
      <c r="E389" s="14" t="s">
        <v>46</v>
      </c>
      <c r="F389" s="14" t="s">
        <v>83</v>
      </c>
      <c r="G389" s="92">
        <v>42719</v>
      </c>
      <c r="H389" s="93">
        <v>24.64</v>
      </c>
      <c r="I389" s="93">
        <v>13.96</v>
      </c>
      <c r="J389" s="94">
        <v>0.56659999999999999</v>
      </c>
      <c r="K389" s="95">
        <v>21.81</v>
      </c>
      <c r="L389" s="94">
        <v>3.5799999999999998E-2</v>
      </c>
      <c r="M389" s="95">
        <v>1.3</v>
      </c>
      <c r="N389" s="95">
        <v>2.54</v>
      </c>
      <c r="O389" s="93">
        <v>-6.07</v>
      </c>
      <c r="P389" s="94">
        <v>6.6600000000000006E-2</v>
      </c>
      <c r="Q389" s="95">
        <v>3</v>
      </c>
      <c r="R389" s="93">
        <v>15.71</v>
      </c>
      <c r="S389" s="120">
        <v>1479221330</v>
      </c>
      <c r="T389" s="14" t="s">
        <v>199</v>
      </c>
      <c r="U389" s="14" t="s">
        <v>74</v>
      </c>
    </row>
    <row r="390" spans="1:21" ht="15" customHeight="1" x14ac:dyDescent="0.25">
      <c r="A390" s="14" t="s">
        <v>888</v>
      </c>
      <c r="B390" s="91" t="s">
        <v>889</v>
      </c>
      <c r="C390" s="121" t="s">
        <v>59</v>
      </c>
      <c r="D390" s="14" t="s">
        <v>60</v>
      </c>
      <c r="E390" s="14" t="s">
        <v>46</v>
      </c>
      <c r="F390" s="14" t="s">
        <v>67</v>
      </c>
      <c r="G390" s="92">
        <v>42720</v>
      </c>
      <c r="H390" s="93">
        <v>29.85</v>
      </c>
      <c r="I390" s="93">
        <v>20.83</v>
      </c>
      <c r="J390" s="94">
        <v>0.69779999999999998</v>
      </c>
      <c r="K390" s="95">
        <v>7.8</v>
      </c>
      <c r="L390" s="94">
        <v>1.15E-2</v>
      </c>
      <c r="M390" s="95">
        <v>0.9</v>
      </c>
      <c r="N390" s="95">
        <v>1.93</v>
      </c>
      <c r="O390" s="93">
        <v>8.08</v>
      </c>
      <c r="P390" s="94">
        <v>-3.5000000000000001E-3</v>
      </c>
      <c r="Q390" s="95">
        <v>2</v>
      </c>
      <c r="R390" s="93">
        <v>38.47</v>
      </c>
      <c r="S390" s="120">
        <v>1447488380</v>
      </c>
      <c r="T390" s="14" t="s">
        <v>199</v>
      </c>
      <c r="U390" s="14" t="s">
        <v>80</v>
      </c>
    </row>
    <row r="391" spans="1:21" ht="15" customHeight="1" x14ac:dyDescent="0.25">
      <c r="A391" s="14" t="s">
        <v>890</v>
      </c>
      <c r="B391" s="91" t="s">
        <v>891</v>
      </c>
      <c r="C391" s="121" t="s">
        <v>89</v>
      </c>
      <c r="D391" s="14" t="s">
        <v>45</v>
      </c>
      <c r="E391" s="14" t="s">
        <v>71</v>
      </c>
      <c r="F391" s="14" t="s">
        <v>98</v>
      </c>
      <c r="G391" s="92">
        <v>43155</v>
      </c>
      <c r="H391" s="93">
        <v>33.64</v>
      </c>
      <c r="I391" s="93">
        <v>51.75</v>
      </c>
      <c r="J391" s="94">
        <v>1.5383</v>
      </c>
      <c r="K391" s="95">
        <v>20.62</v>
      </c>
      <c r="L391" s="94">
        <v>2.0899999999999998E-2</v>
      </c>
      <c r="M391" s="95">
        <v>1</v>
      </c>
      <c r="N391" s="95">
        <v>1.69</v>
      </c>
      <c r="O391" s="93">
        <v>-5.16</v>
      </c>
      <c r="P391" s="94">
        <v>6.0600000000000001E-2</v>
      </c>
      <c r="Q391" s="95">
        <v>3</v>
      </c>
      <c r="R391" s="93">
        <v>32.89</v>
      </c>
      <c r="S391" s="120">
        <v>242128707921</v>
      </c>
      <c r="T391" s="14" t="s">
        <v>48</v>
      </c>
      <c r="U391" s="14" t="s">
        <v>127</v>
      </c>
    </row>
    <row r="392" spans="1:21" ht="15" customHeight="1" x14ac:dyDescent="0.25">
      <c r="A392" s="14" t="s">
        <v>892</v>
      </c>
      <c r="B392" s="91" t="s">
        <v>893</v>
      </c>
      <c r="C392" s="121" t="s">
        <v>132</v>
      </c>
      <c r="D392" s="14" t="s">
        <v>53</v>
      </c>
      <c r="E392" s="14" t="s">
        <v>46</v>
      </c>
      <c r="F392" s="14" t="s">
        <v>83</v>
      </c>
      <c r="G392" s="92">
        <v>42723</v>
      </c>
      <c r="H392" s="93">
        <v>105.08</v>
      </c>
      <c r="I392" s="93">
        <v>54.46</v>
      </c>
      <c r="J392" s="94">
        <v>0.51829999999999998</v>
      </c>
      <c r="K392" s="95">
        <v>19.95</v>
      </c>
      <c r="L392" s="94">
        <v>0</v>
      </c>
      <c r="M392" s="95">
        <v>1.7</v>
      </c>
      <c r="N392" s="14" t="s">
        <v>73</v>
      </c>
      <c r="O392" s="14" t="s">
        <v>73</v>
      </c>
      <c r="P392" s="94">
        <v>5.7200000000000001E-2</v>
      </c>
      <c r="Q392" s="95">
        <v>0</v>
      </c>
      <c r="R392" s="93">
        <v>43.19</v>
      </c>
      <c r="S392" s="120">
        <v>1013780725</v>
      </c>
      <c r="T392" s="14" t="s">
        <v>199</v>
      </c>
      <c r="U392" s="14" t="s">
        <v>84</v>
      </c>
    </row>
    <row r="393" spans="1:21" ht="15" customHeight="1" x14ac:dyDescent="0.25">
      <c r="A393" s="14" t="s">
        <v>894</v>
      </c>
      <c r="B393" s="91" t="s">
        <v>895</v>
      </c>
      <c r="C393" s="121" t="s">
        <v>54</v>
      </c>
      <c r="D393" s="14" t="s">
        <v>53</v>
      </c>
      <c r="E393" s="14" t="s">
        <v>71</v>
      </c>
      <c r="F393" s="14" t="s">
        <v>72</v>
      </c>
      <c r="G393" s="92">
        <v>43198</v>
      </c>
      <c r="H393" s="93">
        <v>68.91</v>
      </c>
      <c r="I393" s="93">
        <v>216.48</v>
      </c>
      <c r="J393" s="94">
        <v>3.1415000000000002</v>
      </c>
      <c r="K393" s="95">
        <v>59.47</v>
      </c>
      <c r="L393" s="94">
        <v>6.3E-3</v>
      </c>
      <c r="M393" s="95">
        <v>1.2</v>
      </c>
      <c r="N393" s="95">
        <v>0.63</v>
      </c>
      <c r="O393" s="93">
        <v>-7.18</v>
      </c>
      <c r="P393" s="94">
        <v>0.25490000000000002</v>
      </c>
      <c r="Q393" s="95">
        <v>3</v>
      </c>
      <c r="R393" s="93">
        <v>23.39</v>
      </c>
      <c r="S393" s="120">
        <v>55351974681</v>
      </c>
      <c r="T393" s="14" t="s">
        <v>48</v>
      </c>
      <c r="U393" s="14" t="s">
        <v>99</v>
      </c>
    </row>
    <row r="394" spans="1:21" ht="15" customHeight="1" x14ac:dyDescent="0.25">
      <c r="A394" s="14" t="s">
        <v>896</v>
      </c>
      <c r="B394" s="91" t="s">
        <v>897</v>
      </c>
      <c r="C394" s="121" t="s">
        <v>97</v>
      </c>
      <c r="D394" s="14" t="s">
        <v>45</v>
      </c>
      <c r="E394" s="14" t="s">
        <v>71</v>
      </c>
      <c r="F394" s="14" t="s">
        <v>98</v>
      </c>
      <c r="G394" s="92">
        <v>43198</v>
      </c>
      <c r="H394" s="93">
        <v>54.42</v>
      </c>
      <c r="I394" s="93">
        <v>82.7</v>
      </c>
      <c r="J394" s="94">
        <v>1.5197000000000001</v>
      </c>
      <c r="K394" s="95">
        <v>22.72</v>
      </c>
      <c r="L394" s="94">
        <v>9.2999999999999992E-3</v>
      </c>
      <c r="M394" s="95">
        <v>1.1000000000000001</v>
      </c>
      <c r="N394" s="95">
        <v>2.15</v>
      </c>
      <c r="O394" s="93">
        <v>-2.2599999999999998</v>
      </c>
      <c r="P394" s="94">
        <v>7.1099999999999997E-2</v>
      </c>
      <c r="Q394" s="95">
        <v>5</v>
      </c>
      <c r="R394" s="93">
        <v>56.41</v>
      </c>
      <c r="S394" s="120">
        <v>2030507140</v>
      </c>
      <c r="T394" s="14" t="s">
        <v>62</v>
      </c>
      <c r="U394" s="14" t="s">
        <v>99</v>
      </c>
    </row>
    <row r="395" spans="1:21" ht="15" customHeight="1" x14ac:dyDescent="0.25">
      <c r="A395" s="14" t="s">
        <v>898</v>
      </c>
      <c r="B395" s="91" t="s">
        <v>899</v>
      </c>
      <c r="C395" s="121" t="s">
        <v>106</v>
      </c>
      <c r="D395" s="14" t="s">
        <v>60</v>
      </c>
      <c r="E395" s="14" t="s">
        <v>46</v>
      </c>
      <c r="F395" s="14" t="s">
        <v>67</v>
      </c>
      <c r="G395" s="92">
        <v>43275</v>
      </c>
      <c r="H395" s="93">
        <v>113.93</v>
      </c>
      <c r="I395" s="93">
        <v>53.12</v>
      </c>
      <c r="J395" s="94">
        <v>0.46629999999999999</v>
      </c>
      <c r="K395" s="95">
        <v>14.32</v>
      </c>
      <c r="L395" s="94">
        <v>3.5000000000000003E-2</v>
      </c>
      <c r="M395" s="95">
        <v>1.5</v>
      </c>
      <c r="N395" s="95">
        <v>1.63</v>
      </c>
      <c r="O395" s="93">
        <v>-46.64</v>
      </c>
      <c r="P395" s="94">
        <v>2.9100000000000001E-2</v>
      </c>
      <c r="Q395" s="95">
        <v>8</v>
      </c>
      <c r="R395" s="93">
        <v>40.25</v>
      </c>
      <c r="S395" s="120">
        <v>22285854606</v>
      </c>
      <c r="T395" s="14" t="s">
        <v>48</v>
      </c>
      <c r="U395" s="14" t="s">
        <v>107</v>
      </c>
    </row>
    <row r="396" spans="1:21" ht="15" customHeight="1" x14ac:dyDescent="0.25">
      <c r="A396" s="14" t="s">
        <v>900</v>
      </c>
      <c r="B396" s="91" t="s">
        <v>901</v>
      </c>
      <c r="C396" s="121" t="s">
        <v>97</v>
      </c>
      <c r="D396" s="14" t="s">
        <v>45</v>
      </c>
      <c r="E396" s="14" t="s">
        <v>71</v>
      </c>
      <c r="F396" s="14" t="s">
        <v>98</v>
      </c>
      <c r="G396" s="92">
        <v>42725</v>
      </c>
      <c r="H396" s="93">
        <v>5.34</v>
      </c>
      <c r="I396" s="93">
        <v>55.75</v>
      </c>
      <c r="J396" s="94">
        <v>10.440099999999999</v>
      </c>
      <c r="K396" s="95">
        <v>44.6</v>
      </c>
      <c r="L396" s="94">
        <v>1.04E-2</v>
      </c>
      <c r="M396" s="95">
        <v>1.6</v>
      </c>
      <c r="N396" s="95">
        <v>3.65</v>
      </c>
      <c r="O396" s="93">
        <v>5.34</v>
      </c>
      <c r="P396" s="94">
        <v>0.18049999999999999</v>
      </c>
      <c r="Q396" s="95">
        <v>2</v>
      </c>
      <c r="R396" s="93">
        <v>17.18</v>
      </c>
      <c r="S396" s="120">
        <v>1744006790</v>
      </c>
      <c r="T396" s="14" t="s">
        <v>199</v>
      </c>
      <c r="U396" s="14" t="s">
        <v>326</v>
      </c>
    </row>
    <row r="397" spans="1:21" ht="15" customHeight="1" x14ac:dyDescent="0.25">
      <c r="A397" s="14" t="s">
        <v>902</v>
      </c>
      <c r="B397" s="91" t="s">
        <v>903</v>
      </c>
      <c r="C397" s="121" t="s">
        <v>97</v>
      </c>
      <c r="D397" s="14" t="s">
        <v>53</v>
      </c>
      <c r="E397" s="14" t="s">
        <v>46</v>
      </c>
      <c r="F397" s="14" t="s">
        <v>83</v>
      </c>
      <c r="G397" s="92">
        <v>43207</v>
      </c>
      <c r="H397" s="93">
        <v>39.700000000000003</v>
      </c>
      <c r="I397" s="93">
        <v>22.26</v>
      </c>
      <c r="J397" s="94">
        <v>0.56069999999999998</v>
      </c>
      <c r="K397" s="95">
        <v>15.35</v>
      </c>
      <c r="L397" s="94">
        <v>3.2300000000000002E-2</v>
      </c>
      <c r="M397" s="95">
        <v>1.3</v>
      </c>
      <c r="N397" s="95">
        <v>0.97</v>
      </c>
      <c r="O397" s="93">
        <v>-7.7</v>
      </c>
      <c r="P397" s="94">
        <v>3.4299999999999997E-2</v>
      </c>
      <c r="Q397" s="95">
        <v>5</v>
      </c>
      <c r="R397" s="93">
        <v>14.47</v>
      </c>
      <c r="S397" s="120">
        <v>8436831248</v>
      </c>
      <c r="T397" s="14" t="s">
        <v>62</v>
      </c>
      <c r="U397" s="14" t="s">
        <v>904</v>
      </c>
    </row>
    <row r="398" spans="1:21" ht="15" customHeight="1" x14ac:dyDescent="0.25">
      <c r="A398" s="14" t="s">
        <v>905</v>
      </c>
      <c r="B398" s="91" t="s">
        <v>906</v>
      </c>
      <c r="C398" s="121" t="s">
        <v>89</v>
      </c>
      <c r="D398" s="14" t="s">
        <v>45</v>
      </c>
      <c r="E398" s="14" t="s">
        <v>54</v>
      </c>
      <c r="F398" s="14" t="s">
        <v>302</v>
      </c>
      <c r="G398" s="92">
        <v>43252</v>
      </c>
      <c r="H398" s="93">
        <v>242.01</v>
      </c>
      <c r="I398" s="93">
        <v>239.48</v>
      </c>
      <c r="J398" s="94">
        <v>0.98950000000000005</v>
      </c>
      <c r="K398" s="95">
        <v>38.07</v>
      </c>
      <c r="L398" s="94">
        <v>0</v>
      </c>
      <c r="M398" s="95">
        <v>1.9</v>
      </c>
      <c r="N398" s="95">
        <v>9.5399999999999991</v>
      </c>
      <c r="O398" s="93">
        <v>27.4</v>
      </c>
      <c r="P398" s="94">
        <v>0.1479</v>
      </c>
      <c r="Q398" s="95">
        <v>0</v>
      </c>
      <c r="R398" s="93">
        <v>83.87</v>
      </c>
      <c r="S398" s="120">
        <v>12792833619</v>
      </c>
      <c r="T398" s="14" t="s">
        <v>48</v>
      </c>
      <c r="U398" s="14" t="s">
        <v>127</v>
      </c>
    </row>
    <row r="399" spans="1:21" ht="15" customHeight="1" x14ac:dyDescent="0.25">
      <c r="A399" s="14" t="s">
        <v>907</v>
      </c>
      <c r="B399" s="91" t="s">
        <v>908</v>
      </c>
      <c r="C399" s="121" t="s">
        <v>52</v>
      </c>
      <c r="D399" s="14" t="s">
        <v>53</v>
      </c>
      <c r="E399" s="14" t="s">
        <v>71</v>
      </c>
      <c r="F399" s="14" t="s">
        <v>72</v>
      </c>
      <c r="G399" s="92">
        <v>43168</v>
      </c>
      <c r="H399" s="93">
        <v>0.41</v>
      </c>
      <c r="I399" s="93">
        <v>49.61</v>
      </c>
      <c r="J399" s="94">
        <v>121</v>
      </c>
      <c r="K399" s="95">
        <v>23.97</v>
      </c>
      <c r="L399" s="94">
        <v>3.8699999999999998E-2</v>
      </c>
      <c r="M399" s="95">
        <v>0.8</v>
      </c>
      <c r="N399" s="95">
        <v>2.64</v>
      </c>
      <c r="O399" s="93">
        <v>-7.63</v>
      </c>
      <c r="P399" s="94">
        <v>7.7299999999999994E-2</v>
      </c>
      <c r="Q399" s="95">
        <v>0</v>
      </c>
      <c r="R399" s="93">
        <v>32.51</v>
      </c>
      <c r="S399" s="120">
        <v>971577978</v>
      </c>
      <c r="T399" s="14" t="s">
        <v>199</v>
      </c>
      <c r="U399" s="14" t="s">
        <v>251</v>
      </c>
    </row>
    <row r="400" spans="1:21" ht="15" customHeight="1" x14ac:dyDescent="0.25">
      <c r="A400" s="14" t="s">
        <v>909</v>
      </c>
      <c r="B400" s="91" t="s">
        <v>910</v>
      </c>
      <c r="C400" s="121" t="s">
        <v>54</v>
      </c>
      <c r="D400" s="14" t="s">
        <v>53</v>
      </c>
      <c r="E400" s="14" t="s">
        <v>71</v>
      </c>
      <c r="F400" s="14" t="s">
        <v>72</v>
      </c>
      <c r="G400" s="92">
        <v>42735</v>
      </c>
      <c r="H400" s="93">
        <v>0</v>
      </c>
      <c r="I400" s="93">
        <v>4.0599999999999996</v>
      </c>
      <c r="J400" s="14" t="s">
        <v>73</v>
      </c>
      <c r="K400" s="14" t="s">
        <v>73</v>
      </c>
      <c r="L400" s="94">
        <v>0</v>
      </c>
      <c r="M400" s="95">
        <v>0.9</v>
      </c>
      <c r="N400" s="95">
        <v>3.37</v>
      </c>
      <c r="O400" s="93">
        <v>-0.62</v>
      </c>
      <c r="P400" s="94">
        <v>-5.28E-2</v>
      </c>
      <c r="Q400" s="95">
        <v>0</v>
      </c>
      <c r="R400" s="93">
        <v>0</v>
      </c>
      <c r="S400" s="120">
        <v>538968590</v>
      </c>
      <c r="T400" s="14" t="s">
        <v>199</v>
      </c>
      <c r="U400" s="14" t="s">
        <v>408</v>
      </c>
    </row>
    <row r="401" spans="1:21" ht="15" customHeight="1" x14ac:dyDescent="0.25">
      <c r="A401" s="14" t="s">
        <v>1846</v>
      </c>
      <c r="B401" s="91" t="s">
        <v>1949</v>
      </c>
      <c r="C401" s="121" t="s">
        <v>132</v>
      </c>
      <c r="D401" s="14" t="s">
        <v>53</v>
      </c>
      <c r="E401" s="14" t="s">
        <v>46</v>
      </c>
      <c r="F401" s="14" t="s">
        <v>83</v>
      </c>
      <c r="G401" s="92">
        <v>43224</v>
      </c>
      <c r="H401" s="93">
        <v>157.29</v>
      </c>
      <c r="I401" s="93">
        <v>109</v>
      </c>
      <c r="J401" s="94">
        <v>0.69299999999999995</v>
      </c>
      <c r="K401" s="95">
        <v>26.65</v>
      </c>
      <c r="L401" s="94">
        <v>0</v>
      </c>
      <c r="M401" s="95">
        <v>0.6</v>
      </c>
      <c r="N401" s="95">
        <v>1.1599999999999999</v>
      </c>
      <c r="O401" s="93">
        <v>-53.37</v>
      </c>
      <c r="P401" s="94">
        <v>9.0800000000000006E-2</v>
      </c>
      <c r="Q401" s="95">
        <v>0</v>
      </c>
      <c r="R401" s="93">
        <v>68.3</v>
      </c>
      <c r="S401" s="120">
        <v>22400527325</v>
      </c>
      <c r="T401" s="14" t="s">
        <v>48</v>
      </c>
      <c r="U401" s="14" t="s">
        <v>141</v>
      </c>
    </row>
    <row r="402" spans="1:21" ht="15" customHeight="1" x14ac:dyDescent="0.25">
      <c r="A402" s="14" t="s">
        <v>911</v>
      </c>
      <c r="B402" s="91" t="s">
        <v>912</v>
      </c>
      <c r="C402" s="121" t="s">
        <v>132</v>
      </c>
      <c r="D402" s="14" t="s">
        <v>53</v>
      </c>
      <c r="E402" s="14" t="s">
        <v>46</v>
      </c>
      <c r="F402" s="14" t="s">
        <v>83</v>
      </c>
      <c r="G402" s="92">
        <v>43160</v>
      </c>
      <c r="H402" s="93">
        <v>155.15</v>
      </c>
      <c r="I402" s="93">
        <v>90.89</v>
      </c>
      <c r="J402" s="94">
        <v>0.58579999999999999</v>
      </c>
      <c r="K402" s="95">
        <v>19.260000000000002</v>
      </c>
      <c r="L402" s="94">
        <v>1.8700000000000001E-2</v>
      </c>
      <c r="M402" s="95">
        <v>1.3</v>
      </c>
      <c r="N402" s="95">
        <v>1.27</v>
      </c>
      <c r="O402" s="93">
        <v>-19.399999999999999</v>
      </c>
      <c r="P402" s="94">
        <v>5.3800000000000001E-2</v>
      </c>
      <c r="Q402" s="95">
        <v>7</v>
      </c>
      <c r="R402" s="93">
        <v>56.98</v>
      </c>
      <c r="S402" s="120">
        <v>22810631608</v>
      </c>
      <c r="T402" s="14" t="s">
        <v>48</v>
      </c>
      <c r="U402" s="14" t="s">
        <v>86</v>
      </c>
    </row>
    <row r="403" spans="1:21" ht="15" customHeight="1" x14ac:dyDescent="0.25">
      <c r="A403" s="14" t="s">
        <v>913</v>
      </c>
      <c r="B403" s="91" t="s">
        <v>914</v>
      </c>
      <c r="C403" s="121" t="s">
        <v>132</v>
      </c>
      <c r="D403" s="14" t="s">
        <v>45</v>
      </c>
      <c r="E403" s="14" t="s">
        <v>71</v>
      </c>
      <c r="F403" s="14" t="s">
        <v>98</v>
      </c>
      <c r="G403" s="92">
        <v>42743</v>
      </c>
      <c r="H403" s="93">
        <v>33.130000000000003</v>
      </c>
      <c r="I403" s="93">
        <v>79.84</v>
      </c>
      <c r="J403" s="94">
        <v>2.4098999999999999</v>
      </c>
      <c r="K403" s="95">
        <v>62.87</v>
      </c>
      <c r="L403" s="94">
        <v>0</v>
      </c>
      <c r="M403" s="95">
        <v>1.2</v>
      </c>
      <c r="N403" s="95">
        <v>3.8</v>
      </c>
      <c r="O403" s="93">
        <v>8.92</v>
      </c>
      <c r="P403" s="94">
        <v>0.27179999999999999</v>
      </c>
      <c r="Q403" s="95">
        <v>0</v>
      </c>
      <c r="R403" s="93">
        <v>20.41</v>
      </c>
      <c r="S403" s="120">
        <v>2256725400</v>
      </c>
      <c r="T403" s="14" t="s">
        <v>62</v>
      </c>
      <c r="U403" s="14" t="s">
        <v>127</v>
      </c>
    </row>
    <row r="404" spans="1:21" ht="15" customHeight="1" x14ac:dyDescent="0.25">
      <c r="A404" s="14" t="s">
        <v>915</v>
      </c>
      <c r="B404" s="91" t="s">
        <v>916</v>
      </c>
      <c r="C404" s="121" t="s">
        <v>60</v>
      </c>
      <c r="D404" s="14" t="s">
        <v>53</v>
      </c>
      <c r="E404" s="14" t="s">
        <v>71</v>
      </c>
      <c r="F404" s="14" t="s">
        <v>72</v>
      </c>
      <c r="G404" s="92">
        <v>42743</v>
      </c>
      <c r="H404" s="93">
        <v>13.67</v>
      </c>
      <c r="I404" s="93">
        <v>18.2</v>
      </c>
      <c r="J404" s="94">
        <v>1.3313999999999999</v>
      </c>
      <c r="K404" s="95">
        <v>31.93</v>
      </c>
      <c r="L404" s="94">
        <v>0</v>
      </c>
      <c r="M404" s="95">
        <v>1.9</v>
      </c>
      <c r="N404" s="95">
        <v>4.63</v>
      </c>
      <c r="O404" s="93">
        <v>-12.52</v>
      </c>
      <c r="P404" s="94">
        <v>0.1171</v>
      </c>
      <c r="Q404" s="95">
        <v>0</v>
      </c>
      <c r="R404" s="93">
        <v>16.79</v>
      </c>
      <c r="S404" s="120">
        <v>2036489595</v>
      </c>
      <c r="T404" s="14" t="s">
        <v>62</v>
      </c>
      <c r="U404" s="14" t="s">
        <v>68</v>
      </c>
    </row>
    <row r="405" spans="1:21" ht="15" customHeight="1" x14ac:dyDescent="0.25">
      <c r="A405" s="14" t="s">
        <v>917</v>
      </c>
      <c r="B405" s="91" t="s">
        <v>1986</v>
      </c>
      <c r="C405" s="121" t="s">
        <v>52</v>
      </c>
      <c r="D405" s="14" t="s">
        <v>53</v>
      </c>
      <c r="E405" s="14" t="s">
        <v>71</v>
      </c>
      <c r="F405" s="14" t="s">
        <v>72</v>
      </c>
      <c r="G405" s="92">
        <v>43194</v>
      </c>
      <c r="H405" s="93">
        <v>0</v>
      </c>
      <c r="I405" s="93">
        <v>35.03</v>
      </c>
      <c r="J405" s="14" t="s">
        <v>73</v>
      </c>
      <c r="K405" s="95">
        <v>43.25</v>
      </c>
      <c r="L405" s="94">
        <v>6.3899999999999998E-2</v>
      </c>
      <c r="M405" s="95">
        <v>0.7</v>
      </c>
      <c r="N405" s="95">
        <v>1.47</v>
      </c>
      <c r="O405" s="93">
        <v>-24.77</v>
      </c>
      <c r="P405" s="94">
        <v>0.17369999999999999</v>
      </c>
      <c r="Q405" s="95">
        <v>8</v>
      </c>
      <c r="R405" s="93">
        <v>13.95</v>
      </c>
      <c r="S405" s="120">
        <v>10396194600</v>
      </c>
      <c r="T405" s="14" t="s">
        <v>48</v>
      </c>
      <c r="U405" s="14" t="s">
        <v>74</v>
      </c>
    </row>
    <row r="406" spans="1:21" ht="15" customHeight="1" x14ac:dyDescent="0.25">
      <c r="A406" s="14" t="s">
        <v>918</v>
      </c>
      <c r="B406" s="91" t="s">
        <v>1987</v>
      </c>
      <c r="C406" s="121" t="s">
        <v>97</v>
      </c>
      <c r="D406" s="14" t="s">
        <v>45</v>
      </c>
      <c r="E406" s="14" t="s">
        <v>71</v>
      </c>
      <c r="F406" s="14" t="s">
        <v>98</v>
      </c>
      <c r="G406" s="92">
        <v>42743</v>
      </c>
      <c r="H406" s="93">
        <v>17.34</v>
      </c>
      <c r="I406" s="93">
        <v>44.55</v>
      </c>
      <c r="J406" s="94">
        <v>2.5691999999999999</v>
      </c>
      <c r="K406" s="95">
        <v>32.520000000000003</v>
      </c>
      <c r="L406" s="94">
        <v>9.1999999999999998E-3</v>
      </c>
      <c r="M406" s="95">
        <v>1.2</v>
      </c>
      <c r="N406" s="95">
        <v>2.5</v>
      </c>
      <c r="O406" s="93">
        <v>-10.210000000000001</v>
      </c>
      <c r="P406" s="94">
        <v>0.1201</v>
      </c>
      <c r="Q406" s="95">
        <v>11</v>
      </c>
      <c r="R406" s="93">
        <v>33.65</v>
      </c>
      <c r="S406" s="120">
        <v>1977831831</v>
      </c>
      <c r="T406" s="14" t="s">
        <v>199</v>
      </c>
      <c r="U406" s="14" t="s">
        <v>268</v>
      </c>
    </row>
    <row r="407" spans="1:21" ht="15" customHeight="1" x14ac:dyDescent="0.25">
      <c r="A407" s="14" t="s">
        <v>158</v>
      </c>
      <c r="B407" s="91" t="s">
        <v>159</v>
      </c>
      <c r="C407" s="121" t="s">
        <v>132</v>
      </c>
      <c r="D407" s="14" t="s">
        <v>45</v>
      </c>
      <c r="E407" s="14" t="s">
        <v>71</v>
      </c>
      <c r="F407" s="14" t="s">
        <v>98</v>
      </c>
      <c r="G407" s="92">
        <v>43185</v>
      </c>
      <c r="H407" s="93">
        <v>157.71</v>
      </c>
      <c r="I407" s="93">
        <v>523.78</v>
      </c>
      <c r="J407" s="94">
        <v>3.3212000000000002</v>
      </c>
      <c r="K407" s="95">
        <v>77.25</v>
      </c>
      <c r="L407" s="94">
        <v>0</v>
      </c>
      <c r="M407" s="95">
        <v>0.6</v>
      </c>
      <c r="N407" s="95">
        <v>3.99</v>
      </c>
      <c r="O407" s="93">
        <v>15.13</v>
      </c>
      <c r="P407" s="94">
        <v>0.34379999999999999</v>
      </c>
      <c r="Q407" s="95">
        <v>0</v>
      </c>
      <c r="R407" s="93">
        <v>93.58</v>
      </c>
      <c r="S407" s="120">
        <v>60061057195</v>
      </c>
      <c r="T407" s="14" t="s">
        <v>48</v>
      </c>
      <c r="U407" s="14" t="s">
        <v>141</v>
      </c>
    </row>
    <row r="408" spans="1:21" ht="15" customHeight="1" x14ac:dyDescent="0.25">
      <c r="A408" s="14" t="s">
        <v>160</v>
      </c>
      <c r="B408" s="91" t="s">
        <v>161</v>
      </c>
      <c r="C408" s="121" t="s">
        <v>54</v>
      </c>
      <c r="D408" s="14" t="s">
        <v>53</v>
      </c>
      <c r="E408" s="14" t="s">
        <v>71</v>
      </c>
      <c r="F408" s="14" t="s">
        <v>72</v>
      </c>
      <c r="G408" s="92">
        <v>43185</v>
      </c>
      <c r="H408" s="93">
        <v>30.52</v>
      </c>
      <c r="I408" s="93">
        <v>139.97</v>
      </c>
      <c r="J408" s="94">
        <v>4.5861999999999998</v>
      </c>
      <c r="K408" s="95">
        <v>65.709999999999994</v>
      </c>
      <c r="L408" s="94">
        <v>0</v>
      </c>
      <c r="M408" s="95">
        <v>1.2</v>
      </c>
      <c r="N408" s="95">
        <v>0.92</v>
      </c>
      <c r="O408" s="93">
        <v>-38.49</v>
      </c>
      <c r="P408" s="94">
        <v>0.28610000000000002</v>
      </c>
      <c r="Q408" s="95">
        <v>0</v>
      </c>
      <c r="R408" s="93">
        <v>30.23</v>
      </c>
      <c r="S408" s="120">
        <v>12798325306</v>
      </c>
      <c r="T408" s="14" t="s">
        <v>48</v>
      </c>
      <c r="U408" s="14" t="s">
        <v>162</v>
      </c>
    </row>
    <row r="409" spans="1:21" ht="15" customHeight="1" x14ac:dyDescent="0.25">
      <c r="A409" s="14" t="s">
        <v>919</v>
      </c>
      <c r="B409" s="91" t="s">
        <v>920</v>
      </c>
      <c r="C409" s="121" t="s">
        <v>54</v>
      </c>
      <c r="D409" s="14" t="s">
        <v>53</v>
      </c>
      <c r="E409" s="14" t="s">
        <v>71</v>
      </c>
      <c r="F409" s="14" t="s">
        <v>72</v>
      </c>
      <c r="G409" s="92">
        <v>42745</v>
      </c>
      <c r="H409" s="93">
        <v>13.12</v>
      </c>
      <c r="I409" s="93">
        <v>22.31</v>
      </c>
      <c r="J409" s="94">
        <v>1.7004999999999999</v>
      </c>
      <c r="K409" s="95">
        <v>65.62</v>
      </c>
      <c r="L409" s="94">
        <v>1.26E-2</v>
      </c>
      <c r="M409" s="95">
        <v>1.4</v>
      </c>
      <c r="N409" s="95">
        <v>1.45</v>
      </c>
      <c r="O409" s="93">
        <v>6.78</v>
      </c>
      <c r="P409" s="94">
        <v>0.28560000000000002</v>
      </c>
      <c r="Q409" s="95">
        <v>2</v>
      </c>
      <c r="R409" s="93">
        <v>0</v>
      </c>
      <c r="S409" s="120">
        <v>718732518</v>
      </c>
      <c r="T409" s="14" t="s">
        <v>199</v>
      </c>
      <c r="U409" s="14" t="s">
        <v>141</v>
      </c>
    </row>
    <row r="410" spans="1:21" ht="15" customHeight="1" x14ac:dyDescent="0.25">
      <c r="A410" s="14" t="s">
        <v>921</v>
      </c>
      <c r="B410" s="91" t="s">
        <v>922</v>
      </c>
      <c r="C410" s="121" t="s">
        <v>52</v>
      </c>
      <c r="D410" s="14" t="s">
        <v>53</v>
      </c>
      <c r="E410" s="14" t="s">
        <v>46</v>
      </c>
      <c r="F410" s="14" t="s">
        <v>83</v>
      </c>
      <c r="G410" s="92">
        <v>42746</v>
      </c>
      <c r="H410" s="93">
        <v>-0.94</v>
      </c>
      <c r="I410" s="93">
        <v>59.5</v>
      </c>
      <c r="J410" s="94">
        <v>-63.297899999999998</v>
      </c>
      <c r="K410" s="14" t="s">
        <v>73</v>
      </c>
      <c r="L410" s="94">
        <v>0</v>
      </c>
      <c r="M410" s="95">
        <v>1</v>
      </c>
      <c r="N410" s="95">
        <v>1.74</v>
      </c>
      <c r="O410" s="93">
        <v>-6.08</v>
      </c>
      <c r="P410" s="94">
        <v>-14.9175</v>
      </c>
      <c r="Q410" s="95">
        <v>0</v>
      </c>
      <c r="R410" s="93">
        <v>19.84</v>
      </c>
      <c r="S410" s="120">
        <v>2365465756</v>
      </c>
      <c r="T410" s="14" t="s">
        <v>62</v>
      </c>
      <c r="U410" s="14" t="s">
        <v>127</v>
      </c>
    </row>
    <row r="411" spans="1:21" ht="15" customHeight="1" x14ac:dyDescent="0.25">
      <c r="A411" s="14" t="s">
        <v>923</v>
      </c>
      <c r="B411" s="91" t="s">
        <v>1988</v>
      </c>
      <c r="C411" s="121" t="s">
        <v>97</v>
      </c>
      <c r="D411" s="14" t="s">
        <v>45</v>
      </c>
      <c r="E411" s="14" t="s">
        <v>71</v>
      </c>
      <c r="F411" s="14" t="s">
        <v>98</v>
      </c>
      <c r="G411" s="92">
        <v>42747</v>
      </c>
      <c r="H411" s="93">
        <v>14.85</v>
      </c>
      <c r="I411" s="93">
        <v>52.66</v>
      </c>
      <c r="J411" s="94">
        <v>3.5461</v>
      </c>
      <c r="K411" s="95">
        <v>17.850000000000001</v>
      </c>
      <c r="L411" s="94">
        <v>9.2999999999999992E-3</v>
      </c>
      <c r="M411" s="95">
        <v>1.6</v>
      </c>
      <c r="N411" s="95">
        <v>1.61</v>
      </c>
      <c r="O411" s="93">
        <v>-8.31</v>
      </c>
      <c r="P411" s="94">
        <v>4.6800000000000001E-2</v>
      </c>
      <c r="Q411" s="95">
        <v>4</v>
      </c>
      <c r="R411" s="93">
        <v>28.31</v>
      </c>
      <c r="S411" s="120">
        <v>4552666000</v>
      </c>
      <c r="T411" s="14" t="s">
        <v>62</v>
      </c>
      <c r="U411" s="14" t="s">
        <v>563</v>
      </c>
    </row>
    <row r="412" spans="1:21" ht="15" customHeight="1" x14ac:dyDescent="0.25">
      <c r="A412" s="14" t="s">
        <v>924</v>
      </c>
      <c r="B412" s="91" t="s">
        <v>925</v>
      </c>
      <c r="C412" s="121" t="s">
        <v>44</v>
      </c>
      <c r="D412" s="14" t="s">
        <v>45</v>
      </c>
      <c r="E412" s="14" t="s">
        <v>71</v>
      </c>
      <c r="F412" s="14" t="s">
        <v>98</v>
      </c>
      <c r="G412" s="92">
        <v>43279</v>
      </c>
      <c r="H412" s="93">
        <v>77.599999999999994</v>
      </c>
      <c r="I412" s="93">
        <v>143.19999999999999</v>
      </c>
      <c r="J412" s="94">
        <v>1.8453999999999999</v>
      </c>
      <c r="K412" s="95">
        <v>23.32</v>
      </c>
      <c r="L412" s="94">
        <v>0.02</v>
      </c>
      <c r="M412" s="95">
        <v>1.2</v>
      </c>
      <c r="N412" s="95">
        <v>2.2000000000000002</v>
      </c>
      <c r="O412" s="93">
        <v>-16.27</v>
      </c>
      <c r="P412" s="94">
        <v>7.4099999999999999E-2</v>
      </c>
      <c r="Q412" s="95">
        <v>20</v>
      </c>
      <c r="R412" s="93">
        <v>47.91</v>
      </c>
      <c r="S412" s="120">
        <v>49170983483</v>
      </c>
      <c r="T412" s="14" t="s">
        <v>48</v>
      </c>
      <c r="U412" s="14" t="s">
        <v>563</v>
      </c>
    </row>
    <row r="413" spans="1:21" ht="15" customHeight="1" x14ac:dyDescent="0.25">
      <c r="A413" s="14" t="s">
        <v>926</v>
      </c>
      <c r="B413" s="91" t="s">
        <v>927</v>
      </c>
      <c r="C413" s="121" t="s">
        <v>54</v>
      </c>
      <c r="D413" s="14" t="s">
        <v>53</v>
      </c>
      <c r="E413" s="14" t="s">
        <v>71</v>
      </c>
      <c r="F413" s="14" t="s">
        <v>72</v>
      </c>
      <c r="G413" s="92">
        <v>42748</v>
      </c>
      <c r="H413" s="93">
        <v>0</v>
      </c>
      <c r="I413" s="93">
        <v>17.75</v>
      </c>
      <c r="J413" s="14" t="s">
        <v>73</v>
      </c>
      <c r="K413" s="14" t="s">
        <v>73</v>
      </c>
      <c r="L413" s="94">
        <v>2.8E-3</v>
      </c>
      <c r="M413" s="95">
        <v>2.4</v>
      </c>
      <c r="N413" s="95">
        <v>1.98</v>
      </c>
      <c r="O413" s="93">
        <v>-1.29</v>
      </c>
      <c r="P413" s="94">
        <v>-0.1507</v>
      </c>
      <c r="Q413" s="95">
        <v>1</v>
      </c>
      <c r="R413" s="93">
        <v>0</v>
      </c>
      <c r="S413" s="120">
        <v>592083448</v>
      </c>
      <c r="T413" s="14" t="s">
        <v>199</v>
      </c>
      <c r="U413" s="14" t="s">
        <v>141</v>
      </c>
    </row>
    <row r="414" spans="1:21" ht="15" customHeight="1" x14ac:dyDescent="0.25">
      <c r="A414" s="14" t="s">
        <v>928</v>
      </c>
      <c r="B414" s="91" t="s">
        <v>929</v>
      </c>
      <c r="C414" s="121" t="s">
        <v>66</v>
      </c>
      <c r="D414" s="14" t="s">
        <v>60</v>
      </c>
      <c r="E414" s="14" t="s">
        <v>46</v>
      </c>
      <c r="F414" s="14" t="s">
        <v>67</v>
      </c>
      <c r="G414" s="92">
        <v>43163</v>
      </c>
      <c r="H414" s="93">
        <v>53.25</v>
      </c>
      <c r="I414" s="93">
        <v>25.46</v>
      </c>
      <c r="J414" s="94">
        <v>0.47810000000000002</v>
      </c>
      <c r="K414" s="95">
        <v>9.68</v>
      </c>
      <c r="L414" s="94">
        <v>4.5199999999999997E-2</v>
      </c>
      <c r="M414" s="95">
        <v>1.7</v>
      </c>
      <c r="N414" s="95">
        <v>1.17</v>
      </c>
      <c r="O414" s="93">
        <v>-14.2</v>
      </c>
      <c r="P414" s="94">
        <v>5.8999999999999999E-3</v>
      </c>
      <c r="Q414" s="95">
        <v>8</v>
      </c>
      <c r="R414" s="93">
        <v>38.6</v>
      </c>
      <c r="S414" s="120">
        <v>10507231788</v>
      </c>
      <c r="T414" s="14" t="s">
        <v>48</v>
      </c>
      <c r="U414" s="14" t="s">
        <v>84</v>
      </c>
    </row>
    <row r="415" spans="1:21" ht="15" customHeight="1" x14ac:dyDescent="0.25">
      <c r="A415" s="14" t="s">
        <v>930</v>
      </c>
      <c r="B415" s="91" t="s">
        <v>931</v>
      </c>
      <c r="C415" s="121" t="s">
        <v>132</v>
      </c>
      <c r="D415" s="14" t="s">
        <v>53</v>
      </c>
      <c r="E415" s="14" t="s">
        <v>46</v>
      </c>
      <c r="F415" s="14" t="s">
        <v>83</v>
      </c>
      <c r="G415" s="92">
        <v>42751</v>
      </c>
      <c r="H415" s="93">
        <v>130.52000000000001</v>
      </c>
      <c r="I415" s="93">
        <v>84.61</v>
      </c>
      <c r="J415" s="94">
        <v>0.64829999999999999</v>
      </c>
      <c r="K415" s="95">
        <v>24.96</v>
      </c>
      <c r="L415" s="94">
        <v>1.4200000000000001E-2</v>
      </c>
      <c r="M415" s="95">
        <v>0.4</v>
      </c>
      <c r="N415" s="95">
        <v>0.56000000000000005</v>
      </c>
      <c r="O415" s="93">
        <v>-41.31</v>
      </c>
      <c r="P415" s="94">
        <v>8.2299999999999998E-2</v>
      </c>
      <c r="Q415" s="95">
        <v>4</v>
      </c>
      <c r="R415" s="93">
        <v>0</v>
      </c>
      <c r="S415" s="120">
        <v>2435860491</v>
      </c>
      <c r="T415" s="14" t="s">
        <v>62</v>
      </c>
      <c r="U415" s="14" t="s">
        <v>433</v>
      </c>
    </row>
    <row r="416" spans="1:21" ht="15" customHeight="1" x14ac:dyDescent="0.25">
      <c r="A416" s="14" t="s">
        <v>932</v>
      </c>
      <c r="B416" s="91" t="s">
        <v>933</v>
      </c>
      <c r="C416" s="121" t="s">
        <v>52</v>
      </c>
      <c r="D416" s="14" t="s">
        <v>53</v>
      </c>
      <c r="E416" s="14" t="s">
        <v>54</v>
      </c>
      <c r="F416" s="14" t="s">
        <v>55</v>
      </c>
      <c r="G416" s="92">
        <v>43227</v>
      </c>
      <c r="H416" s="93">
        <v>149.78</v>
      </c>
      <c r="I416" s="93">
        <v>121.56</v>
      </c>
      <c r="J416" s="94">
        <v>0.81159999999999999</v>
      </c>
      <c r="K416" s="95">
        <v>25.38</v>
      </c>
      <c r="L416" s="94">
        <v>7.6E-3</v>
      </c>
      <c r="M416" s="95">
        <v>1</v>
      </c>
      <c r="N416" s="95">
        <v>1.1299999999999999</v>
      </c>
      <c r="O416" s="93">
        <v>-11.21</v>
      </c>
      <c r="P416" s="94">
        <v>8.4400000000000003E-2</v>
      </c>
      <c r="Q416" s="95">
        <v>4</v>
      </c>
      <c r="R416" s="93">
        <v>43.59</v>
      </c>
      <c r="S416" s="120">
        <v>13418997433</v>
      </c>
      <c r="T416" s="14" t="s">
        <v>48</v>
      </c>
      <c r="U416" s="14" t="s">
        <v>56</v>
      </c>
    </row>
    <row r="417" spans="1:21" ht="15" customHeight="1" x14ac:dyDescent="0.25">
      <c r="A417" s="14" t="s">
        <v>934</v>
      </c>
      <c r="B417" s="91" t="s">
        <v>935</v>
      </c>
      <c r="C417" s="121" t="s">
        <v>60</v>
      </c>
      <c r="D417" s="14" t="s">
        <v>53</v>
      </c>
      <c r="E417" s="14" t="s">
        <v>71</v>
      </c>
      <c r="F417" s="14" t="s">
        <v>72</v>
      </c>
      <c r="G417" s="92">
        <v>43281</v>
      </c>
      <c r="H417" s="93">
        <v>2.7</v>
      </c>
      <c r="I417" s="93">
        <v>28.85</v>
      </c>
      <c r="J417" s="94">
        <v>10.6852</v>
      </c>
      <c r="K417" s="95">
        <v>23.84</v>
      </c>
      <c r="L417" s="94">
        <v>1.11E-2</v>
      </c>
      <c r="M417" s="95">
        <v>0.4</v>
      </c>
      <c r="N417" s="95">
        <v>1.02</v>
      </c>
      <c r="O417" s="93">
        <v>-13.03</v>
      </c>
      <c r="P417" s="94">
        <v>7.6700000000000004E-2</v>
      </c>
      <c r="Q417" s="95">
        <v>0</v>
      </c>
      <c r="R417" s="93">
        <v>20.93</v>
      </c>
      <c r="S417" s="120">
        <v>4852860468</v>
      </c>
      <c r="T417" s="14" t="s">
        <v>62</v>
      </c>
      <c r="U417" s="14" t="s">
        <v>127</v>
      </c>
    </row>
    <row r="418" spans="1:21" ht="15" customHeight="1" x14ac:dyDescent="0.25">
      <c r="A418" s="14" t="s">
        <v>936</v>
      </c>
      <c r="B418" s="91" t="s">
        <v>937</v>
      </c>
      <c r="C418" s="121" t="s">
        <v>89</v>
      </c>
      <c r="D418" s="14" t="s">
        <v>53</v>
      </c>
      <c r="E418" s="14" t="s">
        <v>46</v>
      </c>
      <c r="F418" s="14" t="s">
        <v>83</v>
      </c>
      <c r="G418" s="92">
        <v>42760</v>
      </c>
      <c r="H418" s="93">
        <v>60.78</v>
      </c>
      <c r="I418" s="93">
        <v>19.52</v>
      </c>
      <c r="J418" s="94">
        <v>0.32119999999999999</v>
      </c>
      <c r="K418" s="95">
        <v>12.35</v>
      </c>
      <c r="L418" s="94">
        <v>0</v>
      </c>
      <c r="M418" s="95">
        <v>0.6</v>
      </c>
      <c r="N418" s="95">
        <v>0.8</v>
      </c>
      <c r="O418" s="93">
        <v>-10.86</v>
      </c>
      <c r="P418" s="94">
        <v>1.9300000000000001E-2</v>
      </c>
      <c r="Q418" s="95">
        <v>0</v>
      </c>
      <c r="R418" s="93">
        <v>23.97</v>
      </c>
      <c r="S418" s="120">
        <v>6139802829</v>
      </c>
      <c r="T418" s="14" t="s">
        <v>62</v>
      </c>
      <c r="U418" s="14" t="s">
        <v>174</v>
      </c>
    </row>
    <row r="419" spans="1:21" ht="15" customHeight="1" x14ac:dyDescent="0.25">
      <c r="A419" s="14" t="s">
        <v>938</v>
      </c>
      <c r="B419" s="91" t="s">
        <v>939</v>
      </c>
      <c r="C419" s="121" t="s">
        <v>54</v>
      </c>
      <c r="D419" s="14" t="s">
        <v>53</v>
      </c>
      <c r="E419" s="14" t="s">
        <v>71</v>
      </c>
      <c r="F419" s="14" t="s">
        <v>72</v>
      </c>
      <c r="G419" s="92">
        <v>42761</v>
      </c>
      <c r="H419" s="93">
        <v>32.270000000000003</v>
      </c>
      <c r="I419" s="93">
        <v>91.6</v>
      </c>
      <c r="J419" s="94">
        <v>2.8384999999999998</v>
      </c>
      <c r="K419" s="95">
        <v>55.52</v>
      </c>
      <c r="L419" s="94">
        <v>4.4000000000000003E-3</v>
      </c>
      <c r="M419" s="95">
        <v>1.2</v>
      </c>
      <c r="N419" s="95">
        <v>1.21</v>
      </c>
      <c r="O419" s="93">
        <v>-10.71</v>
      </c>
      <c r="P419" s="94">
        <v>0.2351</v>
      </c>
      <c r="Q419" s="95">
        <v>4</v>
      </c>
      <c r="R419" s="93">
        <v>16.670000000000002</v>
      </c>
      <c r="S419" s="120">
        <v>2958486858</v>
      </c>
      <c r="T419" s="14" t="s">
        <v>62</v>
      </c>
      <c r="U419" s="14" t="s">
        <v>86</v>
      </c>
    </row>
    <row r="420" spans="1:21" ht="15" customHeight="1" x14ac:dyDescent="0.25">
      <c r="A420" s="14" t="s">
        <v>940</v>
      </c>
      <c r="B420" s="91" t="s">
        <v>1989</v>
      </c>
      <c r="C420" s="121" t="s">
        <v>132</v>
      </c>
      <c r="D420" s="14" t="s">
        <v>53</v>
      </c>
      <c r="E420" s="14" t="s">
        <v>71</v>
      </c>
      <c r="F420" s="14" t="s">
        <v>72</v>
      </c>
      <c r="G420" s="92">
        <v>43182</v>
      </c>
      <c r="H420" s="93">
        <v>6.08</v>
      </c>
      <c r="I420" s="93">
        <v>35.31</v>
      </c>
      <c r="J420" s="94">
        <v>5.8075999999999999</v>
      </c>
      <c r="K420" s="95">
        <v>23.08</v>
      </c>
      <c r="L420" s="94">
        <v>2.8299999999999999E-2</v>
      </c>
      <c r="M420" s="95">
        <v>0.9</v>
      </c>
      <c r="N420" s="95">
        <v>1.1100000000000001</v>
      </c>
      <c r="O420" s="93">
        <v>-18</v>
      </c>
      <c r="P420" s="94">
        <v>7.2900000000000006E-2</v>
      </c>
      <c r="Q420" s="95">
        <v>0</v>
      </c>
      <c r="R420" s="93">
        <v>36.590000000000003</v>
      </c>
      <c r="S420" s="120">
        <v>32194865400</v>
      </c>
      <c r="T420" s="14" t="s">
        <v>48</v>
      </c>
      <c r="U420" s="14" t="s">
        <v>179</v>
      </c>
    </row>
    <row r="421" spans="1:21" ht="15" customHeight="1" x14ac:dyDescent="0.25">
      <c r="A421" s="14" t="s">
        <v>941</v>
      </c>
      <c r="B421" s="91" t="s">
        <v>942</v>
      </c>
      <c r="C421" s="121" t="s">
        <v>54</v>
      </c>
      <c r="D421" s="14" t="s">
        <v>53</v>
      </c>
      <c r="E421" s="14" t="s">
        <v>71</v>
      </c>
      <c r="F421" s="14" t="s">
        <v>72</v>
      </c>
      <c r="G421" s="92">
        <v>43259</v>
      </c>
      <c r="H421" s="93">
        <v>0</v>
      </c>
      <c r="I421" s="93">
        <v>2.38</v>
      </c>
      <c r="J421" s="14" t="s">
        <v>73</v>
      </c>
      <c r="K421" s="14" t="s">
        <v>73</v>
      </c>
      <c r="L421" s="94">
        <v>0</v>
      </c>
      <c r="M421" s="95">
        <v>0.7</v>
      </c>
      <c r="N421" s="95">
        <v>1.73</v>
      </c>
      <c r="O421" s="93">
        <v>-11.59</v>
      </c>
      <c r="P421" s="94">
        <v>-6.5799999999999997E-2</v>
      </c>
      <c r="Q421" s="95">
        <v>0</v>
      </c>
      <c r="R421" s="93">
        <v>0</v>
      </c>
      <c r="S421" s="120">
        <v>738700485</v>
      </c>
      <c r="T421" s="14" t="s">
        <v>199</v>
      </c>
      <c r="U421" s="14" t="s">
        <v>63</v>
      </c>
    </row>
    <row r="422" spans="1:21" ht="15" customHeight="1" x14ac:dyDescent="0.25">
      <c r="A422" s="14" t="s">
        <v>943</v>
      </c>
      <c r="B422" s="91" t="s">
        <v>944</v>
      </c>
      <c r="C422" s="121" t="s">
        <v>60</v>
      </c>
      <c r="D422" s="14" t="s">
        <v>53</v>
      </c>
      <c r="E422" s="14" t="s">
        <v>71</v>
      </c>
      <c r="F422" s="14" t="s">
        <v>72</v>
      </c>
      <c r="G422" s="92">
        <v>43234</v>
      </c>
      <c r="H422" s="93">
        <v>27.63</v>
      </c>
      <c r="I422" s="93">
        <v>66</v>
      </c>
      <c r="J422" s="94">
        <v>2.3887</v>
      </c>
      <c r="K422" s="95">
        <v>23.08</v>
      </c>
      <c r="L422" s="94">
        <v>6.7999999999999996E-3</v>
      </c>
      <c r="M422" s="95">
        <v>1.5</v>
      </c>
      <c r="N422" s="95">
        <v>1.49</v>
      </c>
      <c r="O422" s="93">
        <v>-15.46</v>
      </c>
      <c r="P422" s="94">
        <v>7.2900000000000006E-2</v>
      </c>
      <c r="Q422" s="95">
        <v>1</v>
      </c>
      <c r="R422" s="93">
        <v>58.61</v>
      </c>
      <c r="S422" s="120">
        <v>9482660154</v>
      </c>
      <c r="T422" s="14" t="s">
        <v>62</v>
      </c>
      <c r="U422" s="14" t="s">
        <v>103</v>
      </c>
    </row>
    <row r="423" spans="1:21" ht="15" customHeight="1" x14ac:dyDescent="0.25">
      <c r="A423" s="14" t="s">
        <v>945</v>
      </c>
      <c r="B423" s="91" t="s">
        <v>946</v>
      </c>
      <c r="C423" s="121" t="s">
        <v>132</v>
      </c>
      <c r="D423" s="14" t="s">
        <v>45</v>
      </c>
      <c r="E423" s="14" t="s">
        <v>71</v>
      </c>
      <c r="F423" s="14" t="s">
        <v>98</v>
      </c>
      <c r="G423" s="92">
        <v>42764</v>
      </c>
      <c r="H423" s="93">
        <v>74.95</v>
      </c>
      <c r="I423" s="93">
        <v>156.76</v>
      </c>
      <c r="J423" s="94">
        <v>2.0914999999999999</v>
      </c>
      <c r="K423" s="95">
        <v>39.19</v>
      </c>
      <c r="L423" s="94">
        <v>1.01E-2</v>
      </c>
      <c r="M423" s="95">
        <v>0.6</v>
      </c>
      <c r="N423" s="95">
        <v>3.63</v>
      </c>
      <c r="O423" s="93">
        <v>11.33</v>
      </c>
      <c r="P423" s="94">
        <v>0.1535</v>
      </c>
      <c r="Q423" s="95">
        <v>13</v>
      </c>
      <c r="R423" s="93">
        <v>57.73</v>
      </c>
      <c r="S423" s="120">
        <v>2952111741</v>
      </c>
      <c r="T423" s="14" t="s">
        <v>62</v>
      </c>
      <c r="U423" s="14" t="s">
        <v>77</v>
      </c>
    </row>
    <row r="424" spans="1:21" ht="15" customHeight="1" x14ac:dyDescent="0.25">
      <c r="A424" s="14" t="s">
        <v>947</v>
      </c>
      <c r="B424" s="91" t="s">
        <v>948</v>
      </c>
      <c r="C424" s="121" t="s">
        <v>52</v>
      </c>
      <c r="D424" s="14" t="s">
        <v>53</v>
      </c>
      <c r="E424" s="14" t="s">
        <v>71</v>
      </c>
      <c r="F424" s="14" t="s">
        <v>72</v>
      </c>
      <c r="G424" s="92">
        <v>42765</v>
      </c>
      <c r="H424" s="93">
        <v>78.75</v>
      </c>
      <c r="I424" s="93">
        <v>136.27000000000001</v>
      </c>
      <c r="J424" s="94">
        <v>1.7303999999999999</v>
      </c>
      <c r="K424" s="95">
        <v>48.67</v>
      </c>
      <c r="L424" s="94">
        <v>8.0000000000000002E-3</v>
      </c>
      <c r="M424" s="95">
        <v>0.8</v>
      </c>
      <c r="N424" s="95">
        <v>0.9</v>
      </c>
      <c r="O424" s="93">
        <v>-5.29</v>
      </c>
      <c r="P424" s="94">
        <v>0.20080000000000001</v>
      </c>
      <c r="Q424" s="95">
        <v>20</v>
      </c>
      <c r="R424" s="93">
        <v>29.43</v>
      </c>
      <c r="S424" s="120">
        <v>10549296458</v>
      </c>
      <c r="T424" s="14" t="s">
        <v>48</v>
      </c>
      <c r="U424" s="14" t="s">
        <v>162</v>
      </c>
    </row>
    <row r="425" spans="1:21" ht="15" customHeight="1" x14ac:dyDescent="0.25">
      <c r="A425" s="14" t="s">
        <v>949</v>
      </c>
      <c r="B425" s="91" t="s">
        <v>950</v>
      </c>
      <c r="C425" s="121" t="s">
        <v>132</v>
      </c>
      <c r="D425" s="14" t="s">
        <v>53</v>
      </c>
      <c r="E425" s="14" t="s">
        <v>46</v>
      </c>
      <c r="F425" s="14" t="s">
        <v>83</v>
      </c>
      <c r="G425" s="92">
        <v>42766</v>
      </c>
      <c r="H425" s="93">
        <v>296.70999999999998</v>
      </c>
      <c r="I425" s="93">
        <v>170.07</v>
      </c>
      <c r="J425" s="94">
        <v>0.57320000000000004</v>
      </c>
      <c r="K425" s="95">
        <v>22.06</v>
      </c>
      <c r="L425" s="94">
        <v>3.5000000000000001E-3</v>
      </c>
      <c r="M425" s="95">
        <v>1.7</v>
      </c>
      <c r="N425" s="95">
        <v>1.23</v>
      </c>
      <c r="O425" s="93">
        <v>-32.9</v>
      </c>
      <c r="P425" s="94">
        <v>6.7799999999999999E-2</v>
      </c>
      <c r="Q425" s="95">
        <v>6</v>
      </c>
      <c r="R425" s="93">
        <v>98.52</v>
      </c>
      <c r="S425" s="120">
        <v>7735269653</v>
      </c>
      <c r="T425" s="14" t="s">
        <v>62</v>
      </c>
      <c r="U425" s="14" t="s">
        <v>84</v>
      </c>
    </row>
    <row r="426" spans="1:21" ht="15" customHeight="1" x14ac:dyDescent="0.25">
      <c r="A426" s="14" t="s">
        <v>951</v>
      </c>
      <c r="B426" s="91" t="s">
        <v>952</v>
      </c>
      <c r="C426" s="121" t="s">
        <v>97</v>
      </c>
      <c r="D426" s="14" t="s">
        <v>53</v>
      </c>
      <c r="E426" s="14" t="s">
        <v>71</v>
      </c>
      <c r="F426" s="14" t="s">
        <v>72</v>
      </c>
      <c r="G426" s="92">
        <v>43155</v>
      </c>
      <c r="H426" s="93">
        <v>54.82</v>
      </c>
      <c r="I426" s="93">
        <v>129.11000000000001</v>
      </c>
      <c r="J426" s="94">
        <v>2.3552</v>
      </c>
      <c r="K426" s="95">
        <v>25.32</v>
      </c>
      <c r="L426" s="94">
        <v>2.5700000000000001E-2</v>
      </c>
      <c r="M426" s="95">
        <v>0.7</v>
      </c>
      <c r="N426" s="95">
        <v>1.41</v>
      </c>
      <c r="O426" s="93">
        <v>-19.71</v>
      </c>
      <c r="P426" s="94">
        <v>8.4099999999999994E-2</v>
      </c>
      <c r="Q426" s="95">
        <v>20</v>
      </c>
      <c r="R426" s="93">
        <v>63.59</v>
      </c>
      <c r="S426" s="120">
        <v>349736201414</v>
      </c>
      <c r="T426" s="14" t="s">
        <v>48</v>
      </c>
      <c r="U426" s="14" t="s">
        <v>49</v>
      </c>
    </row>
    <row r="427" spans="1:21" ht="15" customHeight="1" x14ac:dyDescent="0.25">
      <c r="A427" s="14" t="s">
        <v>953</v>
      </c>
      <c r="B427" s="91" t="s">
        <v>954</v>
      </c>
      <c r="C427" s="121" t="s">
        <v>102</v>
      </c>
      <c r="D427" s="14" t="s">
        <v>45</v>
      </c>
      <c r="E427" s="14" t="s">
        <v>46</v>
      </c>
      <c r="F427" s="14" t="s">
        <v>47</v>
      </c>
      <c r="G427" s="92">
        <v>43174</v>
      </c>
      <c r="H427" s="93">
        <v>45.66</v>
      </c>
      <c r="I427" s="93">
        <v>27.93</v>
      </c>
      <c r="J427" s="94">
        <v>0.61170000000000002</v>
      </c>
      <c r="K427" s="95">
        <v>23.47</v>
      </c>
      <c r="L427" s="94">
        <v>1.43E-2</v>
      </c>
      <c r="M427" s="95">
        <v>1</v>
      </c>
      <c r="N427" s="95">
        <v>2.41</v>
      </c>
      <c r="O427" s="93">
        <v>-2.57</v>
      </c>
      <c r="P427" s="94">
        <v>7.4899999999999994E-2</v>
      </c>
      <c r="Q427" s="95">
        <v>0</v>
      </c>
      <c r="R427" s="93">
        <v>20.86</v>
      </c>
      <c r="S427" s="120">
        <v>9751825773</v>
      </c>
      <c r="T427" s="14" t="s">
        <v>62</v>
      </c>
      <c r="U427" s="14" t="s">
        <v>127</v>
      </c>
    </row>
    <row r="428" spans="1:21" ht="15" customHeight="1" x14ac:dyDescent="0.25">
      <c r="A428" s="14" t="s">
        <v>955</v>
      </c>
      <c r="B428" s="91" t="s">
        <v>956</v>
      </c>
      <c r="C428" s="121" t="s">
        <v>102</v>
      </c>
      <c r="D428" s="14" t="s">
        <v>60</v>
      </c>
      <c r="E428" s="14" t="s">
        <v>54</v>
      </c>
      <c r="F428" s="14" t="s">
        <v>61</v>
      </c>
      <c r="G428" s="92">
        <v>43155</v>
      </c>
      <c r="H428" s="93">
        <v>131.94999999999999</v>
      </c>
      <c r="I428" s="93">
        <v>110.5</v>
      </c>
      <c r="J428" s="94">
        <v>0.83740000000000003</v>
      </c>
      <c r="K428" s="95">
        <v>16.62</v>
      </c>
      <c r="L428" s="94">
        <v>1.9199999999999998E-2</v>
      </c>
      <c r="M428" s="95">
        <v>1.2</v>
      </c>
      <c r="N428" s="14" t="s">
        <v>73</v>
      </c>
      <c r="O428" s="14" t="s">
        <v>73</v>
      </c>
      <c r="P428" s="94">
        <v>4.0599999999999997E-2</v>
      </c>
      <c r="Q428" s="95">
        <v>7</v>
      </c>
      <c r="R428" s="93">
        <v>107.91</v>
      </c>
      <c r="S428" s="120">
        <v>361870112604</v>
      </c>
      <c r="T428" s="14" t="s">
        <v>48</v>
      </c>
      <c r="U428" s="14" t="s">
        <v>120</v>
      </c>
    </row>
    <row r="429" spans="1:21" ht="15" customHeight="1" x14ac:dyDescent="0.25">
      <c r="A429" s="14" t="s">
        <v>957</v>
      </c>
      <c r="B429" s="91" t="s">
        <v>1990</v>
      </c>
      <c r="C429" s="121" t="s">
        <v>60</v>
      </c>
      <c r="D429" s="14" t="s">
        <v>53</v>
      </c>
      <c r="E429" s="14" t="s">
        <v>71</v>
      </c>
      <c r="F429" s="14" t="s">
        <v>72</v>
      </c>
      <c r="G429" s="92">
        <v>42768</v>
      </c>
      <c r="H429" s="93">
        <v>19.41</v>
      </c>
      <c r="I429" s="93">
        <v>68.25</v>
      </c>
      <c r="J429" s="94">
        <v>3.5162</v>
      </c>
      <c r="K429" s="95">
        <v>25.85</v>
      </c>
      <c r="L429" s="94">
        <v>1.7899999999999999E-2</v>
      </c>
      <c r="M429" s="95">
        <v>1</v>
      </c>
      <c r="N429" s="95">
        <v>1.25</v>
      </c>
      <c r="O429" s="93">
        <v>-20.72</v>
      </c>
      <c r="P429" s="94">
        <v>8.6800000000000002E-2</v>
      </c>
      <c r="Q429" s="95">
        <v>18</v>
      </c>
      <c r="R429" s="93">
        <v>31.59</v>
      </c>
      <c r="S429" s="120">
        <v>3862738493</v>
      </c>
      <c r="T429" s="14" t="s">
        <v>62</v>
      </c>
      <c r="U429" s="14" t="s">
        <v>196</v>
      </c>
    </row>
    <row r="430" spans="1:21" ht="15" customHeight="1" x14ac:dyDescent="0.25">
      <c r="A430" s="14" t="s">
        <v>958</v>
      </c>
      <c r="B430" s="91" t="s">
        <v>959</v>
      </c>
      <c r="C430" s="121" t="s">
        <v>52</v>
      </c>
      <c r="D430" s="14" t="s">
        <v>53</v>
      </c>
      <c r="E430" s="14" t="s">
        <v>71</v>
      </c>
      <c r="F430" s="14" t="s">
        <v>72</v>
      </c>
      <c r="G430" s="92">
        <v>43159</v>
      </c>
      <c r="H430" s="93">
        <v>12.8</v>
      </c>
      <c r="I430" s="93">
        <v>52.31</v>
      </c>
      <c r="J430" s="94">
        <v>4.0867000000000004</v>
      </c>
      <c r="K430" s="95">
        <v>18.23</v>
      </c>
      <c r="L430" s="94">
        <v>2.8299999999999999E-2</v>
      </c>
      <c r="M430" s="95">
        <v>0.8</v>
      </c>
      <c r="N430" s="95">
        <v>1</v>
      </c>
      <c r="O430" s="93">
        <v>-22.83</v>
      </c>
      <c r="P430" s="94">
        <v>4.8599999999999997E-2</v>
      </c>
      <c r="Q430" s="95">
        <v>7</v>
      </c>
      <c r="R430" s="93">
        <v>18.18</v>
      </c>
      <c r="S430" s="120">
        <v>8714338403</v>
      </c>
      <c r="T430" s="14" t="s">
        <v>62</v>
      </c>
      <c r="U430" s="14" t="s">
        <v>63</v>
      </c>
    </row>
    <row r="431" spans="1:21" ht="15" customHeight="1" x14ac:dyDescent="0.25">
      <c r="A431" s="14" t="s">
        <v>108</v>
      </c>
      <c r="B431" s="91" t="s">
        <v>109</v>
      </c>
      <c r="C431" s="121" t="s">
        <v>52</v>
      </c>
      <c r="D431" s="14" t="s">
        <v>53</v>
      </c>
      <c r="E431" s="14" t="s">
        <v>71</v>
      </c>
      <c r="F431" s="14" t="s">
        <v>72</v>
      </c>
      <c r="G431" s="92">
        <v>43189</v>
      </c>
      <c r="H431" s="93">
        <v>30.69</v>
      </c>
      <c r="I431" s="93">
        <v>70.650000000000006</v>
      </c>
      <c r="J431" s="94">
        <v>2.3020999999999998</v>
      </c>
      <c r="K431" s="95">
        <v>22.72</v>
      </c>
      <c r="L431" s="94">
        <v>0.03</v>
      </c>
      <c r="M431" s="95">
        <v>0.5</v>
      </c>
      <c r="N431" s="95">
        <v>0.68</v>
      </c>
      <c r="O431" s="93">
        <v>-31.9</v>
      </c>
      <c r="P431" s="94">
        <v>7.1099999999999997E-2</v>
      </c>
      <c r="Q431" s="95">
        <v>13</v>
      </c>
      <c r="R431" s="93">
        <v>24.68</v>
      </c>
      <c r="S431" s="120">
        <v>24706182461</v>
      </c>
      <c r="T431" s="14" t="s">
        <v>48</v>
      </c>
      <c r="U431" s="14" t="s">
        <v>77</v>
      </c>
    </row>
    <row r="432" spans="1:21" ht="15" customHeight="1" x14ac:dyDescent="0.25">
      <c r="A432" s="14" t="s">
        <v>960</v>
      </c>
      <c r="B432" s="91" t="s">
        <v>961</v>
      </c>
      <c r="C432" s="121" t="s">
        <v>54</v>
      </c>
      <c r="D432" s="14" t="s">
        <v>53</v>
      </c>
      <c r="E432" s="14" t="s">
        <v>71</v>
      </c>
      <c r="F432" s="14" t="s">
        <v>72</v>
      </c>
      <c r="G432" s="92">
        <v>42769</v>
      </c>
      <c r="H432" s="93">
        <v>2.12</v>
      </c>
      <c r="I432" s="93">
        <v>107.73</v>
      </c>
      <c r="J432" s="94">
        <v>50.816000000000003</v>
      </c>
      <c r="K432" s="14" t="s">
        <v>73</v>
      </c>
      <c r="L432" s="94">
        <v>1.6199999999999999E-2</v>
      </c>
      <c r="M432" s="95">
        <v>0.6</v>
      </c>
      <c r="N432" s="95">
        <v>4.13</v>
      </c>
      <c r="O432" s="93">
        <v>2.12</v>
      </c>
      <c r="P432" s="94">
        <v>-1.4237</v>
      </c>
      <c r="Q432" s="95">
        <v>5</v>
      </c>
      <c r="R432" s="93">
        <v>67.599999999999994</v>
      </c>
      <c r="S432" s="120">
        <v>1828851900</v>
      </c>
      <c r="T432" s="14" t="s">
        <v>199</v>
      </c>
      <c r="U432" s="14" t="s">
        <v>171</v>
      </c>
    </row>
    <row r="433" spans="1:21" ht="15" customHeight="1" x14ac:dyDescent="0.25">
      <c r="A433" s="14" t="s">
        <v>962</v>
      </c>
      <c r="B433" s="91" t="s">
        <v>963</v>
      </c>
      <c r="C433" s="121" t="s">
        <v>132</v>
      </c>
      <c r="D433" s="14" t="s">
        <v>45</v>
      </c>
      <c r="E433" s="14" t="s">
        <v>71</v>
      </c>
      <c r="F433" s="14" t="s">
        <v>98</v>
      </c>
      <c r="G433" s="92">
        <v>42769</v>
      </c>
      <c r="H433" s="93">
        <v>33.47</v>
      </c>
      <c r="I433" s="93">
        <v>66.989999999999995</v>
      </c>
      <c r="J433" s="94">
        <v>2.0015000000000001</v>
      </c>
      <c r="K433" s="95">
        <v>31.16</v>
      </c>
      <c r="L433" s="94">
        <v>1.0699999999999999E-2</v>
      </c>
      <c r="M433" s="95">
        <v>0.9</v>
      </c>
      <c r="N433" s="95">
        <v>1.94</v>
      </c>
      <c r="O433" s="93">
        <v>-5.74</v>
      </c>
      <c r="P433" s="94">
        <v>0.1133</v>
      </c>
      <c r="Q433" s="95">
        <v>2</v>
      </c>
      <c r="R433" s="93">
        <v>32.590000000000003</v>
      </c>
      <c r="S433" s="120">
        <v>1891642525</v>
      </c>
      <c r="T433" s="14" t="s">
        <v>199</v>
      </c>
      <c r="U433" s="14" t="s">
        <v>86</v>
      </c>
    </row>
    <row r="434" spans="1:21" ht="15" customHeight="1" x14ac:dyDescent="0.25">
      <c r="A434" s="14" t="s">
        <v>964</v>
      </c>
      <c r="B434" s="91" t="s">
        <v>965</v>
      </c>
      <c r="C434" s="121" t="s">
        <v>102</v>
      </c>
      <c r="D434" s="14" t="s">
        <v>45</v>
      </c>
      <c r="E434" s="14" t="s">
        <v>46</v>
      </c>
      <c r="F434" s="14" t="s">
        <v>47</v>
      </c>
      <c r="G434" s="92">
        <v>42770</v>
      </c>
      <c r="H434" s="93">
        <v>84.55</v>
      </c>
      <c r="I434" s="93">
        <v>27.48</v>
      </c>
      <c r="J434" s="94">
        <v>0.32500000000000001</v>
      </c>
      <c r="K434" s="95">
        <v>12.49</v>
      </c>
      <c r="L434" s="94">
        <v>3.5999999999999999E-3</v>
      </c>
      <c r="M434" s="95">
        <v>1.4</v>
      </c>
      <c r="N434" s="95">
        <v>5.52</v>
      </c>
      <c r="O434" s="93">
        <v>8.5</v>
      </c>
      <c r="P434" s="94">
        <v>0.02</v>
      </c>
      <c r="Q434" s="95">
        <v>0</v>
      </c>
      <c r="R434" s="93">
        <v>25.21</v>
      </c>
      <c r="S434" s="120">
        <v>2402890429</v>
      </c>
      <c r="T434" s="14" t="s">
        <v>62</v>
      </c>
      <c r="U434" s="14" t="s">
        <v>103</v>
      </c>
    </row>
    <row r="435" spans="1:21" ht="15" customHeight="1" x14ac:dyDescent="0.25">
      <c r="A435" s="14" t="s">
        <v>966</v>
      </c>
      <c r="B435" s="91" t="s">
        <v>967</v>
      </c>
      <c r="C435" s="121" t="s">
        <v>54</v>
      </c>
      <c r="D435" s="14" t="s">
        <v>53</v>
      </c>
      <c r="E435" s="14" t="s">
        <v>71</v>
      </c>
      <c r="F435" s="14" t="s">
        <v>72</v>
      </c>
      <c r="G435" s="92">
        <v>42771</v>
      </c>
      <c r="H435" s="93">
        <v>0</v>
      </c>
      <c r="I435" s="93">
        <v>18.690000000000001</v>
      </c>
      <c r="J435" s="14" t="s">
        <v>73</v>
      </c>
      <c r="K435" s="14" t="s">
        <v>73</v>
      </c>
      <c r="L435" s="94">
        <v>1.7100000000000001E-2</v>
      </c>
      <c r="M435" s="95">
        <v>1.1000000000000001</v>
      </c>
      <c r="N435" s="95">
        <v>1.1499999999999999</v>
      </c>
      <c r="O435" s="93">
        <v>-9.44</v>
      </c>
      <c r="P435" s="94">
        <v>-0.12590000000000001</v>
      </c>
      <c r="Q435" s="95">
        <v>0</v>
      </c>
      <c r="R435" s="93">
        <v>7.49</v>
      </c>
      <c r="S435" s="120">
        <v>2705667740</v>
      </c>
      <c r="T435" s="14" t="s">
        <v>62</v>
      </c>
      <c r="U435" s="14" t="s">
        <v>103</v>
      </c>
    </row>
    <row r="436" spans="1:21" ht="15" customHeight="1" x14ac:dyDescent="0.25">
      <c r="A436" s="14" t="s">
        <v>968</v>
      </c>
      <c r="B436" s="91" t="s">
        <v>1991</v>
      </c>
      <c r="C436" s="121" t="s">
        <v>106</v>
      </c>
      <c r="D436" s="14" t="s">
        <v>45</v>
      </c>
      <c r="E436" s="14" t="s">
        <v>46</v>
      </c>
      <c r="F436" s="14" t="s">
        <v>47</v>
      </c>
      <c r="G436" s="92">
        <v>42773</v>
      </c>
      <c r="H436" s="93">
        <v>50.08</v>
      </c>
      <c r="I436" s="93">
        <v>22.87</v>
      </c>
      <c r="J436" s="94">
        <v>0.45669999999999999</v>
      </c>
      <c r="K436" s="95">
        <v>12.71</v>
      </c>
      <c r="L436" s="94">
        <v>1.2200000000000001E-2</v>
      </c>
      <c r="M436" s="95">
        <v>1</v>
      </c>
      <c r="N436" s="95">
        <v>1.58</v>
      </c>
      <c r="O436" s="93">
        <v>5.19</v>
      </c>
      <c r="P436" s="94">
        <v>2.1000000000000001E-2</v>
      </c>
      <c r="Q436" s="95">
        <v>2</v>
      </c>
      <c r="R436" s="93">
        <v>30.13</v>
      </c>
      <c r="S436" s="120">
        <v>899414492</v>
      </c>
      <c r="T436" s="14" t="s">
        <v>199</v>
      </c>
      <c r="U436" s="14" t="s">
        <v>196</v>
      </c>
    </row>
    <row r="437" spans="1:21" ht="15" customHeight="1" x14ac:dyDescent="0.25">
      <c r="A437" s="14" t="s">
        <v>969</v>
      </c>
      <c r="B437" s="91" t="s">
        <v>970</v>
      </c>
      <c r="C437" s="121" t="s">
        <v>60</v>
      </c>
      <c r="D437" s="14" t="s">
        <v>53</v>
      </c>
      <c r="E437" s="14" t="s">
        <v>71</v>
      </c>
      <c r="F437" s="14" t="s">
        <v>72</v>
      </c>
      <c r="G437" s="92">
        <v>42808</v>
      </c>
      <c r="H437" s="93">
        <v>13.02</v>
      </c>
      <c r="I437" s="93">
        <v>84.85</v>
      </c>
      <c r="J437" s="94">
        <v>6.5168999999999997</v>
      </c>
      <c r="K437" s="95">
        <v>27.64</v>
      </c>
      <c r="L437" s="94">
        <v>0</v>
      </c>
      <c r="M437" s="95">
        <v>1</v>
      </c>
      <c r="N437" s="95">
        <v>1.8</v>
      </c>
      <c r="O437" s="93">
        <v>-23.18</v>
      </c>
      <c r="P437" s="94">
        <v>9.5699999999999993E-2</v>
      </c>
      <c r="Q437" s="95">
        <v>0</v>
      </c>
      <c r="R437" s="93">
        <v>42.56</v>
      </c>
      <c r="S437" s="120">
        <v>5197089983</v>
      </c>
      <c r="T437" s="14" t="s">
        <v>62</v>
      </c>
      <c r="U437" s="14" t="s">
        <v>56</v>
      </c>
    </row>
    <row r="438" spans="1:21" ht="15" customHeight="1" x14ac:dyDescent="0.25">
      <c r="A438" s="14" t="s">
        <v>971</v>
      </c>
      <c r="B438" s="91" t="s">
        <v>972</v>
      </c>
      <c r="C438" s="121" t="s">
        <v>44</v>
      </c>
      <c r="D438" s="14" t="s">
        <v>45</v>
      </c>
      <c r="E438" s="14" t="s">
        <v>54</v>
      </c>
      <c r="F438" s="14" t="s">
        <v>302</v>
      </c>
      <c r="G438" s="92">
        <v>43175</v>
      </c>
      <c r="H438" s="93">
        <v>21.22</v>
      </c>
      <c r="I438" s="93">
        <v>20.059999999999999</v>
      </c>
      <c r="J438" s="94">
        <v>0.94530000000000003</v>
      </c>
      <c r="K438" s="95">
        <v>16.86</v>
      </c>
      <c r="L438" s="94">
        <v>1.89E-2</v>
      </c>
      <c r="M438" s="95">
        <v>1</v>
      </c>
      <c r="N438" s="14" t="s">
        <v>73</v>
      </c>
      <c r="O438" s="14" t="s">
        <v>73</v>
      </c>
      <c r="P438" s="94">
        <v>4.1799999999999997E-2</v>
      </c>
      <c r="Q438" s="95">
        <v>7</v>
      </c>
      <c r="R438" s="93">
        <v>21.58</v>
      </c>
      <c r="S438" s="120">
        <v>20912086218</v>
      </c>
      <c r="T438" s="14" t="s">
        <v>48</v>
      </c>
      <c r="U438" s="14" t="s">
        <v>120</v>
      </c>
    </row>
    <row r="439" spans="1:21" ht="15" customHeight="1" x14ac:dyDescent="0.25">
      <c r="A439" s="14" t="s">
        <v>973</v>
      </c>
      <c r="B439" s="91" t="s">
        <v>974</v>
      </c>
      <c r="C439" s="121" t="s">
        <v>97</v>
      </c>
      <c r="D439" s="14" t="s">
        <v>45</v>
      </c>
      <c r="E439" s="14" t="s">
        <v>71</v>
      </c>
      <c r="F439" s="14" t="s">
        <v>98</v>
      </c>
      <c r="G439" s="92">
        <v>42774</v>
      </c>
      <c r="H439" s="93">
        <v>24.92</v>
      </c>
      <c r="I439" s="93">
        <v>60.3</v>
      </c>
      <c r="J439" s="94">
        <v>2.4197000000000002</v>
      </c>
      <c r="K439" s="95">
        <v>25.13</v>
      </c>
      <c r="L439" s="94">
        <v>0</v>
      </c>
      <c r="M439" s="95">
        <v>1.1000000000000001</v>
      </c>
      <c r="N439" s="95">
        <v>2.88</v>
      </c>
      <c r="O439" s="93">
        <v>-2.5299999999999998</v>
      </c>
      <c r="P439" s="94">
        <v>8.3099999999999993E-2</v>
      </c>
      <c r="Q439" s="95">
        <v>0</v>
      </c>
      <c r="R439" s="93">
        <v>21.71</v>
      </c>
      <c r="S439" s="120">
        <v>11398055159</v>
      </c>
      <c r="T439" s="14" t="s">
        <v>48</v>
      </c>
      <c r="U439" s="14" t="s">
        <v>127</v>
      </c>
    </row>
    <row r="440" spans="1:21" ht="15" customHeight="1" x14ac:dyDescent="0.25">
      <c r="A440" s="14" t="s">
        <v>975</v>
      </c>
      <c r="B440" s="91" t="s">
        <v>976</v>
      </c>
      <c r="C440" s="121" t="s">
        <v>132</v>
      </c>
      <c r="D440" s="14" t="s">
        <v>45</v>
      </c>
      <c r="E440" s="14" t="s">
        <v>71</v>
      </c>
      <c r="F440" s="14" t="s">
        <v>98</v>
      </c>
      <c r="G440" s="92">
        <v>42774</v>
      </c>
      <c r="H440" s="93">
        <v>35.65</v>
      </c>
      <c r="I440" s="93">
        <v>65.58</v>
      </c>
      <c r="J440" s="94">
        <v>1.8395999999999999</v>
      </c>
      <c r="K440" s="95">
        <v>50.45</v>
      </c>
      <c r="L440" s="94">
        <v>6.1000000000000004E-3</v>
      </c>
      <c r="M440" s="95">
        <v>1.2</v>
      </c>
      <c r="N440" s="95">
        <v>1.96</v>
      </c>
      <c r="O440" s="93">
        <v>-3.23</v>
      </c>
      <c r="P440" s="94">
        <v>0.2097</v>
      </c>
      <c r="Q440" s="95">
        <v>3</v>
      </c>
      <c r="R440" s="93">
        <v>25.94</v>
      </c>
      <c r="S440" s="120">
        <v>3701551980</v>
      </c>
      <c r="T440" s="14" t="s">
        <v>62</v>
      </c>
      <c r="U440" s="14" t="s">
        <v>196</v>
      </c>
    </row>
    <row r="441" spans="1:21" ht="15" customHeight="1" x14ac:dyDescent="0.25">
      <c r="A441" s="14" t="s">
        <v>977</v>
      </c>
      <c r="B441" s="91" t="s">
        <v>978</v>
      </c>
      <c r="C441" s="121" t="s">
        <v>89</v>
      </c>
      <c r="D441" s="14" t="s">
        <v>53</v>
      </c>
      <c r="E441" s="14" t="s">
        <v>54</v>
      </c>
      <c r="F441" s="14" t="s">
        <v>55</v>
      </c>
      <c r="G441" s="92">
        <v>43238</v>
      </c>
      <c r="H441" s="93">
        <v>80.239999999999995</v>
      </c>
      <c r="I441" s="93">
        <v>63.05</v>
      </c>
      <c r="J441" s="94">
        <v>0.78580000000000005</v>
      </c>
      <c r="K441" s="95">
        <v>14.91</v>
      </c>
      <c r="L441" s="94">
        <v>3.8899999999999997E-2</v>
      </c>
      <c r="M441" s="104" t="e">
        <v>#N/A</v>
      </c>
      <c r="N441" s="95">
        <v>0.72</v>
      </c>
      <c r="O441" s="93">
        <v>-38.36</v>
      </c>
      <c r="P441" s="94">
        <v>3.2000000000000001E-2</v>
      </c>
      <c r="Q441" s="95">
        <v>3</v>
      </c>
      <c r="R441" s="93">
        <v>66.42</v>
      </c>
      <c r="S441" s="120">
        <v>78353665350</v>
      </c>
      <c r="T441" s="14" t="s">
        <v>48</v>
      </c>
      <c r="U441" s="14" t="s">
        <v>77</v>
      </c>
    </row>
    <row r="442" spans="1:21" ht="15" customHeight="1" x14ac:dyDescent="0.25">
      <c r="A442" s="14" t="s">
        <v>979</v>
      </c>
      <c r="B442" s="91" t="s">
        <v>980</v>
      </c>
      <c r="C442" s="121" t="s">
        <v>102</v>
      </c>
      <c r="D442" s="14" t="s">
        <v>45</v>
      </c>
      <c r="E442" s="14" t="s">
        <v>54</v>
      </c>
      <c r="F442" s="14" t="s">
        <v>302</v>
      </c>
      <c r="G442" s="92">
        <v>43275</v>
      </c>
      <c r="H442" s="93">
        <v>20.43</v>
      </c>
      <c r="I442" s="93">
        <v>16.61</v>
      </c>
      <c r="J442" s="94">
        <v>0.81299999999999994</v>
      </c>
      <c r="K442" s="95">
        <v>19.77</v>
      </c>
      <c r="L442" s="94">
        <v>6.5600000000000006E-2</v>
      </c>
      <c r="M442" s="95">
        <v>0.5</v>
      </c>
      <c r="N442" s="95">
        <v>3.3</v>
      </c>
      <c r="O442" s="93">
        <v>-12.8</v>
      </c>
      <c r="P442" s="94">
        <v>5.6399999999999999E-2</v>
      </c>
      <c r="Q442" s="95">
        <v>7</v>
      </c>
      <c r="R442" s="93">
        <v>10.130000000000001</v>
      </c>
      <c r="S442" s="120">
        <v>7074652264</v>
      </c>
      <c r="T442" s="14" t="s">
        <v>62</v>
      </c>
      <c r="U442" s="14" t="s">
        <v>74</v>
      </c>
    </row>
    <row r="443" spans="1:21" ht="15" customHeight="1" x14ac:dyDescent="0.25">
      <c r="A443" s="14" t="s">
        <v>981</v>
      </c>
      <c r="B443" s="91" t="s">
        <v>982</v>
      </c>
      <c r="C443" s="121" t="s">
        <v>60</v>
      </c>
      <c r="D443" s="14" t="s">
        <v>53</v>
      </c>
      <c r="E443" s="14" t="s">
        <v>71</v>
      </c>
      <c r="F443" s="14" t="s">
        <v>72</v>
      </c>
      <c r="G443" s="92">
        <v>43260</v>
      </c>
      <c r="H443" s="93">
        <v>0.76</v>
      </c>
      <c r="I443" s="93">
        <v>11.42</v>
      </c>
      <c r="J443" s="94">
        <v>15.026300000000001</v>
      </c>
      <c r="K443" s="95">
        <v>19.690000000000001</v>
      </c>
      <c r="L443" s="94">
        <v>0</v>
      </c>
      <c r="M443" s="95">
        <v>1.2</v>
      </c>
      <c r="N443" s="95">
        <v>1.91</v>
      </c>
      <c r="O443" s="93">
        <v>0.76</v>
      </c>
      <c r="P443" s="94">
        <v>5.5899999999999998E-2</v>
      </c>
      <c r="Q443" s="95">
        <v>0</v>
      </c>
      <c r="R443" s="93">
        <v>9.6999999999999993</v>
      </c>
      <c r="S443" s="120">
        <v>180076077</v>
      </c>
      <c r="T443" s="14" t="s">
        <v>199</v>
      </c>
      <c r="U443" s="14" t="s">
        <v>63</v>
      </c>
    </row>
    <row r="444" spans="1:21" ht="15" customHeight="1" x14ac:dyDescent="0.25">
      <c r="A444" s="14" t="s">
        <v>983</v>
      </c>
      <c r="B444" s="91" t="s">
        <v>2046</v>
      </c>
      <c r="C444" s="121" t="s">
        <v>52</v>
      </c>
      <c r="D444" s="14" t="s">
        <v>53</v>
      </c>
      <c r="E444" s="14" t="s">
        <v>71</v>
      </c>
      <c r="F444" s="14" t="s">
        <v>72</v>
      </c>
      <c r="G444" s="92">
        <v>42807</v>
      </c>
      <c r="H444" s="93">
        <v>2.4900000000000002</v>
      </c>
      <c r="I444" s="93">
        <v>26.9</v>
      </c>
      <c r="J444" s="94">
        <v>10.8032</v>
      </c>
      <c r="K444" s="95">
        <v>21.87</v>
      </c>
      <c r="L444" s="94">
        <v>2.3800000000000002E-2</v>
      </c>
      <c r="M444" s="95">
        <v>1.6</v>
      </c>
      <c r="N444" s="14" t="s">
        <v>73</v>
      </c>
      <c r="O444" s="14" t="s">
        <v>73</v>
      </c>
      <c r="P444" s="94">
        <v>6.6799999999999998E-2</v>
      </c>
      <c r="Q444" s="95">
        <v>0</v>
      </c>
      <c r="R444" s="93">
        <v>22.48</v>
      </c>
      <c r="S444" s="120">
        <v>22282725916</v>
      </c>
      <c r="T444" s="14" t="s">
        <v>48</v>
      </c>
      <c r="U444" s="14" t="s">
        <v>84</v>
      </c>
    </row>
    <row r="445" spans="1:21" ht="15" customHeight="1" x14ac:dyDescent="0.25">
      <c r="A445" s="14" t="s">
        <v>125</v>
      </c>
      <c r="B445" s="91" t="s">
        <v>126</v>
      </c>
      <c r="C445" s="121" t="s">
        <v>89</v>
      </c>
      <c r="D445" s="14" t="s">
        <v>45</v>
      </c>
      <c r="E445" s="14" t="s">
        <v>71</v>
      </c>
      <c r="F445" s="14" t="s">
        <v>98</v>
      </c>
      <c r="G445" s="92">
        <v>43188</v>
      </c>
      <c r="H445" s="93">
        <v>74.11</v>
      </c>
      <c r="I445" s="93">
        <v>105.89</v>
      </c>
      <c r="J445" s="94">
        <v>1.4288000000000001</v>
      </c>
      <c r="K445" s="95">
        <v>23.32</v>
      </c>
      <c r="L445" s="94">
        <v>2.0199999999999999E-2</v>
      </c>
      <c r="M445" s="95">
        <v>1.5</v>
      </c>
      <c r="N445" s="95">
        <v>3.73</v>
      </c>
      <c r="O445" s="93">
        <v>1.1000000000000001</v>
      </c>
      <c r="P445" s="94">
        <v>7.4099999999999999E-2</v>
      </c>
      <c r="Q445" s="95">
        <v>7</v>
      </c>
      <c r="R445" s="93">
        <v>29.71</v>
      </c>
      <c r="S445" s="120">
        <v>16616220901</v>
      </c>
      <c r="T445" s="14" t="s">
        <v>48</v>
      </c>
      <c r="U445" s="14" t="s">
        <v>127</v>
      </c>
    </row>
    <row r="446" spans="1:21" ht="15" customHeight="1" x14ac:dyDescent="0.25">
      <c r="A446" s="14" t="s">
        <v>984</v>
      </c>
      <c r="B446" s="91" t="s">
        <v>985</v>
      </c>
      <c r="C446" s="121" t="s">
        <v>60</v>
      </c>
      <c r="D446" s="14" t="s">
        <v>53</v>
      </c>
      <c r="E446" s="14" t="s">
        <v>71</v>
      </c>
      <c r="F446" s="14" t="s">
        <v>72</v>
      </c>
      <c r="G446" s="92">
        <v>42777</v>
      </c>
      <c r="H446" s="93">
        <v>8.66</v>
      </c>
      <c r="I446" s="93">
        <v>28.09</v>
      </c>
      <c r="J446" s="94">
        <v>3.2435999999999998</v>
      </c>
      <c r="K446" s="95">
        <v>33.44</v>
      </c>
      <c r="L446" s="94">
        <v>0</v>
      </c>
      <c r="M446" s="95">
        <v>1.2</v>
      </c>
      <c r="N446" s="95">
        <v>6.89</v>
      </c>
      <c r="O446" s="93">
        <v>8.66</v>
      </c>
      <c r="P446" s="94">
        <v>0.12470000000000001</v>
      </c>
      <c r="Q446" s="95">
        <v>0</v>
      </c>
      <c r="R446" s="93">
        <v>16.920000000000002</v>
      </c>
      <c r="S446" s="120">
        <v>1968184007</v>
      </c>
      <c r="T446" s="14" t="s">
        <v>199</v>
      </c>
      <c r="U446" s="14" t="s">
        <v>127</v>
      </c>
    </row>
    <row r="447" spans="1:21" ht="15" customHeight="1" x14ac:dyDescent="0.25">
      <c r="A447" s="14" t="s">
        <v>986</v>
      </c>
      <c r="B447" s="91" t="s">
        <v>987</v>
      </c>
      <c r="C447" s="121" t="s">
        <v>54</v>
      </c>
      <c r="D447" s="14" t="s">
        <v>53</v>
      </c>
      <c r="E447" s="14" t="s">
        <v>71</v>
      </c>
      <c r="F447" s="14" t="s">
        <v>72</v>
      </c>
      <c r="G447" s="92">
        <v>42778</v>
      </c>
      <c r="H447" s="93">
        <v>9.5299999999999994</v>
      </c>
      <c r="I447" s="93">
        <v>72.540000000000006</v>
      </c>
      <c r="J447" s="94">
        <v>7.6117999999999997</v>
      </c>
      <c r="K447" s="14" t="s">
        <v>73</v>
      </c>
      <c r="L447" s="94">
        <v>0</v>
      </c>
      <c r="M447" s="95">
        <v>1.1000000000000001</v>
      </c>
      <c r="N447" s="95">
        <v>7.44</v>
      </c>
      <c r="O447" s="93">
        <v>9.5299999999999994</v>
      </c>
      <c r="P447" s="94">
        <v>-0.4284</v>
      </c>
      <c r="Q447" s="95">
        <v>0</v>
      </c>
      <c r="R447" s="93">
        <v>29.7</v>
      </c>
      <c r="S447" s="120">
        <v>3686353218</v>
      </c>
      <c r="T447" s="14" t="s">
        <v>62</v>
      </c>
      <c r="U447" s="14" t="s">
        <v>86</v>
      </c>
    </row>
    <row r="448" spans="1:21" ht="15" customHeight="1" x14ac:dyDescent="0.25">
      <c r="A448" s="14" t="s">
        <v>988</v>
      </c>
      <c r="B448" s="91" t="s">
        <v>989</v>
      </c>
      <c r="C448" s="121" t="s">
        <v>97</v>
      </c>
      <c r="D448" s="14" t="s">
        <v>53</v>
      </c>
      <c r="E448" s="14" t="s">
        <v>71</v>
      </c>
      <c r="F448" s="14" t="s">
        <v>72</v>
      </c>
      <c r="G448" s="92">
        <v>43176</v>
      </c>
      <c r="H448" s="93">
        <v>93.69</v>
      </c>
      <c r="I448" s="93">
        <v>106.47</v>
      </c>
      <c r="J448" s="94">
        <v>1.1364000000000001</v>
      </c>
      <c r="K448" s="95">
        <v>18.61</v>
      </c>
      <c r="L448" s="94">
        <v>3.6400000000000002E-2</v>
      </c>
      <c r="M448" s="95">
        <v>0.7</v>
      </c>
      <c r="N448" s="95">
        <v>0.89</v>
      </c>
      <c r="O448" s="93">
        <v>-26.34</v>
      </c>
      <c r="P448" s="94">
        <v>5.0599999999999999E-2</v>
      </c>
      <c r="Q448" s="95">
        <v>20</v>
      </c>
      <c r="R448" s="93">
        <v>16.239999999999998</v>
      </c>
      <c r="S448" s="120">
        <v>37270702731</v>
      </c>
      <c r="T448" s="14" t="s">
        <v>48</v>
      </c>
      <c r="U448" s="14" t="s">
        <v>326</v>
      </c>
    </row>
    <row r="449" spans="1:21" ht="15" customHeight="1" x14ac:dyDescent="0.25">
      <c r="A449" s="14" t="s">
        <v>990</v>
      </c>
      <c r="B449" s="91" t="s">
        <v>991</v>
      </c>
      <c r="C449" s="121" t="s">
        <v>52</v>
      </c>
      <c r="D449" s="14" t="s">
        <v>53</v>
      </c>
      <c r="E449" s="14" t="s">
        <v>71</v>
      </c>
      <c r="F449" s="14" t="s">
        <v>72</v>
      </c>
      <c r="G449" s="92">
        <v>43227</v>
      </c>
      <c r="H449" s="93">
        <v>0</v>
      </c>
      <c r="I449" s="93">
        <v>17.690000000000001</v>
      </c>
      <c r="J449" s="14" t="s">
        <v>73</v>
      </c>
      <c r="K449" s="95">
        <v>49.14</v>
      </c>
      <c r="L449" s="94">
        <v>2.8299999999999999E-2</v>
      </c>
      <c r="M449" s="95">
        <v>0.7</v>
      </c>
      <c r="N449" s="95">
        <v>0.48</v>
      </c>
      <c r="O449" s="93">
        <v>-19.350000000000001</v>
      </c>
      <c r="P449" s="94">
        <v>0.20319999999999999</v>
      </c>
      <c r="Q449" s="95">
        <v>0</v>
      </c>
      <c r="R449" s="93">
        <v>15.35</v>
      </c>
      <c r="S449" s="120">
        <v>39266573684</v>
      </c>
      <c r="T449" s="14" t="s">
        <v>48</v>
      </c>
      <c r="U449" s="14" t="s">
        <v>80</v>
      </c>
    </row>
    <row r="450" spans="1:21" ht="15" customHeight="1" x14ac:dyDescent="0.25">
      <c r="A450" s="14" t="s">
        <v>992</v>
      </c>
      <c r="B450" s="91" t="s">
        <v>993</v>
      </c>
      <c r="C450" s="121" t="s">
        <v>54</v>
      </c>
      <c r="D450" s="14" t="s">
        <v>53</v>
      </c>
      <c r="E450" s="14" t="s">
        <v>71</v>
      </c>
      <c r="F450" s="14" t="s">
        <v>72</v>
      </c>
      <c r="G450" s="92">
        <v>42779</v>
      </c>
      <c r="H450" s="93">
        <v>0</v>
      </c>
      <c r="I450" s="93">
        <v>75.5</v>
      </c>
      <c r="J450" s="14" t="s">
        <v>73</v>
      </c>
      <c r="K450" s="95">
        <v>48.71</v>
      </c>
      <c r="L450" s="94">
        <v>1.2699999999999999E-2</v>
      </c>
      <c r="M450" s="95">
        <v>1.1000000000000001</v>
      </c>
      <c r="N450" s="14" t="s">
        <v>73</v>
      </c>
      <c r="O450" s="14" t="s">
        <v>73</v>
      </c>
      <c r="P450" s="94">
        <v>0.20100000000000001</v>
      </c>
      <c r="Q450" s="95">
        <v>0</v>
      </c>
      <c r="R450" s="93">
        <v>39.53</v>
      </c>
      <c r="S450" s="120">
        <v>3787466786</v>
      </c>
      <c r="T450" s="14" t="s">
        <v>62</v>
      </c>
      <c r="U450" s="14" t="s">
        <v>150</v>
      </c>
    </row>
    <row r="451" spans="1:21" ht="15" customHeight="1" x14ac:dyDescent="0.25">
      <c r="A451" s="14" t="s">
        <v>994</v>
      </c>
      <c r="B451" s="91" t="s">
        <v>995</v>
      </c>
      <c r="C451" s="121" t="s">
        <v>60</v>
      </c>
      <c r="D451" s="14" t="s">
        <v>53</v>
      </c>
      <c r="E451" s="14" t="s">
        <v>71</v>
      </c>
      <c r="F451" s="14" t="s">
        <v>72</v>
      </c>
      <c r="G451" s="92">
        <v>42779</v>
      </c>
      <c r="H451" s="93">
        <v>0</v>
      </c>
      <c r="I451" s="93">
        <v>37.1</v>
      </c>
      <c r="J451" s="14" t="s">
        <v>73</v>
      </c>
      <c r="K451" s="14" t="s">
        <v>73</v>
      </c>
      <c r="L451" s="94">
        <v>2.1600000000000001E-2</v>
      </c>
      <c r="M451" s="95">
        <v>2</v>
      </c>
      <c r="N451" s="95">
        <v>2.4900000000000002</v>
      </c>
      <c r="O451" s="93">
        <v>-4.6900000000000004</v>
      </c>
      <c r="P451" s="94">
        <v>-0.22439999999999999</v>
      </c>
      <c r="Q451" s="95">
        <v>2</v>
      </c>
      <c r="R451" s="93">
        <v>13.53</v>
      </c>
      <c r="S451" s="120">
        <v>3086052592</v>
      </c>
      <c r="T451" s="14" t="s">
        <v>62</v>
      </c>
      <c r="U451" s="14" t="s">
        <v>86</v>
      </c>
    </row>
    <row r="452" spans="1:21" ht="15" customHeight="1" x14ac:dyDescent="0.25">
      <c r="A452" s="14" t="s">
        <v>996</v>
      </c>
      <c r="B452" s="91" t="s">
        <v>997</v>
      </c>
      <c r="C452" s="121" t="s">
        <v>60</v>
      </c>
      <c r="D452" s="14" t="s">
        <v>53</v>
      </c>
      <c r="E452" s="14" t="s">
        <v>54</v>
      </c>
      <c r="F452" s="14" t="s">
        <v>55</v>
      </c>
      <c r="G452" s="92">
        <v>43210</v>
      </c>
      <c r="H452" s="93">
        <v>92.72</v>
      </c>
      <c r="I452" s="93">
        <v>77.67</v>
      </c>
      <c r="J452" s="94">
        <v>0.8377</v>
      </c>
      <c r="K452" s="95">
        <v>22.07</v>
      </c>
      <c r="L452" s="94">
        <v>0</v>
      </c>
      <c r="M452" s="95">
        <v>1.6</v>
      </c>
      <c r="N452" s="95">
        <v>2.61</v>
      </c>
      <c r="O452" s="93">
        <v>-60.95</v>
      </c>
      <c r="P452" s="94">
        <v>6.7799999999999999E-2</v>
      </c>
      <c r="Q452" s="95">
        <v>0</v>
      </c>
      <c r="R452" s="93">
        <v>40.6</v>
      </c>
      <c r="S452" s="120">
        <v>13655139776</v>
      </c>
      <c r="T452" s="14" t="s">
        <v>48</v>
      </c>
      <c r="U452" s="14" t="s">
        <v>179</v>
      </c>
    </row>
    <row r="453" spans="1:21" ht="15" customHeight="1" x14ac:dyDescent="0.25">
      <c r="A453" s="14" t="s">
        <v>998</v>
      </c>
      <c r="B453" s="91" t="s">
        <v>999</v>
      </c>
      <c r="C453" s="121" t="s">
        <v>54</v>
      </c>
      <c r="D453" s="14" t="s">
        <v>53</v>
      </c>
      <c r="E453" s="14" t="s">
        <v>71</v>
      </c>
      <c r="F453" s="14" t="s">
        <v>72</v>
      </c>
      <c r="G453" s="92">
        <v>42780</v>
      </c>
      <c r="H453" s="93">
        <v>0</v>
      </c>
      <c r="I453" s="93">
        <v>15.96</v>
      </c>
      <c r="J453" s="14" t="s">
        <v>73</v>
      </c>
      <c r="K453" s="14" t="s">
        <v>73</v>
      </c>
      <c r="L453" s="94">
        <v>0</v>
      </c>
      <c r="M453" s="95">
        <v>0.9</v>
      </c>
      <c r="N453" s="95">
        <v>2.2200000000000002</v>
      </c>
      <c r="O453" s="93">
        <v>-1.97</v>
      </c>
      <c r="P453" s="94">
        <v>-0.24199999999999999</v>
      </c>
      <c r="Q453" s="95">
        <v>0</v>
      </c>
      <c r="R453" s="93">
        <v>15.67</v>
      </c>
      <c r="S453" s="120">
        <v>1438424561</v>
      </c>
      <c r="T453" s="14" t="s">
        <v>199</v>
      </c>
      <c r="U453" s="14" t="s">
        <v>127</v>
      </c>
    </row>
    <row r="454" spans="1:21" ht="15" customHeight="1" x14ac:dyDescent="0.25">
      <c r="A454" s="14" t="s">
        <v>1000</v>
      </c>
      <c r="B454" s="91" t="s">
        <v>1001</v>
      </c>
      <c r="C454" s="121" t="s">
        <v>97</v>
      </c>
      <c r="D454" s="14" t="s">
        <v>45</v>
      </c>
      <c r="E454" s="14" t="s">
        <v>71</v>
      </c>
      <c r="F454" s="14" t="s">
        <v>98</v>
      </c>
      <c r="G454" s="92">
        <v>42786</v>
      </c>
      <c r="H454" s="93">
        <v>27.22</v>
      </c>
      <c r="I454" s="93">
        <v>36.28</v>
      </c>
      <c r="J454" s="94">
        <v>1.3328</v>
      </c>
      <c r="K454" s="95">
        <v>31.01</v>
      </c>
      <c r="L454" s="94">
        <v>6.6E-3</v>
      </c>
      <c r="M454" s="95">
        <v>1</v>
      </c>
      <c r="N454" s="95">
        <v>2.42</v>
      </c>
      <c r="O454" s="93">
        <v>-1.26</v>
      </c>
      <c r="P454" s="94">
        <v>0.1125</v>
      </c>
      <c r="Q454" s="95">
        <v>0</v>
      </c>
      <c r="R454" s="93">
        <v>15.24</v>
      </c>
      <c r="S454" s="120">
        <v>6483573500</v>
      </c>
      <c r="T454" s="14" t="s">
        <v>62</v>
      </c>
      <c r="U454" s="14" t="s">
        <v>56</v>
      </c>
    </row>
    <row r="455" spans="1:21" ht="15" customHeight="1" x14ac:dyDescent="0.25">
      <c r="A455" s="14" t="s">
        <v>1002</v>
      </c>
      <c r="B455" s="91" t="s">
        <v>1003</v>
      </c>
      <c r="C455" s="121" t="s">
        <v>132</v>
      </c>
      <c r="D455" s="14" t="s">
        <v>53</v>
      </c>
      <c r="E455" s="14" t="s">
        <v>71</v>
      </c>
      <c r="F455" s="14" t="s">
        <v>72</v>
      </c>
      <c r="G455" s="92">
        <v>43154</v>
      </c>
      <c r="H455" s="93">
        <v>1.02</v>
      </c>
      <c r="I455" s="93">
        <v>45.25</v>
      </c>
      <c r="J455" s="94">
        <v>44.362699999999997</v>
      </c>
      <c r="K455" s="95">
        <v>33.03</v>
      </c>
      <c r="L455" s="94">
        <v>3.27E-2</v>
      </c>
      <c r="M455" s="95">
        <v>0.7</v>
      </c>
      <c r="N455" s="95">
        <v>1.34</v>
      </c>
      <c r="O455" s="93">
        <v>-7.94</v>
      </c>
      <c r="P455" s="94">
        <v>0.1226</v>
      </c>
      <c r="Q455" s="95">
        <v>20</v>
      </c>
      <c r="R455" s="93">
        <v>13.43</v>
      </c>
      <c r="S455" s="120">
        <v>192593731827</v>
      </c>
      <c r="T455" s="14" t="s">
        <v>48</v>
      </c>
      <c r="U455" s="14" t="s">
        <v>77</v>
      </c>
    </row>
    <row r="456" spans="1:21" ht="15" customHeight="1" x14ac:dyDescent="0.25">
      <c r="A456" s="14" t="s">
        <v>1004</v>
      </c>
      <c r="B456" s="91" t="s">
        <v>1005</v>
      </c>
      <c r="C456" s="121" t="s">
        <v>60</v>
      </c>
      <c r="D456" s="14" t="s">
        <v>53</v>
      </c>
      <c r="E456" s="14" t="s">
        <v>71</v>
      </c>
      <c r="F456" s="14" t="s">
        <v>72</v>
      </c>
      <c r="G456" s="92">
        <v>43167</v>
      </c>
      <c r="H456" s="93">
        <v>22.46</v>
      </c>
      <c r="I456" s="93">
        <v>37.9</v>
      </c>
      <c r="J456" s="94">
        <v>1.6874</v>
      </c>
      <c r="K456" s="95">
        <v>29.38</v>
      </c>
      <c r="L456" s="94">
        <v>0</v>
      </c>
      <c r="M456" s="95">
        <v>0.9</v>
      </c>
      <c r="N456" s="95">
        <v>1.8</v>
      </c>
      <c r="O456" s="93">
        <v>-26.72</v>
      </c>
      <c r="P456" s="94">
        <v>0.10440000000000001</v>
      </c>
      <c r="Q456" s="95">
        <v>0</v>
      </c>
      <c r="R456" s="93">
        <v>19.440000000000001</v>
      </c>
      <c r="S456" s="120">
        <v>799249104</v>
      </c>
      <c r="T456" s="14" t="s">
        <v>199</v>
      </c>
      <c r="U456" s="14" t="s">
        <v>251</v>
      </c>
    </row>
    <row r="457" spans="1:21" ht="15" customHeight="1" x14ac:dyDescent="0.25">
      <c r="A457" s="14" t="s">
        <v>1006</v>
      </c>
      <c r="B457" s="91" t="s">
        <v>1007</v>
      </c>
      <c r="C457" s="121" t="s">
        <v>54</v>
      </c>
      <c r="D457" s="14" t="s">
        <v>53</v>
      </c>
      <c r="E457" s="14" t="s">
        <v>71</v>
      </c>
      <c r="F457" s="14" t="s">
        <v>72</v>
      </c>
      <c r="G457" s="92">
        <v>42786</v>
      </c>
      <c r="H457" s="93">
        <v>1.2</v>
      </c>
      <c r="I457" s="93">
        <v>3.04</v>
      </c>
      <c r="J457" s="94">
        <v>2.5333000000000001</v>
      </c>
      <c r="K457" s="14" t="s">
        <v>73</v>
      </c>
      <c r="L457" s="94">
        <v>0</v>
      </c>
      <c r="M457" s="95">
        <v>1</v>
      </c>
      <c r="N457" s="95">
        <v>6.95</v>
      </c>
      <c r="O457" s="93">
        <v>1.2</v>
      </c>
      <c r="P457" s="94">
        <v>-9.1499999999999998E-2</v>
      </c>
      <c r="Q457" s="95">
        <v>0</v>
      </c>
      <c r="R457" s="93">
        <v>0</v>
      </c>
      <c r="S457" s="120">
        <v>234190525</v>
      </c>
      <c r="T457" s="14" t="s">
        <v>199</v>
      </c>
      <c r="U457" s="14" t="s">
        <v>127</v>
      </c>
    </row>
    <row r="458" spans="1:21" ht="15" customHeight="1" x14ac:dyDescent="0.25">
      <c r="A458" s="14" t="s">
        <v>163</v>
      </c>
      <c r="B458" s="91" t="s">
        <v>164</v>
      </c>
      <c r="C458" s="121" t="s">
        <v>132</v>
      </c>
      <c r="D458" s="14" t="s">
        <v>53</v>
      </c>
      <c r="E458" s="14" t="s">
        <v>46</v>
      </c>
      <c r="F458" s="14" t="s">
        <v>83</v>
      </c>
      <c r="G458" s="92">
        <v>43185</v>
      </c>
      <c r="H458" s="93">
        <v>150.43</v>
      </c>
      <c r="I458" s="93">
        <v>67.67</v>
      </c>
      <c r="J458" s="94">
        <v>0.44979999999999998</v>
      </c>
      <c r="K458" s="95">
        <v>17.309999999999999</v>
      </c>
      <c r="L458" s="94">
        <v>0</v>
      </c>
      <c r="M458" s="95">
        <v>0.1</v>
      </c>
      <c r="N458" s="95">
        <v>2</v>
      </c>
      <c r="O458" s="93">
        <v>-4.5</v>
      </c>
      <c r="P458" s="94">
        <v>4.3999999999999997E-2</v>
      </c>
      <c r="Q458" s="95">
        <v>0</v>
      </c>
      <c r="R458" s="93">
        <v>29.96</v>
      </c>
      <c r="S458" s="120">
        <v>10058866698</v>
      </c>
      <c r="T458" s="14" t="s">
        <v>48</v>
      </c>
      <c r="U458" s="14" t="s">
        <v>165</v>
      </c>
    </row>
    <row r="459" spans="1:21" ht="15" customHeight="1" x14ac:dyDescent="0.25">
      <c r="A459" s="14" t="s">
        <v>1008</v>
      </c>
      <c r="B459" s="91" t="s">
        <v>1009</v>
      </c>
      <c r="C459" s="121" t="s">
        <v>132</v>
      </c>
      <c r="D459" s="14" t="s">
        <v>53</v>
      </c>
      <c r="E459" s="14" t="s">
        <v>46</v>
      </c>
      <c r="F459" s="14" t="s">
        <v>83</v>
      </c>
      <c r="G459" s="92">
        <v>43278</v>
      </c>
      <c r="H459" s="93">
        <v>47.1</v>
      </c>
      <c r="I459" s="93">
        <v>28.42</v>
      </c>
      <c r="J459" s="94">
        <v>0.60340000000000005</v>
      </c>
      <c r="K459" s="95">
        <v>14</v>
      </c>
      <c r="L459" s="94">
        <v>1.72E-2</v>
      </c>
      <c r="M459" s="95">
        <v>1</v>
      </c>
      <c r="N459" s="95">
        <v>0.76</v>
      </c>
      <c r="O459" s="93">
        <v>-22.22</v>
      </c>
      <c r="P459" s="94">
        <v>2.75E-2</v>
      </c>
      <c r="Q459" s="95">
        <v>12</v>
      </c>
      <c r="R459" s="93">
        <v>18.670000000000002</v>
      </c>
      <c r="S459" s="120">
        <v>22690054896</v>
      </c>
      <c r="T459" s="14" t="s">
        <v>48</v>
      </c>
      <c r="U459" s="14" t="s">
        <v>516</v>
      </c>
    </row>
    <row r="460" spans="1:21" ht="15" customHeight="1" x14ac:dyDescent="0.25">
      <c r="A460" s="14" t="s">
        <v>1010</v>
      </c>
      <c r="B460" s="91" t="s">
        <v>1011</v>
      </c>
      <c r="C460" s="121" t="s">
        <v>132</v>
      </c>
      <c r="D460" s="14" t="s">
        <v>53</v>
      </c>
      <c r="E460" s="14" t="s">
        <v>46</v>
      </c>
      <c r="F460" s="14" t="s">
        <v>83</v>
      </c>
      <c r="G460" s="92">
        <v>43167</v>
      </c>
      <c r="H460" s="93">
        <v>99.36</v>
      </c>
      <c r="I460" s="93">
        <v>48.37</v>
      </c>
      <c r="J460" s="94">
        <v>0.48680000000000001</v>
      </c>
      <c r="K460" s="95">
        <v>18.75</v>
      </c>
      <c r="L460" s="94">
        <v>0</v>
      </c>
      <c r="M460" s="95">
        <v>1.3</v>
      </c>
      <c r="N460" s="95">
        <v>2.08</v>
      </c>
      <c r="O460" s="93">
        <v>-49.66</v>
      </c>
      <c r="P460" s="94">
        <v>5.1200000000000002E-2</v>
      </c>
      <c r="Q460" s="95">
        <v>0</v>
      </c>
      <c r="R460" s="93">
        <v>38.96</v>
      </c>
      <c r="S460" s="120">
        <v>1557673006</v>
      </c>
      <c r="T460" s="14" t="s">
        <v>199</v>
      </c>
      <c r="U460" s="14" t="s">
        <v>251</v>
      </c>
    </row>
    <row r="461" spans="1:21" ht="15" customHeight="1" x14ac:dyDescent="0.25">
      <c r="A461" s="14" t="s">
        <v>1012</v>
      </c>
      <c r="B461" s="91" t="s">
        <v>1013</v>
      </c>
      <c r="C461" s="121" t="s">
        <v>60</v>
      </c>
      <c r="D461" s="14" t="s">
        <v>53</v>
      </c>
      <c r="E461" s="14" t="s">
        <v>71</v>
      </c>
      <c r="F461" s="14" t="s">
        <v>72</v>
      </c>
      <c r="G461" s="92">
        <v>42789</v>
      </c>
      <c r="H461" s="93">
        <v>48.55</v>
      </c>
      <c r="I461" s="93">
        <v>74.72</v>
      </c>
      <c r="J461" s="94">
        <v>1.5389999999999999</v>
      </c>
      <c r="K461" s="95">
        <v>37.74</v>
      </c>
      <c r="L461" s="94">
        <v>1.9800000000000002E-2</v>
      </c>
      <c r="M461" s="95">
        <v>0.7</v>
      </c>
      <c r="N461" s="95">
        <v>0.79</v>
      </c>
      <c r="O461" s="93">
        <v>-28.66</v>
      </c>
      <c r="P461" s="94">
        <v>0.1462</v>
      </c>
      <c r="Q461" s="95">
        <v>2</v>
      </c>
      <c r="R461" s="93">
        <v>31.92</v>
      </c>
      <c r="S461" s="120">
        <v>7584012801</v>
      </c>
      <c r="T461" s="14" t="s">
        <v>62</v>
      </c>
      <c r="U461" s="14" t="s">
        <v>74</v>
      </c>
    </row>
    <row r="462" spans="1:21" ht="15" customHeight="1" x14ac:dyDescent="0.25">
      <c r="A462" s="14" t="s">
        <v>1014</v>
      </c>
      <c r="B462" s="91" t="s">
        <v>1015</v>
      </c>
      <c r="C462" s="121" t="s">
        <v>60</v>
      </c>
      <c r="D462" s="14" t="s">
        <v>53</v>
      </c>
      <c r="E462" s="14" t="s">
        <v>71</v>
      </c>
      <c r="F462" s="14" t="s">
        <v>72</v>
      </c>
      <c r="G462" s="92">
        <v>42789</v>
      </c>
      <c r="H462" s="93">
        <v>0</v>
      </c>
      <c r="I462" s="93">
        <v>16.649999999999999</v>
      </c>
      <c r="J462" s="14" t="s">
        <v>73</v>
      </c>
      <c r="K462" s="14" t="s">
        <v>73</v>
      </c>
      <c r="L462" s="94">
        <v>6.8500000000000005E-2</v>
      </c>
      <c r="M462" s="95">
        <v>0.5</v>
      </c>
      <c r="N462" s="95">
        <v>0.41</v>
      </c>
      <c r="O462" s="93">
        <v>-23.45</v>
      </c>
      <c r="P462" s="94">
        <v>-0.875</v>
      </c>
      <c r="Q462" s="95">
        <v>3</v>
      </c>
      <c r="R462" s="93">
        <v>4.21</v>
      </c>
      <c r="S462" s="120">
        <v>1397332304</v>
      </c>
      <c r="T462" s="14" t="s">
        <v>199</v>
      </c>
      <c r="U462" s="14" t="s">
        <v>74</v>
      </c>
    </row>
    <row r="463" spans="1:21" ht="15" customHeight="1" x14ac:dyDescent="0.25">
      <c r="A463" s="14" t="s">
        <v>1016</v>
      </c>
      <c r="B463" s="91" t="s">
        <v>1017</v>
      </c>
      <c r="C463" s="121" t="s">
        <v>97</v>
      </c>
      <c r="D463" s="14" t="s">
        <v>60</v>
      </c>
      <c r="E463" s="14" t="s">
        <v>71</v>
      </c>
      <c r="F463" s="14" t="s">
        <v>155</v>
      </c>
      <c r="G463" s="92">
        <v>42790</v>
      </c>
      <c r="H463" s="93">
        <v>21.65</v>
      </c>
      <c r="I463" s="93">
        <v>34.799999999999997</v>
      </c>
      <c r="J463" s="94">
        <v>1.6073999999999999</v>
      </c>
      <c r="K463" s="95">
        <v>29</v>
      </c>
      <c r="L463" s="94">
        <v>1.15E-2</v>
      </c>
      <c r="M463" s="95">
        <v>3.3</v>
      </c>
      <c r="N463" s="95">
        <v>2.2599999999999998</v>
      </c>
      <c r="O463" s="93">
        <v>-16.11</v>
      </c>
      <c r="P463" s="94">
        <v>0.10249999999999999</v>
      </c>
      <c r="Q463" s="95">
        <v>0</v>
      </c>
      <c r="R463" s="93">
        <v>16.420000000000002</v>
      </c>
      <c r="S463" s="120">
        <v>3395238366</v>
      </c>
      <c r="T463" s="14" t="s">
        <v>62</v>
      </c>
      <c r="U463" s="14" t="s">
        <v>107</v>
      </c>
    </row>
    <row r="464" spans="1:21" ht="15" customHeight="1" x14ac:dyDescent="0.25">
      <c r="A464" s="14" t="s">
        <v>1018</v>
      </c>
      <c r="B464" s="91" t="s">
        <v>1019</v>
      </c>
      <c r="C464" s="121" t="s">
        <v>89</v>
      </c>
      <c r="D464" s="14" t="s">
        <v>45</v>
      </c>
      <c r="E464" s="14" t="s">
        <v>71</v>
      </c>
      <c r="F464" s="14" t="s">
        <v>98</v>
      </c>
      <c r="G464" s="92">
        <v>43254</v>
      </c>
      <c r="H464" s="93">
        <v>45.17</v>
      </c>
      <c r="I464" s="93">
        <v>70.930000000000007</v>
      </c>
      <c r="J464" s="94">
        <v>1.5703</v>
      </c>
      <c r="K464" s="95">
        <v>16.16</v>
      </c>
      <c r="L464" s="94">
        <v>3.1E-2</v>
      </c>
      <c r="M464" s="95">
        <v>1.3</v>
      </c>
      <c r="N464" s="95">
        <v>1.76</v>
      </c>
      <c r="O464" s="93">
        <v>-15.43</v>
      </c>
      <c r="P464" s="94">
        <v>3.8300000000000001E-2</v>
      </c>
      <c r="Q464" s="95">
        <v>7</v>
      </c>
      <c r="R464" s="93">
        <v>60.16</v>
      </c>
      <c r="S464" s="120">
        <v>11597150451</v>
      </c>
      <c r="T464" s="14" t="s">
        <v>48</v>
      </c>
      <c r="U464" s="14" t="s">
        <v>63</v>
      </c>
    </row>
    <row r="465" spans="1:21" ht="15" customHeight="1" x14ac:dyDescent="0.25">
      <c r="A465" s="14" t="s">
        <v>1020</v>
      </c>
      <c r="B465" s="91" t="s">
        <v>1021</v>
      </c>
      <c r="C465" s="121" t="s">
        <v>132</v>
      </c>
      <c r="D465" s="14" t="s">
        <v>53</v>
      </c>
      <c r="E465" s="14" t="s">
        <v>46</v>
      </c>
      <c r="F465" s="14" t="s">
        <v>83</v>
      </c>
      <c r="G465" s="92">
        <v>43221</v>
      </c>
      <c r="H465" s="93">
        <v>188.69</v>
      </c>
      <c r="I465" s="93">
        <v>104.68</v>
      </c>
      <c r="J465" s="94">
        <v>0.55479999999999996</v>
      </c>
      <c r="K465" s="95">
        <v>16.940000000000001</v>
      </c>
      <c r="L465" s="94">
        <v>1.32E-2</v>
      </c>
      <c r="M465" s="95">
        <v>0.8</v>
      </c>
      <c r="N465" s="95">
        <v>0.69</v>
      </c>
      <c r="O465" s="93">
        <v>-38.340000000000003</v>
      </c>
      <c r="P465" s="94">
        <v>4.2200000000000001E-2</v>
      </c>
      <c r="Q465" s="95">
        <v>1</v>
      </c>
      <c r="R465" s="93">
        <v>76.37</v>
      </c>
      <c r="S465" s="120">
        <v>10910099682</v>
      </c>
      <c r="T465" s="14" t="s">
        <v>48</v>
      </c>
      <c r="U465" s="14" t="s">
        <v>567</v>
      </c>
    </row>
    <row r="466" spans="1:21" x14ac:dyDescent="0.25">
      <c r="A466" s="14" t="s">
        <v>1022</v>
      </c>
      <c r="B466" s="91" t="s">
        <v>1023</v>
      </c>
      <c r="C466" s="121" t="s">
        <v>132</v>
      </c>
      <c r="D466" s="14" t="s">
        <v>45</v>
      </c>
      <c r="E466" s="14" t="s">
        <v>71</v>
      </c>
      <c r="F466" s="14" t="s">
        <v>98</v>
      </c>
      <c r="G466" s="92">
        <v>43167</v>
      </c>
      <c r="H466" s="93">
        <v>26.9</v>
      </c>
      <c r="I466" s="93">
        <v>158.91999999999999</v>
      </c>
      <c r="J466" s="94">
        <v>5.9077999999999999</v>
      </c>
      <c r="K466" s="95">
        <v>42.04</v>
      </c>
      <c r="L466" s="94">
        <v>8.8000000000000005E-3</v>
      </c>
      <c r="M466" s="95">
        <v>1.3</v>
      </c>
      <c r="N466" s="95">
        <v>2.63</v>
      </c>
      <c r="O466" s="93">
        <v>6.94</v>
      </c>
      <c r="P466" s="94">
        <v>0.16769999999999999</v>
      </c>
      <c r="Q466" s="95">
        <v>10</v>
      </c>
      <c r="R466" s="93">
        <v>58.41</v>
      </c>
      <c r="S466" s="120">
        <v>2143446348</v>
      </c>
      <c r="T466" s="14" t="s">
        <v>62</v>
      </c>
      <c r="U466" s="14" t="s">
        <v>251</v>
      </c>
    </row>
    <row r="467" spans="1:21" x14ac:dyDescent="0.25">
      <c r="A467" s="14" t="s">
        <v>1024</v>
      </c>
      <c r="B467" s="91" t="s">
        <v>1025</v>
      </c>
      <c r="C467" s="121" t="s">
        <v>44</v>
      </c>
      <c r="D467" s="14" t="s">
        <v>45</v>
      </c>
      <c r="E467" s="14" t="s">
        <v>54</v>
      </c>
      <c r="F467" s="14" t="s">
        <v>302</v>
      </c>
      <c r="G467" s="92">
        <v>43241</v>
      </c>
      <c r="H467" s="93">
        <v>61.63</v>
      </c>
      <c r="I467" s="93">
        <v>49.71</v>
      </c>
      <c r="J467" s="94">
        <v>0.80659999999999998</v>
      </c>
      <c r="K467" s="95">
        <v>18.829999999999998</v>
      </c>
      <c r="L467" s="94">
        <v>5.0000000000000001E-3</v>
      </c>
      <c r="M467" s="95">
        <v>0.7</v>
      </c>
      <c r="N467" s="14" t="s">
        <v>73</v>
      </c>
      <c r="O467" s="14" t="s">
        <v>73</v>
      </c>
      <c r="P467" s="94">
        <v>5.16E-2</v>
      </c>
      <c r="Q467" s="95">
        <v>0</v>
      </c>
      <c r="R467" s="93">
        <v>66.510000000000005</v>
      </c>
      <c r="S467" s="120">
        <v>15771532619</v>
      </c>
      <c r="T467" s="14" t="s">
        <v>48</v>
      </c>
      <c r="U467" s="14" t="s">
        <v>150</v>
      </c>
    </row>
    <row r="468" spans="1:21" x14ac:dyDescent="0.25">
      <c r="A468" s="14" t="s">
        <v>1026</v>
      </c>
      <c r="B468" s="91" t="s">
        <v>1027</v>
      </c>
      <c r="C468" s="121" t="s">
        <v>102</v>
      </c>
      <c r="D468" s="14" t="s">
        <v>45</v>
      </c>
      <c r="E468" s="14" t="s">
        <v>46</v>
      </c>
      <c r="F468" s="14" t="s">
        <v>47</v>
      </c>
      <c r="G468" s="92">
        <v>42792</v>
      </c>
      <c r="H468" s="93">
        <v>98.91</v>
      </c>
      <c r="I468" s="93">
        <v>65.599999999999994</v>
      </c>
      <c r="J468" s="94">
        <v>0.66320000000000001</v>
      </c>
      <c r="K468" s="95">
        <v>23.51</v>
      </c>
      <c r="L468" s="94">
        <v>3.0000000000000001E-3</v>
      </c>
      <c r="M468" s="95">
        <v>0.9</v>
      </c>
      <c r="N468" s="95">
        <v>2.04</v>
      </c>
      <c r="O468" s="93">
        <v>-26.47</v>
      </c>
      <c r="P468" s="94">
        <v>7.51E-2</v>
      </c>
      <c r="Q468" s="95">
        <v>0</v>
      </c>
      <c r="R468" s="93">
        <v>39.96</v>
      </c>
      <c r="S468" s="120">
        <v>1348104175</v>
      </c>
      <c r="T468" s="14" t="s">
        <v>199</v>
      </c>
      <c r="U468" s="14" t="s">
        <v>196</v>
      </c>
    </row>
    <row r="469" spans="1:21" x14ac:dyDescent="0.25">
      <c r="A469" s="14" t="s">
        <v>1028</v>
      </c>
      <c r="B469" s="91" t="s">
        <v>1029</v>
      </c>
      <c r="C469" s="121" t="s">
        <v>132</v>
      </c>
      <c r="D469" s="14" t="s">
        <v>53</v>
      </c>
      <c r="E469" s="14" t="s">
        <v>46</v>
      </c>
      <c r="F469" s="14" t="s">
        <v>83</v>
      </c>
      <c r="G469" s="92">
        <v>42793</v>
      </c>
      <c r="H469" s="93">
        <v>234.95</v>
      </c>
      <c r="I469" s="93">
        <v>97.03</v>
      </c>
      <c r="J469" s="94">
        <v>0.41299999999999998</v>
      </c>
      <c r="K469" s="95">
        <v>15.91</v>
      </c>
      <c r="L469" s="94">
        <v>9.2999999999999992E-3</v>
      </c>
      <c r="M469" s="95">
        <v>1.7</v>
      </c>
      <c r="N469" s="95">
        <v>1.17</v>
      </c>
      <c r="O469" s="93">
        <v>-26.29</v>
      </c>
      <c r="P469" s="94">
        <v>3.6999999999999998E-2</v>
      </c>
      <c r="Q469" s="95">
        <v>3</v>
      </c>
      <c r="R469" s="93">
        <v>75.64</v>
      </c>
      <c r="S469" s="120">
        <v>2417420817</v>
      </c>
      <c r="T469" s="14" t="s">
        <v>62</v>
      </c>
      <c r="U469" s="14" t="s">
        <v>179</v>
      </c>
    </row>
    <row r="470" spans="1:21" x14ac:dyDescent="0.25">
      <c r="A470" s="14" t="s">
        <v>1030</v>
      </c>
      <c r="B470" s="91" t="s">
        <v>1992</v>
      </c>
      <c r="C470" s="121" t="s">
        <v>132</v>
      </c>
      <c r="D470" s="14" t="s">
        <v>53</v>
      </c>
      <c r="E470" s="14" t="s">
        <v>46</v>
      </c>
      <c r="F470" s="14" t="s">
        <v>83</v>
      </c>
      <c r="G470" s="92">
        <v>42794</v>
      </c>
      <c r="H470" s="93">
        <v>106.52</v>
      </c>
      <c r="I470" s="93">
        <v>72.16</v>
      </c>
      <c r="J470" s="94">
        <v>0.6774</v>
      </c>
      <c r="K470" s="95">
        <v>26.05</v>
      </c>
      <c r="L470" s="94">
        <v>4.19E-2</v>
      </c>
      <c r="M470" s="95">
        <v>1.1000000000000001</v>
      </c>
      <c r="N470" s="95">
        <v>1.1399999999999999</v>
      </c>
      <c r="O470" s="93">
        <v>-25.74</v>
      </c>
      <c r="P470" s="94">
        <v>8.7800000000000003E-2</v>
      </c>
      <c r="Q470" s="95">
        <v>4</v>
      </c>
      <c r="R470" s="93">
        <v>27.6</v>
      </c>
      <c r="S470" s="120">
        <v>6029102100</v>
      </c>
      <c r="T470" s="14" t="s">
        <v>62</v>
      </c>
      <c r="U470" s="14" t="s">
        <v>904</v>
      </c>
    </row>
    <row r="471" spans="1:21" x14ac:dyDescent="0.25">
      <c r="A471" s="14" t="s">
        <v>1031</v>
      </c>
      <c r="B471" s="91" t="s">
        <v>1032</v>
      </c>
      <c r="C471" s="121" t="s">
        <v>132</v>
      </c>
      <c r="D471" s="14" t="s">
        <v>45</v>
      </c>
      <c r="E471" s="14" t="s">
        <v>71</v>
      </c>
      <c r="F471" s="14" t="s">
        <v>98</v>
      </c>
      <c r="G471" s="92">
        <v>42794</v>
      </c>
      <c r="H471" s="93">
        <v>46.85</v>
      </c>
      <c r="I471" s="93">
        <v>142.44999999999999</v>
      </c>
      <c r="J471" s="94">
        <v>3.0406</v>
      </c>
      <c r="K471" s="95">
        <v>34.409999999999997</v>
      </c>
      <c r="L471" s="94">
        <v>1.44E-2</v>
      </c>
      <c r="M471" s="95">
        <v>0.9</v>
      </c>
      <c r="N471" s="95">
        <v>3.97</v>
      </c>
      <c r="O471" s="93">
        <v>5.28</v>
      </c>
      <c r="P471" s="94">
        <v>0.1295</v>
      </c>
      <c r="Q471" s="95">
        <v>2</v>
      </c>
      <c r="R471" s="93">
        <v>46.7</v>
      </c>
      <c r="S471" s="120">
        <v>3951208500</v>
      </c>
      <c r="T471" s="14" t="s">
        <v>62</v>
      </c>
      <c r="U471" s="14" t="s">
        <v>77</v>
      </c>
    </row>
    <row r="472" spans="1:21" x14ac:dyDescent="0.25">
      <c r="A472" s="14" t="s">
        <v>1033</v>
      </c>
      <c r="B472" s="91" t="s">
        <v>1034</v>
      </c>
      <c r="C472" s="121" t="s">
        <v>97</v>
      </c>
      <c r="D472" s="14" t="s">
        <v>53</v>
      </c>
      <c r="E472" s="14" t="s">
        <v>46</v>
      </c>
      <c r="F472" s="14" t="s">
        <v>83</v>
      </c>
      <c r="G472" s="92">
        <v>43163</v>
      </c>
      <c r="H472" s="93">
        <v>48.69</v>
      </c>
      <c r="I472" s="93">
        <v>32.06</v>
      </c>
      <c r="J472" s="94">
        <v>0.65849999999999997</v>
      </c>
      <c r="K472" s="95">
        <v>9.06</v>
      </c>
      <c r="L472" s="94">
        <v>7.4899999999999994E-2</v>
      </c>
      <c r="M472" s="95">
        <v>0.8</v>
      </c>
      <c r="N472" s="95">
        <v>1.45</v>
      </c>
      <c r="O472" s="93">
        <v>-21.08</v>
      </c>
      <c r="P472" s="94">
        <v>2.8E-3</v>
      </c>
      <c r="Q472" s="95">
        <v>7</v>
      </c>
      <c r="R472" s="93">
        <v>0</v>
      </c>
      <c r="S472" s="120">
        <v>8801123183</v>
      </c>
      <c r="T472" s="14" t="s">
        <v>62</v>
      </c>
      <c r="U472" s="14" t="s">
        <v>63</v>
      </c>
    </row>
    <row r="473" spans="1:21" x14ac:dyDescent="0.25">
      <c r="A473" s="14" t="s">
        <v>1035</v>
      </c>
      <c r="B473" s="91" t="s">
        <v>1036</v>
      </c>
      <c r="C473" s="121" t="s">
        <v>89</v>
      </c>
      <c r="D473" s="14" t="s">
        <v>53</v>
      </c>
      <c r="E473" s="14" t="s">
        <v>46</v>
      </c>
      <c r="F473" s="14" t="s">
        <v>83</v>
      </c>
      <c r="G473" s="92">
        <v>42795</v>
      </c>
      <c r="H473" s="93">
        <v>67.040000000000006</v>
      </c>
      <c r="I473" s="93">
        <v>13.15</v>
      </c>
      <c r="J473" s="94">
        <v>0.19620000000000001</v>
      </c>
      <c r="K473" s="95">
        <v>7.56</v>
      </c>
      <c r="L473" s="94">
        <v>0</v>
      </c>
      <c r="M473" s="95">
        <v>2.6</v>
      </c>
      <c r="N473" s="95">
        <v>2</v>
      </c>
      <c r="O473" s="93">
        <v>-14.62</v>
      </c>
      <c r="P473" s="94">
        <v>-4.7000000000000002E-3</v>
      </c>
      <c r="Q473" s="95">
        <v>0</v>
      </c>
      <c r="R473" s="93">
        <v>18.91</v>
      </c>
      <c r="S473" s="120">
        <v>541709158</v>
      </c>
      <c r="T473" s="14" t="s">
        <v>199</v>
      </c>
      <c r="U473" s="14" t="s">
        <v>49</v>
      </c>
    </row>
    <row r="474" spans="1:21" x14ac:dyDescent="0.25">
      <c r="A474" s="14" t="s">
        <v>1037</v>
      </c>
      <c r="B474" s="91" t="s">
        <v>1038</v>
      </c>
      <c r="C474" s="121" t="s">
        <v>102</v>
      </c>
      <c r="D474" s="14" t="s">
        <v>45</v>
      </c>
      <c r="E474" s="14" t="s">
        <v>46</v>
      </c>
      <c r="F474" s="14" t="s">
        <v>47</v>
      </c>
      <c r="G474" s="92">
        <v>42796</v>
      </c>
      <c r="H474" s="93">
        <v>86.68</v>
      </c>
      <c r="I474" s="93">
        <v>44.55</v>
      </c>
      <c r="J474" s="94">
        <v>0.51400000000000001</v>
      </c>
      <c r="K474" s="95">
        <v>19.8</v>
      </c>
      <c r="L474" s="94">
        <v>0</v>
      </c>
      <c r="M474" s="95">
        <v>1.5</v>
      </c>
      <c r="N474" s="95">
        <v>2.83</v>
      </c>
      <c r="O474" s="93">
        <v>0.12</v>
      </c>
      <c r="P474" s="94">
        <v>5.6500000000000002E-2</v>
      </c>
      <c r="Q474" s="95">
        <v>0</v>
      </c>
      <c r="R474" s="93">
        <v>30.88</v>
      </c>
      <c r="S474" s="120">
        <v>775773194</v>
      </c>
      <c r="T474" s="14" t="s">
        <v>199</v>
      </c>
      <c r="U474" s="14" t="s">
        <v>86</v>
      </c>
    </row>
    <row r="475" spans="1:21" ht="26.25" x14ac:dyDescent="0.25">
      <c r="A475" s="14" t="s">
        <v>1039</v>
      </c>
      <c r="B475" s="91" t="s">
        <v>1993</v>
      </c>
      <c r="C475" s="121" t="s">
        <v>52</v>
      </c>
      <c r="D475" s="14" t="s">
        <v>53</v>
      </c>
      <c r="E475" s="14" t="s">
        <v>71</v>
      </c>
      <c r="F475" s="14" t="s">
        <v>72</v>
      </c>
      <c r="G475" s="92">
        <v>43198</v>
      </c>
      <c r="H475" s="93">
        <v>0</v>
      </c>
      <c r="I475" s="93">
        <v>63.58</v>
      </c>
      <c r="J475" s="14" t="s">
        <v>73</v>
      </c>
      <c r="K475" s="95">
        <v>30.57</v>
      </c>
      <c r="L475" s="94">
        <v>2.01E-2</v>
      </c>
      <c r="M475" s="95">
        <v>1.5</v>
      </c>
      <c r="N475" s="95">
        <v>1.21</v>
      </c>
      <c r="O475" s="93">
        <v>-18.760000000000002</v>
      </c>
      <c r="P475" s="94">
        <v>0.1103</v>
      </c>
      <c r="Q475" s="95">
        <v>0</v>
      </c>
      <c r="R475" s="93">
        <v>46.26</v>
      </c>
      <c r="S475" s="120">
        <v>9078284000</v>
      </c>
      <c r="T475" s="14" t="s">
        <v>62</v>
      </c>
      <c r="U475" s="14" t="s">
        <v>162</v>
      </c>
    </row>
    <row r="476" spans="1:21" x14ac:dyDescent="0.25">
      <c r="A476" s="14" t="s">
        <v>1040</v>
      </c>
      <c r="B476" s="91" t="s">
        <v>1041</v>
      </c>
      <c r="C476" s="121" t="s">
        <v>89</v>
      </c>
      <c r="D476" s="14" t="s">
        <v>45</v>
      </c>
      <c r="E476" s="14" t="s">
        <v>71</v>
      </c>
      <c r="F476" s="14" t="s">
        <v>98</v>
      </c>
      <c r="G476" s="92">
        <v>42802</v>
      </c>
      <c r="H476" s="93">
        <v>29.79</v>
      </c>
      <c r="I476" s="93">
        <v>89.66</v>
      </c>
      <c r="J476" s="94">
        <v>3.0097</v>
      </c>
      <c r="K476" s="95">
        <v>30.81</v>
      </c>
      <c r="L476" s="94">
        <v>1.46E-2</v>
      </c>
      <c r="M476" s="95">
        <v>1.1000000000000001</v>
      </c>
      <c r="N476" s="95">
        <v>2.69</v>
      </c>
      <c r="O476" s="93">
        <v>-2.76</v>
      </c>
      <c r="P476" s="94">
        <v>0.1116</v>
      </c>
      <c r="Q476" s="95">
        <v>20</v>
      </c>
      <c r="R476" s="93">
        <v>28.71</v>
      </c>
      <c r="S476" s="120">
        <v>5961653956</v>
      </c>
      <c r="T476" s="14" t="s">
        <v>62</v>
      </c>
      <c r="U476" s="14" t="s">
        <v>86</v>
      </c>
    </row>
    <row r="477" spans="1:21" x14ac:dyDescent="0.25">
      <c r="A477" s="14" t="s">
        <v>1042</v>
      </c>
      <c r="B477" s="91" t="s">
        <v>1043</v>
      </c>
      <c r="C477" s="121" t="s">
        <v>59</v>
      </c>
      <c r="D477" s="14" t="s">
        <v>45</v>
      </c>
      <c r="E477" s="14" t="s">
        <v>46</v>
      </c>
      <c r="F477" s="14" t="s">
        <v>47</v>
      </c>
      <c r="G477" s="92">
        <v>43275</v>
      </c>
      <c r="H477" s="93">
        <v>90.32</v>
      </c>
      <c r="I477" s="93">
        <v>45.56</v>
      </c>
      <c r="J477" s="94">
        <v>0.50439999999999996</v>
      </c>
      <c r="K477" s="95">
        <v>19.39</v>
      </c>
      <c r="L477" s="94">
        <v>3.1199999999999999E-2</v>
      </c>
      <c r="M477" s="95">
        <v>0.9</v>
      </c>
      <c r="N477" s="95">
        <v>1.85</v>
      </c>
      <c r="O477" s="93">
        <v>-5</v>
      </c>
      <c r="P477" s="94">
        <v>5.4399999999999997E-2</v>
      </c>
      <c r="Q477" s="95">
        <v>20</v>
      </c>
      <c r="R477" s="93">
        <v>23.11</v>
      </c>
      <c r="S477" s="120">
        <v>6036150455</v>
      </c>
      <c r="T477" s="14" t="s">
        <v>62</v>
      </c>
      <c r="U477" s="14" t="s">
        <v>462</v>
      </c>
    </row>
    <row r="478" spans="1:21" x14ac:dyDescent="0.25">
      <c r="A478" s="14" t="s">
        <v>1044</v>
      </c>
      <c r="B478" s="91" t="s">
        <v>1045</v>
      </c>
      <c r="C478" s="121" t="s">
        <v>106</v>
      </c>
      <c r="D478" s="14" t="s">
        <v>45</v>
      </c>
      <c r="E478" s="14" t="s">
        <v>46</v>
      </c>
      <c r="F478" s="14" t="s">
        <v>47</v>
      </c>
      <c r="G478" s="92">
        <v>43208</v>
      </c>
      <c r="H478" s="93">
        <v>109.52</v>
      </c>
      <c r="I478" s="93">
        <v>55.55</v>
      </c>
      <c r="J478" s="94">
        <v>0.50719999999999998</v>
      </c>
      <c r="K478" s="95">
        <v>14.97</v>
      </c>
      <c r="L478" s="94">
        <v>2.8999999999999998E-3</v>
      </c>
      <c r="M478" s="95">
        <v>1.2</v>
      </c>
      <c r="N478" s="95">
        <v>15.97</v>
      </c>
      <c r="O478" s="93">
        <v>21.3</v>
      </c>
      <c r="P478" s="94">
        <v>3.2399999999999998E-2</v>
      </c>
      <c r="Q478" s="95">
        <v>0</v>
      </c>
      <c r="R478" s="93">
        <v>55.75</v>
      </c>
      <c r="S478" s="120">
        <v>17709021178</v>
      </c>
      <c r="T478" s="14" t="s">
        <v>48</v>
      </c>
      <c r="U478" s="14" t="s">
        <v>103</v>
      </c>
    </row>
    <row r="479" spans="1:21" x14ac:dyDescent="0.25">
      <c r="A479" s="14" t="s">
        <v>1046</v>
      </c>
      <c r="B479" s="91" t="s">
        <v>1047</v>
      </c>
      <c r="C479" s="121" t="s">
        <v>97</v>
      </c>
      <c r="D479" s="14" t="s">
        <v>45</v>
      </c>
      <c r="E479" s="14" t="s">
        <v>71</v>
      </c>
      <c r="F479" s="14" t="s">
        <v>98</v>
      </c>
      <c r="G479" s="92">
        <v>42804</v>
      </c>
      <c r="H479" s="93">
        <v>106.52</v>
      </c>
      <c r="I479" s="93">
        <v>229.74</v>
      </c>
      <c r="J479" s="94">
        <v>2.1568000000000001</v>
      </c>
      <c r="K479" s="95">
        <v>46.04</v>
      </c>
      <c r="L479" s="94">
        <v>5.4000000000000003E-3</v>
      </c>
      <c r="M479" s="95">
        <v>1</v>
      </c>
      <c r="N479" s="95">
        <v>3.26</v>
      </c>
      <c r="O479" s="93">
        <v>-2.83</v>
      </c>
      <c r="P479" s="94">
        <v>0.18770000000000001</v>
      </c>
      <c r="Q479" s="95">
        <v>8</v>
      </c>
      <c r="R479" s="93">
        <v>73.38</v>
      </c>
      <c r="S479" s="120">
        <v>5756377984</v>
      </c>
      <c r="T479" s="14" t="s">
        <v>62</v>
      </c>
      <c r="U479" s="14" t="s">
        <v>127</v>
      </c>
    </row>
    <row r="480" spans="1:21" x14ac:dyDescent="0.25">
      <c r="A480" s="14" t="s">
        <v>1048</v>
      </c>
      <c r="B480" s="91" t="s">
        <v>1049</v>
      </c>
      <c r="C480" s="121" t="s">
        <v>102</v>
      </c>
      <c r="D480" s="14" t="s">
        <v>45</v>
      </c>
      <c r="E480" s="14" t="s">
        <v>46</v>
      </c>
      <c r="F480" s="14" t="s">
        <v>47</v>
      </c>
      <c r="G480" s="92">
        <v>42805</v>
      </c>
      <c r="H480" s="93">
        <v>106.16</v>
      </c>
      <c r="I480" s="93">
        <v>60.56</v>
      </c>
      <c r="J480" s="94">
        <v>0.57050000000000001</v>
      </c>
      <c r="K480" s="95">
        <v>21.94</v>
      </c>
      <c r="L480" s="94">
        <v>0</v>
      </c>
      <c r="M480" s="95">
        <v>0.1</v>
      </c>
      <c r="N480" s="95">
        <v>13.55</v>
      </c>
      <c r="O480" s="93">
        <v>15.24</v>
      </c>
      <c r="P480" s="94">
        <v>6.7199999999999996E-2</v>
      </c>
      <c r="Q480" s="95">
        <v>0</v>
      </c>
      <c r="R480" s="93">
        <v>36.130000000000003</v>
      </c>
      <c r="S480" s="120">
        <v>1377136551</v>
      </c>
      <c r="T480" s="14" t="s">
        <v>199</v>
      </c>
      <c r="U480" s="14" t="s">
        <v>103</v>
      </c>
    </row>
    <row r="481" spans="1:21" x14ac:dyDescent="0.25">
      <c r="A481" s="14" t="s">
        <v>1050</v>
      </c>
      <c r="B481" s="91" t="s">
        <v>1051</v>
      </c>
      <c r="C481" s="121" t="s">
        <v>54</v>
      </c>
      <c r="D481" s="14" t="s">
        <v>53</v>
      </c>
      <c r="E481" s="14" t="s">
        <v>71</v>
      </c>
      <c r="F481" s="14" t="s">
        <v>72</v>
      </c>
      <c r="G481" s="92">
        <v>42807</v>
      </c>
      <c r="H481" s="93">
        <v>122.02</v>
      </c>
      <c r="I481" s="93">
        <v>221.75</v>
      </c>
      <c r="J481" s="94">
        <v>1.8172999999999999</v>
      </c>
      <c r="K481" s="95">
        <v>69.95</v>
      </c>
      <c r="L481" s="94">
        <v>0</v>
      </c>
      <c r="M481" s="95">
        <v>1.1000000000000001</v>
      </c>
      <c r="N481" s="95">
        <v>0.72</v>
      </c>
      <c r="O481" s="93">
        <v>-4.67</v>
      </c>
      <c r="P481" s="94">
        <v>0.30730000000000002</v>
      </c>
      <c r="Q481" s="95">
        <v>0</v>
      </c>
      <c r="R481" s="93">
        <v>31.73</v>
      </c>
      <c r="S481" s="120">
        <v>4750875114</v>
      </c>
      <c r="T481" s="14" t="s">
        <v>62</v>
      </c>
      <c r="U481" s="14" t="s">
        <v>49</v>
      </c>
    </row>
    <row r="482" spans="1:21" x14ac:dyDescent="0.25">
      <c r="A482" s="14" t="s">
        <v>139</v>
      </c>
      <c r="B482" s="91" t="s">
        <v>140</v>
      </c>
      <c r="C482" s="121" t="s">
        <v>132</v>
      </c>
      <c r="D482" s="14" t="s">
        <v>53</v>
      </c>
      <c r="E482" s="14" t="s">
        <v>46</v>
      </c>
      <c r="F482" s="14" t="s">
        <v>83</v>
      </c>
      <c r="G482" s="92">
        <v>43186</v>
      </c>
      <c r="H482" s="93">
        <v>252.63</v>
      </c>
      <c r="I482" s="93">
        <v>184.85</v>
      </c>
      <c r="J482" s="94">
        <v>0.73170000000000002</v>
      </c>
      <c r="K482" s="95">
        <v>19.579999999999998</v>
      </c>
      <c r="L482" s="94">
        <v>0</v>
      </c>
      <c r="M482" s="95">
        <v>0.9</v>
      </c>
      <c r="N482" s="95">
        <v>1.31</v>
      </c>
      <c r="O482" s="93">
        <v>-67.91</v>
      </c>
      <c r="P482" s="94">
        <v>5.5399999999999998E-2</v>
      </c>
      <c r="Q482" s="95">
        <v>0</v>
      </c>
      <c r="R482" s="93">
        <v>131.30000000000001</v>
      </c>
      <c r="S482" s="120">
        <v>18932808808</v>
      </c>
      <c r="T482" s="14" t="s">
        <v>48</v>
      </c>
      <c r="U482" s="14" t="s">
        <v>141</v>
      </c>
    </row>
    <row r="483" spans="1:21" x14ac:dyDescent="0.25">
      <c r="A483" s="14" t="s">
        <v>1052</v>
      </c>
      <c r="B483" s="91" t="s">
        <v>1053</v>
      </c>
      <c r="C483" s="121" t="s">
        <v>54</v>
      </c>
      <c r="D483" s="14" t="s">
        <v>53</v>
      </c>
      <c r="E483" s="14" t="s">
        <v>71</v>
      </c>
      <c r="F483" s="14" t="s">
        <v>72</v>
      </c>
      <c r="G483" s="92">
        <v>42809</v>
      </c>
      <c r="H483" s="93">
        <v>46.73</v>
      </c>
      <c r="I483" s="93">
        <v>86.33</v>
      </c>
      <c r="J483" s="94">
        <v>1.8473999999999999</v>
      </c>
      <c r="K483" s="95">
        <v>45.92</v>
      </c>
      <c r="L483" s="94">
        <v>0</v>
      </c>
      <c r="M483" s="95">
        <v>0.6</v>
      </c>
      <c r="N483" s="95">
        <v>1.86</v>
      </c>
      <c r="O483" s="93">
        <v>-3.91</v>
      </c>
      <c r="P483" s="94">
        <v>0.18709999999999999</v>
      </c>
      <c r="Q483" s="95">
        <v>0</v>
      </c>
      <c r="R483" s="93">
        <v>32.65</v>
      </c>
      <c r="S483" s="120">
        <v>2850942297</v>
      </c>
      <c r="T483" s="14" t="s">
        <v>62</v>
      </c>
      <c r="U483" s="14" t="s">
        <v>141</v>
      </c>
    </row>
    <row r="484" spans="1:21" x14ac:dyDescent="0.25">
      <c r="A484" s="14" t="s">
        <v>1054</v>
      </c>
      <c r="B484" s="91" t="s">
        <v>1055</v>
      </c>
      <c r="C484" s="121" t="s">
        <v>44</v>
      </c>
      <c r="D484" s="14" t="s">
        <v>45</v>
      </c>
      <c r="E484" s="14" t="s">
        <v>46</v>
      </c>
      <c r="F484" s="14" t="s">
        <v>47</v>
      </c>
      <c r="G484" s="92">
        <v>42810</v>
      </c>
      <c r="H484" s="93">
        <v>51.95</v>
      </c>
      <c r="I484" s="93">
        <v>34.799999999999997</v>
      </c>
      <c r="J484" s="94">
        <v>0.66990000000000005</v>
      </c>
      <c r="K484" s="95">
        <v>25.78</v>
      </c>
      <c r="L484" s="94">
        <v>8.6499999999999994E-2</v>
      </c>
      <c r="M484" s="95">
        <v>1.1000000000000001</v>
      </c>
      <c r="N484" s="14" t="s">
        <v>73</v>
      </c>
      <c r="O484" s="14" t="s">
        <v>73</v>
      </c>
      <c r="P484" s="94">
        <v>8.6400000000000005E-2</v>
      </c>
      <c r="Q484" s="95">
        <v>1</v>
      </c>
      <c r="R484" s="93">
        <v>5.83</v>
      </c>
      <c r="S484" s="120">
        <v>3856791556</v>
      </c>
      <c r="T484" s="14" t="s">
        <v>62</v>
      </c>
      <c r="U484" s="14" t="s">
        <v>74</v>
      </c>
    </row>
    <row r="485" spans="1:21" x14ac:dyDescent="0.25">
      <c r="A485" s="14" t="s">
        <v>1056</v>
      </c>
      <c r="B485" s="91" t="s">
        <v>1057</v>
      </c>
      <c r="C485" s="121" t="s">
        <v>60</v>
      </c>
      <c r="D485" s="14" t="s">
        <v>53</v>
      </c>
      <c r="E485" s="14" t="s">
        <v>54</v>
      </c>
      <c r="F485" s="14" t="s">
        <v>55</v>
      </c>
      <c r="G485" s="92">
        <v>42812</v>
      </c>
      <c r="H485" s="93">
        <v>226.25</v>
      </c>
      <c r="I485" s="93">
        <v>214.52</v>
      </c>
      <c r="J485" s="94">
        <v>0.94820000000000004</v>
      </c>
      <c r="K485" s="95">
        <v>36.479999999999997</v>
      </c>
      <c r="L485" s="94">
        <v>7.7000000000000002E-3</v>
      </c>
      <c r="M485" s="95">
        <v>1.2</v>
      </c>
      <c r="N485" s="95">
        <v>1.1299999999999999</v>
      </c>
      <c r="O485" s="93">
        <v>-16.29</v>
      </c>
      <c r="P485" s="94">
        <v>0.1399</v>
      </c>
      <c r="Q485" s="95">
        <v>8</v>
      </c>
      <c r="R485" s="93">
        <v>12.35</v>
      </c>
      <c r="S485" s="120">
        <v>8952702133</v>
      </c>
      <c r="T485" s="14" t="s">
        <v>62</v>
      </c>
      <c r="U485" s="14" t="s">
        <v>86</v>
      </c>
    </row>
    <row r="486" spans="1:21" x14ac:dyDescent="0.25">
      <c r="A486" s="14" t="s">
        <v>1058</v>
      </c>
      <c r="B486" s="91" t="s">
        <v>1059</v>
      </c>
      <c r="C486" s="121" t="s">
        <v>54</v>
      </c>
      <c r="D486" s="14" t="s">
        <v>53</v>
      </c>
      <c r="E486" s="14" t="s">
        <v>71</v>
      </c>
      <c r="F486" s="14" t="s">
        <v>72</v>
      </c>
      <c r="G486" s="92">
        <v>42812</v>
      </c>
      <c r="H486" s="93">
        <v>13.73</v>
      </c>
      <c r="I486" s="93">
        <v>59.3</v>
      </c>
      <c r="J486" s="94">
        <v>4.319</v>
      </c>
      <c r="K486" s="95">
        <v>164.72</v>
      </c>
      <c r="L486" s="94">
        <v>0</v>
      </c>
      <c r="M486" s="104" t="e">
        <v>#N/A</v>
      </c>
      <c r="N486" s="95">
        <v>2.61</v>
      </c>
      <c r="O486" s="93">
        <v>3.94</v>
      </c>
      <c r="P486" s="94">
        <v>0.78110000000000002</v>
      </c>
      <c r="Q486" s="95">
        <v>0</v>
      </c>
      <c r="R486" s="93">
        <v>14.59</v>
      </c>
      <c r="S486" s="120">
        <v>3794596159</v>
      </c>
      <c r="T486" s="14" t="s">
        <v>62</v>
      </c>
      <c r="U486" s="14" t="s">
        <v>68</v>
      </c>
    </row>
    <row r="487" spans="1:21" x14ac:dyDescent="0.25">
      <c r="A487" s="14" t="s">
        <v>1060</v>
      </c>
      <c r="B487" s="91" t="s">
        <v>1061</v>
      </c>
      <c r="C487" s="121" t="s">
        <v>102</v>
      </c>
      <c r="D487" s="14" t="s">
        <v>60</v>
      </c>
      <c r="E487" s="14" t="s">
        <v>46</v>
      </c>
      <c r="F487" s="14" t="s">
        <v>67</v>
      </c>
      <c r="G487" s="92">
        <v>43255</v>
      </c>
      <c r="H487" s="93">
        <v>55.18</v>
      </c>
      <c r="I487" s="93">
        <v>33.659999999999997</v>
      </c>
      <c r="J487" s="94">
        <v>0.61</v>
      </c>
      <c r="K487" s="95">
        <v>19.13</v>
      </c>
      <c r="L487" s="94">
        <v>0</v>
      </c>
      <c r="M487" s="95">
        <v>1</v>
      </c>
      <c r="N487" s="95">
        <v>2.74</v>
      </c>
      <c r="O487" s="93">
        <v>-3.78</v>
      </c>
      <c r="P487" s="94">
        <v>5.3100000000000001E-2</v>
      </c>
      <c r="Q487" s="95">
        <v>0</v>
      </c>
      <c r="R487" s="93">
        <v>25.93</v>
      </c>
      <c r="S487" s="120">
        <v>10462384095</v>
      </c>
      <c r="T487" s="14" t="s">
        <v>48</v>
      </c>
      <c r="U487" s="14" t="s">
        <v>179</v>
      </c>
    </row>
    <row r="488" spans="1:21" x14ac:dyDescent="0.25">
      <c r="A488" s="14" t="s">
        <v>1062</v>
      </c>
      <c r="B488" s="91" t="s">
        <v>1063</v>
      </c>
      <c r="C488" s="121" t="s">
        <v>54</v>
      </c>
      <c r="D488" s="14" t="s">
        <v>53</v>
      </c>
      <c r="E488" s="14" t="s">
        <v>71</v>
      </c>
      <c r="F488" s="14" t="s">
        <v>72</v>
      </c>
      <c r="G488" s="92">
        <v>43261</v>
      </c>
      <c r="H488" s="93">
        <v>2.99</v>
      </c>
      <c r="I488" s="93">
        <v>25.71</v>
      </c>
      <c r="J488" s="94">
        <v>8.5986999999999991</v>
      </c>
      <c r="K488" s="14" t="s">
        <v>73</v>
      </c>
      <c r="L488" s="94">
        <v>0</v>
      </c>
      <c r="M488" s="95">
        <v>1.7</v>
      </c>
      <c r="N488" s="95">
        <v>1.75</v>
      </c>
      <c r="O488" s="93">
        <v>2.99</v>
      </c>
      <c r="P488" s="94">
        <v>-0.20519999999999999</v>
      </c>
      <c r="Q488" s="95">
        <v>0</v>
      </c>
      <c r="R488" s="93">
        <v>9.52</v>
      </c>
      <c r="S488" s="120">
        <v>754572224</v>
      </c>
      <c r="T488" s="14" t="s">
        <v>199</v>
      </c>
      <c r="U488" s="14" t="s">
        <v>63</v>
      </c>
    </row>
    <row r="489" spans="1:21" x14ac:dyDescent="0.25">
      <c r="A489" s="14" t="s">
        <v>142</v>
      </c>
      <c r="B489" s="91" t="s">
        <v>143</v>
      </c>
      <c r="C489" s="121" t="s">
        <v>60</v>
      </c>
      <c r="D489" s="14" t="s">
        <v>53</v>
      </c>
      <c r="E489" s="14" t="s">
        <v>71</v>
      </c>
      <c r="F489" s="14" t="s">
        <v>72</v>
      </c>
      <c r="G489" s="92">
        <v>43186</v>
      </c>
      <c r="H489" s="93">
        <v>35.020000000000003</v>
      </c>
      <c r="I489" s="93">
        <v>203.03</v>
      </c>
      <c r="J489" s="94">
        <v>5.7975000000000003</v>
      </c>
      <c r="K489" s="95">
        <v>28.52</v>
      </c>
      <c r="L489" s="94">
        <v>1.4800000000000001E-2</v>
      </c>
      <c r="M489" s="95">
        <v>1.2</v>
      </c>
      <c r="N489" s="95">
        <v>1.87</v>
      </c>
      <c r="O489" s="93">
        <v>-40.18</v>
      </c>
      <c r="P489" s="94">
        <v>0.10009999999999999</v>
      </c>
      <c r="Q489" s="95">
        <v>14</v>
      </c>
      <c r="R489" s="93">
        <v>113.74</v>
      </c>
      <c r="S489" s="120">
        <v>15866555844</v>
      </c>
      <c r="T489" s="14" t="s">
        <v>48</v>
      </c>
      <c r="U489" s="14" t="s">
        <v>144</v>
      </c>
    </row>
    <row r="490" spans="1:21" x14ac:dyDescent="0.25">
      <c r="A490" s="14" t="s">
        <v>1064</v>
      </c>
      <c r="B490" s="91" t="s">
        <v>1065</v>
      </c>
      <c r="C490" s="121" t="s">
        <v>52</v>
      </c>
      <c r="D490" s="14" t="s">
        <v>53</v>
      </c>
      <c r="E490" s="14" t="s">
        <v>71</v>
      </c>
      <c r="F490" s="14" t="s">
        <v>72</v>
      </c>
      <c r="G490" s="92">
        <v>43184</v>
      </c>
      <c r="H490" s="93">
        <v>0</v>
      </c>
      <c r="I490" s="93">
        <v>89.57</v>
      </c>
      <c r="J490" s="14" t="s">
        <v>73</v>
      </c>
      <c r="K490" s="95">
        <v>36.409999999999997</v>
      </c>
      <c r="L490" s="94">
        <v>2.3199999999999998E-2</v>
      </c>
      <c r="M490" s="95">
        <v>0.3</v>
      </c>
      <c r="N490" s="95">
        <v>1.32</v>
      </c>
      <c r="O490" s="93">
        <v>-13.59</v>
      </c>
      <c r="P490" s="94">
        <v>0.1396</v>
      </c>
      <c r="Q490" s="95">
        <v>3</v>
      </c>
      <c r="R490" s="93">
        <v>33.17</v>
      </c>
      <c r="S490" s="120">
        <v>97920574491</v>
      </c>
      <c r="T490" s="14" t="s">
        <v>48</v>
      </c>
      <c r="U490" s="14" t="s">
        <v>49</v>
      </c>
    </row>
    <row r="491" spans="1:21" x14ac:dyDescent="0.25">
      <c r="A491" s="14" t="s">
        <v>1066</v>
      </c>
      <c r="B491" s="91" t="s">
        <v>1067</v>
      </c>
      <c r="C491" s="121" t="s">
        <v>102</v>
      </c>
      <c r="D491" s="14" t="s">
        <v>53</v>
      </c>
      <c r="E491" s="14" t="s">
        <v>46</v>
      </c>
      <c r="F491" s="14" t="s">
        <v>83</v>
      </c>
      <c r="G491" s="92">
        <v>43281</v>
      </c>
      <c r="H491" s="93">
        <v>96.17</v>
      </c>
      <c r="I491" s="93">
        <v>33.15</v>
      </c>
      <c r="J491" s="94">
        <v>0.34470000000000001</v>
      </c>
      <c r="K491" s="95">
        <v>13.26</v>
      </c>
      <c r="L491" s="94">
        <v>3.3799999999999997E-2</v>
      </c>
      <c r="M491" s="95">
        <v>2</v>
      </c>
      <c r="N491" s="95">
        <v>1.96</v>
      </c>
      <c r="O491" s="93">
        <v>-27.85</v>
      </c>
      <c r="P491" s="94">
        <v>2.3800000000000002E-2</v>
      </c>
      <c r="Q491" s="95">
        <v>8</v>
      </c>
      <c r="R491" s="93">
        <v>59.43</v>
      </c>
      <c r="S491" s="120">
        <v>2825300407</v>
      </c>
      <c r="T491" s="14" t="s">
        <v>62</v>
      </c>
      <c r="U491" s="14" t="s">
        <v>84</v>
      </c>
    </row>
    <row r="492" spans="1:21" x14ac:dyDescent="0.25">
      <c r="A492" s="14" t="s">
        <v>1068</v>
      </c>
      <c r="B492" s="91" t="s">
        <v>1069</v>
      </c>
      <c r="C492" s="121" t="s">
        <v>132</v>
      </c>
      <c r="D492" s="14" t="s">
        <v>45</v>
      </c>
      <c r="E492" s="14" t="s">
        <v>71</v>
      </c>
      <c r="F492" s="14" t="s">
        <v>98</v>
      </c>
      <c r="G492" s="92">
        <v>42819</v>
      </c>
      <c r="H492" s="93">
        <v>13.5</v>
      </c>
      <c r="I492" s="93">
        <v>33.630000000000003</v>
      </c>
      <c r="J492" s="94">
        <v>2.4910999999999999</v>
      </c>
      <c r="K492" s="95">
        <v>76.430000000000007</v>
      </c>
      <c r="L492" s="94">
        <v>0</v>
      </c>
      <c r="M492" s="95">
        <v>0.2</v>
      </c>
      <c r="N492" s="95">
        <v>4.32</v>
      </c>
      <c r="O492" s="93">
        <v>2.95</v>
      </c>
      <c r="P492" s="94">
        <v>0.3397</v>
      </c>
      <c r="Q492" s="95">
        <v>0</v>
      </c>
      <c r="R492" s="93">
        <v>5.21</v>
      </c>
      <c r="S492" s="120">
        <v>1491972499</v>
      </c>
      <c r="T492" s="14" t="s">
        <v>199</v>
      </c>
      <c r="U492" s="14" t="s">
        <v>141</v>
      </c>
    </row>
    <row r="493" spans="1:21" x14ac:dyDescent="0.25">
      <c r="A493" s="14" t="s">
        <v>1070</v>
      </c>
      <c r="B493" s="91" t="s">
        <v>1071</v>
      </c>
      <c r="C493" s="121" t="s">
        <v>52</v>
      </c>
      <c r="D493" s="14" t="s">
        <v>53</v>
      </c>
      <c r="E493" s="14" t="s">
        <v>71</v>
      </c>
      <c r="F493" s="14" t="s">
        <v>72</v>
      </c>
      <c r="G493" s="92">
        <v>43160</v>
      </c>
      <c r="H493" s="93">
        <v>222.73</v>
      </c>
      <c r="I493" s="93">
        <v>317.5</v>
      </c>
      <c r="J493" s="94">
        <v>1.4255</v>
      </c>
      <c r="K493" s="95">
        <v>25.65</v>
      </c>
      <c r="L493" s="94">
        <v>2.35E-2</v>
      </c>
      <c r="M493" s="95">
        <v>0.7</v>
      </c>
      <c r="N493" s="95">
        <v>1.38</v>
      </c>
      <c r="O493" s="93">
        <v>-103.1</v>
      </c>
      <c r="P493" s="94">
        <v>8.5699999999999998E-2</v>
      </c>
      <c r="Q493" s="95">
        <v>15</v>
      </c>
      <c r="R493" s="93">
        <v>0</v>
      </c>
      <c r="S493" s="120">
        <v>90462392418</v>
      </c>
      <c r="T493" s="14" t="s">
        <v>48</v>
      </c>
      <c r="U493" s="14" t="s">
        <v>144</v>
      </c>
    </row>
    <row r="494" spans="1:21" x14ac:dyDescent="0.25">
      <c r="A494" s="14" t="s">
        <v>1072</v>
      </c>
      <c r="B494" s="91" t="s">
        <v>1073</v>
      </c>
      <c r="C494" s="121" t="s">
        <v>106</v>
      </c>
      <c r="D494" s="14" t="s">
        <v>45</v>
      </c>
      <c r="E494" s="14" t="s">
        <v>46</v>
      </c>
      <c r="F494" s="14" t="s">
        <v>47</v>
      </c>
      <c r="G494" s="92">
        <v>43160</v>
      </c>
      <c r="H494" s="93">
        <v>211.75</v>
      </c>
      <c r="I494" s="93">
        <v>64.73</v>
      </c>
      <c r="J494" s="94">
        <v>0.30570000000000003</v>
      </c>
      <c r="K494" s="95">
        <v>8.98</v>
      </c>
      <c r="L494" s="94">
        <v>1.34E-2</v>
      </c>
      <c r="M494" s="95">
        <v>2</v>
      </c>
      <c r="N494" s="14" t="s">
        <v>73</v>
      </c>
      <c r="O494" s="14" t="s">
        <v>73</v>
      </c>
      <c r="P494" s="94">
        <v>2.3999999999999998E-3</v>
      </c>
      <c r="Q494" s="95">
        <v>0</v>
      </c>
      <c r="R494" s="93">
        <v>121.79</v>
      </c>
      <c r="S494" s="120">
        <v>13987387775</v>
      </c>
      <c r="T494" s="14" t="s">
        <v>48</v>
      </c>
      <c r="U494" s="14" t="s">
        <v>84</v>
      </c>
    </row>
    <row r="495" spans="1:21" x14ac:dyDescent="0.25">
      <c r="A495" s="14" t="s">
        <v>1074</v>
      </c>
      <c r="B495" s="91" t="s">
        <v>1075</v>
      </c>
      <c r="C495" s="121" t="s">
        <v>132</v>
      </c>
      <c r="D495" s="14" t="s">
        <v>45</v>
      </c>
      <c r="E495" s="14" t="s">
        <v>71</v>
      </c>
      <c r="F495" s="14" t="s">
        <v>98</v>
      </c>
      <c r="G495" s="92">
        <v>42820</v>
      </c>
      <c r="H495" s="93">
        <v>3.95</v>
      </c>
      <c r="I495" s="93">
        <v>92.67</v>
      </c>
      <c r="J495" s="94">
        <v>23.460799999999999</v>
      </c>
      <c r="K495" s="95">
        <v>37.520000000000003</v>
      </c>
      <c r="L495" s="94">
        <v>1.23E-2</v>
      </c>
      <c r="M495" s="95">
        <v>0.3</v>
      </c>
      <c r="N495" s="95">
        <v>3.25</v>
      </c>
      <c r="O495" s="93">
        <v>3.95</v>
      </c>
      <c r="P495" s="94">
        <v>0.14510000000000001</v>
      </c>
      <c r="Q495" s="95">
        <v>15</v>
      </c>
      <c r="R495" s="93">
        <v>31.56</v>
      </c>
      <c r="S495" s="120">
        <v>995713831</v>
      </c>
      <c r="T495" s="14" t="s">
        <v>199</v>
      </c>
      <c r="U495" s="14" t="s">
        <v>86</v>
      </c>
    </row>
    <row r="496" spans="1:21" x14ac:dyDescent="0.25">
      <c r="A496" s="14" t="s">
        <v>1076</v>
      </c>
      <c r="B496" s="91" t="s">
        <v>1077</v>
      </c>
      <c r="C496" s="121" t="s">
        <v>52</v>
      </c>
      <c r="D496" s="14" t="s">
        <v>53</v>
      </c>
      <c r="E496" s="14" t="s">
        <v>71</v>
      </c>
      <c r="F496" s="14" t="s">
        <v>72</v>
      </c>
      <c r="G496" s="92">
        <v>43255</v>
      </c>
      <c r="H496" s="93">
        <v>28.22</v>
      </c>
      <c r="I496" s="93">
        <v>42.88</v>
      </c>
      <c r="J496" s="94">
        <v>1.5195000000000001</v>
      </c>
      <c r="K496" s="95">
        <v>22.57</v>
      </c>
      <c r="L496" s="94">
        <v>2.9399999999999999E-2</v>
      </c>
      <c r="M496" s="95">
        <v>0.3</v>
      </c>
      <c r="N496" s="95">
        <v>0.35</v>
      </c>
      <c r="O496" s="93">
        <v>-39.26</v>
      </c>
      <c r="P496" s="94">
        <v>7.0300000000000001E-2</v>
      </c>
      <c r="Q496" s="95">
        <v>14</v>
      </c>
      <c r="R496" s="93">
        <v>29.23</v>
      </c>
      <c r="S496" s="120">
        <v>9960744585</v>
      </c>
      <c r="T496" s="14" t="s">
        <v>62</v>
      </c>
      <c r="U496" s="14" t="s">
        <v>90</v>
      </c>
    </row>
    <row r="497" spans="1:21" x14ac:dyDescent="0.25">
      <c r="A497" s="14" t="s">
        <v>1078</v>
      </c>
      <c r="B497" s="91" t="s">
        <v>1079</v>
      </c>
      <c r="C497" s="121" t="s">
        <v>132</v>
      </c>
      <c r="D497" s="14" t="s">
        <v>53</v>
      </c>
      <c r="E497" s="14" t="s">
        <v>46</v>
      </c>
      <c r="F497" s="14" t="s">
        <v>83</v>
      </c>
      <c r="G497" s="92">
        <v>42829</v>
      </c>
      <c r="H497" s="93">
        <v>22.79</v>
      </c>
      <c r="I497" s="93">
        <v>11.5</v>
      </c>
      <c r="J497" s="94">
        <v>0.50460000000000005</v>
      </c>
      <c r="K497" s="95">
        <v>19.489999999999998</v>
      </c>
      <c r="L497" s="94">
        <v>0</v>
      </c>
      <c r="M497" s="95">
        <v>0.3</v>
      </c>
      <c r="N497" s="95">
        <v>0.79</v>
      </c>
      <c r="O497" s="93">
        <v>-4.3600000000000003</v>
      </c>
      <c r="P497" s="94">
        <v>5.5E-2</v>
      </c>
      <c r="Q497" s="95">
        <v>0</v>
      </c>
      <c r="R497" s="93">
        <v>10.039999999999999</v>
      </c>
      <c r="S497" s="120">
        <v>448178000</v>
      </c>
      <c r="T497" s="14" t="s">
        <v>199</v>
      </c>
      <c r="U497" s="14" t="s">
        <v>433</v>
      </c>
    </row>
    <row r="498" spans="1:21" ht="26.25" x14ac:dyDescent="0.25">
      <c r="A498" s="14" t="s">
        <v>1080</v>
      </c>
      <c r="B498" s="91" t="s">
        <v>1081</v>
      </c>
      <c r="C498" s="121" t="s">
        <v>54</v>
      </c>
      <c r="D498" s="14" t="s">
        <v>53</v>
      </c>
      <c r="E498" s="14" t="s">
        <v>71</v>
      </c>
      <c r="F498" s="14" t="s">
        <v>72</v>
      </c>
      <c r="G498" s="92">
        <v>42833</v>
      </c>
      <c r="H498" s="93">
        <v>52.95</v>
      </c>
      <c r="I498" s="93">
        <v>109.7</v>
      </c>
      <c r="J498" s="94">
        <v>2.0718000000000001</v>
      </c>
      <c r="K498" s="95">
        <v>79.489999999999995</v>
      </c>
      <c r="L498" s="94">
        <v>0</v>
      </c>
      <c r="M498" s="95">
        <v>1.3</v>
      </c>
      <c r="N498" s="95">
        <v>1.1000000000000001</v>
      </c>
      <c r="O498" s="93">
        <v>-0.73</v>
      </c>
      <c r="P498" s="94">
        <v>0.35499999999999998</v>
      </c>
      <c r="Q498" s="95">
        <v>0</v>
      </c>
      <c r="R498" s="93">
        <v>25.11</v>
      </c>
      <c r="S498" s="120">
        <v>5790605719</v>
      </c>
      <c r="T498" s="14" t="s">
        <v>62</v>
      </c>
      <c r="U498" s="14" t="s">
        <v>162</v>
      </c>
    </row>
    <row r="499" spans="1:21" x14ac:dyDescent="0.25">
      <c r="A499" s="14" t="s">
        <v>1082</v>
      </c>
      <c r="B499" s="91" t="s">
        <v>1083</v>
      </c>
      <c r="C499" s="121" t="s">
        <v>106</v>
      </c>
      <c r="D499" s="14" t="s">
        <v>45</v>
      </c>
      <c r="E499" s="14" t="s">
        <v>46</v>
      </c>
      <c r="F499" s="14" t="s">
        <v>47</v>
      </c>
      <c r="G499" s="92">
        <v>43275</v>
      </c>
      <c r="H499" s="93">
        <v>153.19</v>
      </c>
      <c r="I499" s="93">
        <v>100.25</v>
      </c>
      <c r="J499" s="94">
        <v>0.65439999999999998</v>
      </c>
      <c r="K499" s="95">
        <v>24.39</v>
      </c>
      <c r="L499" s="94">
        <v>1.5800000000000002E-2</v>
      </c>
      <c r="M499" s="95">
        <v>1.3</v>
      </c>
      <c r="N499" s="95">
        <v>1.02</v>
      </c>
      <c r="O499" s="93">
        <v>-19.93</v>
      </c>
      <c r="P499" s="94">
        <v>7.9500000000000001E-2</v>
      </c>
      <c r="Q499" s="95">
        <v>20</v>
      </c>
      <c r="R499" s="93">
        <v>29</v>
      </c>
      <c r="S499" s="120">
        <v>81778371488</v>
      </c>
      <c r="T499" s="14" t="s">
        <v>48</v>
      </c>
      <c r="U499" s="14" t="s">
        <v>103</v>
      </c>
    </row>
    <row r="500" spans="1:21" x14ac:dyDescent="0.25">
      <c r="A500" s="14" t="s">
        <v>1084</v>
      </c>
      <c r="B500" s="91" t="s">
        <v>1085</v>
      </c>
      <c r="C500" s="121" t="s">
        <v>97</v>
      </c>
      <c r="D500" s="14" t="s">
        <v>53</v>
      </c>
      <c r="E500" s="14" t="s">
        <v>54</v>
      </c>
      <c r="F500" s="14" t="s">
        <v>55</v>
      </c>
      <c r="G500" s="92">
        <v>42834</v>
      </c>
      <c r="H500" s="93">
        <v>46.96</v>
      </c>
      <c r="I500" s="93">
        <v>49</v>
      </c>
      <c r="J500" s="94">
        <v>1.0434000000000001</v>
      </c>
      <c r="K500" s="95">
        <v>14.24</v>
      </c>
      <c r="L500" s="94">
        <v>0</v>
      </c>
      <c r="M500" s="95">
        <v>0.5</v>
      </c>
      <c r="N500" s="95">
        <v>1.67</v>
      </c>
      <c r="O500" s="93">
        <v>-65.349999999999994</v>
      </c>
      <c r="P500" s="94">
        <v>2.87E-2</v>
      </c>
      <c r="Q500" s="95">
        <v>0</v>
      </c>
      <c r="R500" s="93">
        <v>70.709999999999994</v>
      </c>
      <c r="S500" s="120">
        <v>1908042752</v>
      </c>
      <c r="T500" s="14" t="s">
        <v>199</v>
      </c>
      <c r="U500" s="14" t="s">
        <v>141</v>
      </c>
    </row>
    <row r="501" spans="1:21" ht="26.25" x14ac:dyDescent="0.25">
      <c r="A501" s="14" t="s">
        <v>1086</v>
      </c>
      <c r="B501" s="91" t="s">
        <v>1087</v>
      </c>
      <c r="C501" s="121" t="s">
        <v>54</v>
      </c>
      <c r="D501" s="14" t="s">
        <v>53</v>
      </c>
      <c r="E501" s="14" t="s">
        <v>71</v>
      </c>
      <c r="F501" s="14" t="s">
        <v>72</v>
      </c>
      <c r="G501" s="92">
        <v>42835</v>
      </c>
      <c r="H501" s="93">
        <v>0.2</v>
      </c>
      <c r="I501" s="93">
        <v>22.45</v>
      </c>
      <c r="J501" s="94">
        <v>112.25</v>
      </c>
      <c r="K501" s="14" t="s">
        <v>73</v>
      </c>
      <c r="L501" s="94">
        <v>0</v>
      </c>
      <c r="M501" s="95">
        <v>1</v>
      </c>
      <c r="N501" s="95">
        <v>1.23</v>
      </c>
      <c r="O501" s="93">
        <v>0.2</v>
      </c>
      <c r="P501" s="94">
        <v>-0.57699999999999996</v>
      </c>
      <c r="Q501" s="95">
        <v>0</v>
      </c>
      <c r="R501" s="93">
        <v>2.0699999999999998</v>
      </c>
      <c r="S501" s="120">
        <v>1363116295</v>
      </c>
      <c r="T501" s="14" t="s">
        <v>199</v>
      </c>
      <c r="U501" s="14" t="s">
        <v>162</v>
      </c>
    </row>
    <row r="502" spans="1:21" x14ac:dyDescent="0.25">
      <c r="A502" s="14" t="s">
        <v>1088</v>
      </c>
      <c r="B502" s="91" t="s">
        <v>1089</v>
      </c>
      <c r="C502" s="121" t="s">
        <v>52</v>
      </c>
      <c r="D502" s="14" t="s">
        <v>53</v>
      </c>
      <c r="E502" s="14" t="s">
        <v>71</v>
      </c>
      <c r="F502" s="14" t="s">
        <v>72</v>
      </c>
      <c r="G502" s="92">
        <v>42836</v>
      </c>
      <c r="H502" s="93">
        <v>22.14</v>
      </c>
      <c r="I502" s="93">
        <v>43.9</v>
      </c>
      <c r="J502" s="94">
        <v>1.9827999999999999</v>
      </c>
      <c r="K502" s="95">
        <v>27.61</v>
      </c>
      <c r="L502" s="94">
        <v>4.3299999999999998E-2</v>
      </c>
      <c r="M502" s="95">
        <v>0.7</v>
      </c>
      <c r="N502" s="95">
        <v>1.1299999999999999</v>
      </c>
      <c r="O502" s="93">
        <v>-19.13</v>
      </c>
      <c r="P502" s="94">
        <v>9.5600000000000004E-2</v>
      </c>
      <c r="Q502" s="95">
        <v>0</v>
      </c>
      <c r="R502" s="93">
        <v>20.9</v>
      </c>
      <c r="S502" s="120">
        <v>6524383853</v>
      </c>
      <c r="T502" s="14" t="s">
        <v>62</v>
      </c>
      <c r="U502" s="14" t="s">
        <v>74</v>
      </c>
    </row>
    <row r="503" spans="1:21" x14ac:dyDescent="0.25">
      <c r="A503" s="14" t="s">
        <v>1090</v>
      </c>
      <c r="B503" s="91" t="s">
        <v>1091</v>
      </c>
      <c r="C503" s="121" t="s">
        <v>54</v>
      </c>
      <c r="D503" s="14" t="s">
        <v>53</v>
      </c>
      <c r="E503" s="14" t="s">
        <v>71</v>
      </c>
      <c r="F503" s="14" t="s">
        <v>72</v>
      </c>
      <c r="G503" s="92">
        <v>42836</v>
      </c>
      <c r="H503" s="93">
        <v>23.69</v>
      </c>
      <c r="I503" s="93">
        <v>28.39</v>
      </c>
      <c r="J503" s="94">
        <v>1.1983999999999999</v>
      </c>
      <c r="K503" s="95">
        <v>45.79</v>
      </c>
      <c r="L503" s="94">
        <v>0</v>
      </c>
      <c r="M503" s="95">
        <v>1.5</v>
      </c>
      <c r="N503" s="95">
        <v>4.4400000000000004</v>
      </c>
      <c r="O503" s="93">
        <v>1.25</v>
      </c>
      <c r="P503" s="94">
        <v>0.1865</v>
      </c>
      <c r="Q503" s="95">
        <v>0</v>
      </c>
      <c r="R503" s="93">
        <v>16.04</v>
      </c>
      <c r="S503" s="120">
        <v>3983142749</v>
      </c>
      <c r="T503" s="14" t="s">
        <v>62</v>
      </c>
      <c r="U503" s="14" t="s">
        <v>103</v>
      </c>
    </row>
    <row r="504" spans="1:21" ht="26.25" x14ac:dyDescent="0.25">
      <c r="A504" s="14" t="s">
        <v>1092</v>
      </c>
      <c r="B504" s="91" t="s">
        <v>1093</v>
      </c>
      <c r="C504" s="121" t="s">
        <v>54</v>
      </c>
      <c r="D504" s="14" t="s">
        <v>53</v>
      </c>
      <c r="E504" s="14" t="s">
        <v>71</v>
      </c>
      <c r="F504" s="14" t="s">
        <v>72</v>
      </c>
      <c r="G504" s="92">
        <v>42837</v>
      </c>
      <c r="H504" s="93">
        <v>2.57</v>
      </c>
      <c r="I504" s="93">
        <v>6.75</v>
      </c>
      <c r="J504" s="94">
        <v>2.6265000000000001</v>
      </c>
      <c r="K504" s="14" t="s">
        <v>73</v>
      </c>
      <c r="L504" s="94">
        <v>0</v>
      </c>
      <c r="M504" s="95">
        <v>0.4</v>
      </c>
      <c r="N504" s="95">
        <v>2.06</v>
      </c>
      <c r="O504" s="93">
        <v>2.57</v>
      </c>
      <c r="P504" s="94">
        <v>-6.8500000000000005E-2</v>
      </c>
      <c r="Q504" s="95">
        <v>0</v>
      </c>
      <c r="R504" s="93">
        <v>0</v>
      </c>
      <c r="S504" s="120">
        <v>216686725</v>
      </c>
      <c r="T504" s="14" t="s">
        <v>199</v>
      </c>
      <c r="U504" s="14" t="s">
        <v>162</v>
      </c>
    </row>
    <row r="505" spans="1:21" x14ac:dyDescent="0.25">
      <c r="A505" s="14" t="s">
        <v>1094</v>
      </c>
      <c r="B505" s="91" t="s">
        <v>1095</v>
      </c>
      <c r="C505" s="121" t="s">
        <v>102</v>
      </c>
      <c r="D505" s="14" t="s">
        <v>45</v>
      </c>
      <c r="E505" s="14" t="s">
        <v>46</v>
      </c>
      <c r="F505" s="14" t="s">
        <v>47</v>
      </c>
      <c r="G505" s="92">
        <v>43281</v>
      </c>
      <c r="H505" s="93">
        <v>314.01</v>
      </c>
      <c r="I505" s="93">
        <v>177.24</v>
      </c>
      <c r="J505" s="94">
        <v>0.56440000000000001</v>
      </c>
      <c r="K505" s="95">
        <v>21.72</v>
      </c>
      <c r="L505" s="94">
        <v>9.2999999999999992E-3</v>
      </c>
      <c r="M505" s="95">
        <v>1.4</v>
      </c>
      <c r="N505" s="95">
        <v>2.64</v>
      </c>
      <c r="O505" s="93">
        <v>19.829999999999998</v>
      </c>
      <c r="P505" s="94">
        <v>6.6100000000000006E-2</v>
      </c>
      <c r="Q505" s="95">
        <v>4</v>
      </c>
      <c r="R505" s="93">
        <v>105.52</v>
      </c>
      <c r="S505" s="120">
        <v>29075377466</v>
      </c>
      <c r="T505" s="14" t="s">
        <v>48</v>
      </c>
      <c r="U505" s="14" t="s">
        <v>127</v>
      </c>
    </row>
    <row r="506" spans="1:21" x14ac:dyDescent="0.25">
      <c r="A506" s="14" t="s">
        <v>1096</v>
      </c>
      <c r="B506" s="91" t="s">
        <v>1097</v>
      </c>
      <c r="C506" s="121" t="s">
        <v>60</v>
      </c>
      <c r="D506" s="14" t="s">
        <v>53</v>
      </c>
      <c r="E506" s="14" t="s">
        <v>71</v>
      </c>
      <c r="F506" s="14" t="s">
        <v>72</v>
      </c>
      <c r="G506" s="92">
        <v>42911</v>
      </c>
      <c r="H506" s="93">
        <v>7.51</v>
      </c>
      <c r="I506" s="93">
        <v>107.55</v>
      </c>
      <c r="J506" s="94">
        <v>14.3209</v>
      </c>
      <c r="K506" s="95">
        <v>49.79</v>
      </c>
      <c r="L506" s="94">
        <v>3.2000000000000002E-3</v>
      </c>
      <c r="M506" s="95">
        <v>0.9</v>
      </c>
      <c r="N506" s="95">
        <v>2.0299999999999998</v>
      </c>
      <c r="O506" s="93">
        <v>5.16</v>
      </c>
      <c r="P506" s="94">
        <v>0.20649999999999999</v>
      </c>
      <c r="Q506" s="95">
        <v>3</v>
      </c>
      <c r="R506" s="93">
        <v>0</v>
      </c>
      <c r="S506" s="120">
        <v>4664211970</v>
      </c>
      <c r="T506" s="14" t="s">
        <v>62</v>
      </c>
      <c r="U506" s="14" t="s">
        <v>56</v>
      </c>
    </row>
    <row r="507" spans="1:21" x14ac:dyDescent="0.25">
      <c r="A507" s="14" t="s">
        <v>1098</v>
      </c>
      <c r="B507" s="91" t="s">
        <v>1099</v>
      </c>
      <c r="C507" s="121" t="s">
        <v>102</v>
      </c>
      <c r="D507" s="14" t="s">
        <v>45</v>
      </c>
      <c r="E507" s="14" t="s">
        <v>54</v>
      </c>
      <c r="F507" s="14" t="s">
        <v>302</v>
      </c>
      <c r="G507" s="92">
        <v>42915</v>
      </c>
      <c r="H507" s="93">
        <v>43.69</v>
      </c>
      <c r="I507" s="93">
        <v>41.41</v>
      </c>
      <c r="J507" s="94">
        <v>0.94779999999999998</v>
      </c>
      <c r="K507" s="95">
        <v>19.809999999999999</v>
      </c>
      <c r="L507" s="94">
        <v>5.2900000000000003E-2</v>
      </c>
      <c r="M507" s="95">
        <v>0.1</v>
      </c>
      <c r="N507" s="95">
        <v>2.99</v>
      </c>
      <c r="O507" s="93">
        <v>-13.05</v>
      </c>
      <c r="P507" s="94">
        <v>5.6599999999999998E-2</v>
      </c>
      <c r="Q507" s="95">
        <v>7</v>
      </c>
      <c r="R507" s="93">
        <v>30.7</v>
      </c>
      <c r="S507" s="120">
        <v>1654767777</v>
      </c>
      <c r="T507" s="14" t="s">
        <v>199</v>
      </c>
      <c r="U507" s="14" t="s">
        <v>74</v>
      </c>
    </row>
    <row r="508" spans="1:21" x14ac:dyDescent="0.25">
      <c r="A508" s="14" t="s">
        <v>1100</v>
      </c>
      <c r="B508" s="91" t="s">
        <v>1101</v>
      </c>
      <c r="C508" s="121" t="s">
        <v>89</v>
      </c>
      <c r="D508" s="14" t="s">
        <v>45</v>
      </c>
      <c r="E508" s="14" t="s">
        <v>46</v>
      </c>
      <c r="F508" s="14" t="s">
        <v>47</v>
      </c>
      <c r="G508" s="92">
        <v>42932</v>
      </c>
      <c r="H508" s="93">
        <v>68.27</v>
      </c>
      <c r="I508" s="93">
        <v>39.020000000000003</v>
      </c>
      <c r="J508" s="94">
        <v>0.5716</v>
      </c>
      <c r="K508" s="95">
        <v>22.05</v>
      </c>
      <c r="L508" s="94">
        <v>1.49E-2</v>
      </c>
      <c r="M508" s="95">
        <v>1.4</v>
      </c>
      <c r="N508" s="14" t="s">
        <v>73</v>
      </c>
      <c r="O508" s="14" t="s">
        <v>73</v>
      </c>
      <c r="P508" s="94">
        <v>6.7699999999999996E-2</v>
      </c>
      <c r="Q508" s="95">
        <v>3</v>
      </c>
      <c r="R508" s="93">
        <v>30.53</v>
      </c>
      <c r="S508" s="120">
        <v>1858220373</v>
      </c>
      <c r="T508" s="14" t="s">
        <v>199</v>
      </c>
      <c r="U508" s="14" t="s">
        <v>120</v>
      </c>
    </row>
    <row r="509" spans="1:21" x14ac:dyDescent="0.25">
      <c r="A509" s="14" t="s">
        <v>91</v>
      </c>
      <c r="B509" s="91" t="s">
        <v>1994</v>
      </c>
      <c r="C509" s="121" t="s">
        <v>54</v>
      </c>
      <c r="D509" s="14" t="s">
        <v>53</v>
      </c>
      <c r="E509" s="14" t="s">
        <v>71</v>
      </c>
      <c r="F509" s="14" t="s">
        <v>72</v>
      </c>
      <c r="G509" s="92">
        <v>43190</v>
      </c>
      <c r="H509" s="93">
        <v>6.6</v>
      </c>
      <c r="I509" s="93">
        <v>57.94</v>
      </c>
      <c r="J509" s="94">
        <v>8.7788000000000004</v>
      </c>
      <c r="K509" s="95">
        <v>64.38</v>
      </c>
      <c r="L509" s="94">
        <v>5.7000000000000002E-3</v>
      </c>
      <c r="M509" s="104" t="e">
        <v>#N/A</v>
      </c>
      <c r="N509" s="95">
        <v>1.38</v>
      </c>
      <c r="O509" s="93">
        <v>6.6</v>
      </c>
      <c r="P509" s="94">
        <v>0.27939999999999998</v>
      </c>
      <c r="Q509" s="95">
        <v>1</v>
      </c>
      <c r="R509" s="93">
        <v>33.32</v>
      </c>
      <c r="S509" s="120">
        <v>3625526172812</v>
      </c>
      <c r="T509" s="14" t="s">
        <v>48</v>
      </c>
      <c r="U509" s="14" t="s">
        <v>84</v>
      </c>
    </row>
    <row r="510" spans="1:21" x14ac:dyDescent="0.25">
      <c r="A510" s="14" t="s">
        <v>1102</v>
      </c>
      <c r="B510" s="91" t="s">
        <v>1103</v>
      </c>
      <c r="C510" s="121" t="s">
        <v>44</v>
      </c>
      <c r="D510" s="14" t="s">
        <v>60</v>
      </c>
      <c r="E510" s="14" t="s">
        <v>46</v>
      </c>
      <c r="F510" s="14" t="s">
        <v>67</v>
      </c>
      <c r="G510" s="92">
        <v>43238</v>
      </c>
      <c r="H510" s="93">
        <v>163.21</v>
      </c>
      <c r="I510" s="93">
        <v>53.22</v>
      </c>
      <c r="J510" s="94">
        <v>0.3261</v>
      </c>
      <c r="K510" s="95">
        <v>12.55</v>
      </c>
      <c r="L510" s="94">
        <v>8.5000000000000006E-3</v>
      </c>
      <c r="M510" s="95">
        <v>1.1000000000000001</v>
      </c>
      <c r="N510" s="95">
        <v>0.67</v>
      </c>
      <c r="O510" s="93">
        <v>-18.850000000000001</v>
      </c>
      <c r="P510" s="94">
        <v>2.0299999999999999E-2</v>
      </c>
      <c r="Q510" s="95">
        <v>6</v>
      </c>
      <c r="R510" s="93">
        <v>41.5</v>
      </c>
      <c r="S510" s="120">
        <v>30862938423</v>
      </c>
      <c r="T510" s="14" t="s">
        <v>48</v>
      </c>
      <c r="U510" s="14" t="s">
        <v>174</v>
      </c>
    </row>
    <row r="511" spans="1:21" x14ac:dyDescent="0.25">
      <c r="A511" s="14" t="s">
        <v>1104</v>
      </c>
      <c r="B511" s="91" t="s">
        <v>1105</v>
      </c>
      <c r="C511" s="121" t="s">
        <v>97</v>
      </c>
      <c r="D511" s="14" t="s">
        <v>53</v>
      </c>
      <c r="E511" s="14" t="s">
        <v>46</v>
      </c>
      <c r="F511" s="14" t="s">
        <v>83</v>
      </c>
      <c r="G511" s="92">
        <v>42934</v>
      </c>
      <c r="H511" s="93">
        <v>13.78</v>
      </c>
      <c r="I511" s="93">
        <v>8.66</v>
      </c>
      <c r="J511" s="94">
        <v>0.62839999999999996</v>
      </c>
      <c r="K511" s="95">
        <v>24.06</v>
      </c>
      <c r="L511" s="94">
        <v>7.9699999999999993E-2</v>
      </c>
      <c r="M511" s="95">
        <v>0.9</v>
      </c>
      <c r="N511" s="95">
        <v>1.73</v>
      </c>
      <c r="O511" s="93">
        <v>-7.27</v>
      </c>
      <c r="P511" s="94">
        <v>7.7799999999999994E-2</v>
      </c>
      <c r="Q511" s="95">
        <v>6</v>
      </c>
      <c r="R511" s="93">
        <v>6.74</v>
      </c>
      <c r="S511" s="120">
        <v>2097169205</v>
      </c>
      <c r="T511" s="14" t="s">
        <v>62</v>
      </c>
      <c r="U511" s="14" t="s">
        <v>74</v>
      </c>
    </row>
    <row r="512" spans="1:21" x14ac:dyDescent="0.25">
      <c r="A512" s="14" t="s">
        <v>1106</v>
      </c>
      <c r="B512" s="91" t="s">
        <v>1107</v>
      </c>
      <c r="C512" s="121" t="s">
        <v>54</v>
      </c>
      <c r="D512" s="14" t="s">
        <v>53</v>
      </c>
      <c r="E512" s="14" t="s">
        <v>71</v>
      </c>
      <c r="F512" s="14" t="s">
        <v>72</v>
      </c>
      <c r="G512" s="92">
        <v>42936</v>
      </c>
      <c r="H512" s="93">
        <v>0</v>
      </c>
      <c r="I512" s="93">
        <v>7.1</v>
      </c>
      <c r="J512" s="14" t="s">
        <v>73</v>
      </c>
      <c r="K512" s="14" t="s">
        <v>73</v>
      </c>
      <c r="L512" s="94">
        <v>0</v>
      </c>
      <c r="M512" s="95">
        <v>4.4000000000000004</v>
      </c>
      <c r="N512" s="95">
        <v>1.51</v>
      </c>
      <c r="O512" s="93">
        <v>-21.91</v>
      </c>
      <c r="P512" s="94">
        <v>-0.39750000000000002</v>
      </c>
      <c r="Q512" s="95">
        <v>0</v>
      </c>
      <c r="R512" s="93">
        <v>0</v>
      </c>
      <c r="S512" s="120">
        <v>205517485</v>
      </c>
      <c r="T512" s="14" t="s">
        <v>199</v>
      </c>
      <c r="U512" s="14" t="s">
        <v>408</v>
      </c>
    </row>
    <row r="513" spans="1:21" x14ac:dyDescent="0.25">
      <c r="A513" s="14" t="s">
        <v>1108</v>
      </c>
      <c r="B513" s="91" t="s">
        <v>1109</v>
      </c>
      <c r="C513" s="121" t="s">
        <v>44</v>
      </c>
      <c r="D513" s="14" t="s">
        <v>45</v>
      </c>
      <c r="E513" s="14" t="s">
        <v>46</v>
      </c>
      <c r="F513" s="14" t="s">
        <v>47</v>
      </c>
      <c r="G513" s="92">
        <v>43161</v>
      </c>
      <c r="H513" s="93">
        <v>255.65</v>
      </c>
      <c r="I513" s="93">
        <v>108.11</v>
      </c>
      <c r="J513" s="94">
        <v>0.4229</v>
      </c>
      <c r="K513" s="95">
        <v>11.09</v>
      </c>
      <c r="L513" s="94">
        <v>3.2800000000000003E-2</v>
      </c>
      <c r="M513" s="95">
        <v>1.1000000000000001</v>
      </c>
      <c r="N513" s="95">
        <v>2.46</v>
      </c>
      <c r="O513" s="93">
        <v>-13.94</v>
      </c>
      <c r="P513" s="94">
        <v>1.29E-2</v>
      </c>
      <c r="Q513" s="95">
        <v>7</v>
      </c>
      <c r="R513" s="93">
        <v>66.06</v>
      </c>
      <c r="S513" s="120">
        <v>42849503609</v>
      </c>
      <c r="T513" s="14" t="s">
        <v>48</v>
      </c>
      <c r="U513" s="14" t="s">
        <v>251</v>
      </c>
    </row>
    <row r="514" spans="1:21" ht="26.25" x14ac:dyDescent="0.25">
      <c r="A514" s="14" t="s">
        <v>1110</v>
      </c>
      <c r="B514" s="91" t="s">
        <v>1111</v>
      </c>
      <c r="C514" s="121" t="s">
        <v>54</v>
      </c>
      <c r="D514" s="14" t="s">
        <v>53</v>
      </c>
      <c r="E514" s="14" t="s">
        <v>71</v>
      </c>
      <c r="F514" s="14" t="s">
        <v>72</v>
      </c>
      <c r="G514" s="92">
        <v>42935</v>
      </c>
      <c r="H514" s="93">
        <v>0</v>
      </c>
      <c r="I514" s="93">
        <v>51.44</v>
      </c>
      <c r="J514" s="14" t="s">
        <v>73</v>
      </c>
      <c r="K514" s="14" t="s">
        <v>73</v>
      </c>
      <c r="L514" s="94">
        <v>0</v>
      </c>
      <c r="M514" s="95">
        <v>1</v>
      </c>
      <c r="N514" s="95">
        <v>1.02</v>
      </c>
      <c r="O514" s="93">
        <v>-15.24</v>
      </c>
      <c r="P514" s="94">
        <v>-3.7168000000000001</v>
      </c>
      <c r="Q514" s="95">
        <v>0</v>
      </c>
      <c r="R514" s="93">
        <v>7.13</v>
      </c>
      <c r="S514" s="120">
        <v>10809637834</v>
      </c>
      <c r="T514" s="14" t="s">
        <v>48</v>
      </c>
      <c r="U514" s="14" t="s">
        <v>268</v>
      </c>
    </row>
    <row r="515" spans="1:21" x14ac:dyDescent="0.25">
      <c r="A515" s="14" t="s">
        <v>1112</v>
      </c>
      <c r="B515" s="91" t="s">
        <v>1113</v>
      </c>
      <c r="C515" s="121" t="s">
        <v>102</v>
      </c>
      <c r="D515" s="14" t="s">
        <v>45</v>
      </c>
      <c r="E515" s="14" t="s">
        <v>46</v>
      </c>
      <c r="F515" s="14" t="s">
        <v>47</v>
      </c>
      <c r="G515" s="92">
        <v>42967</v>
      </c>
      <c r="H515" s="93">
        <v>46.89</v>
      </c>
      <c r="I515" s="93">
        <v>30.65</v>
      </c>
      <c r="J515" s="94">
        <v>0.65369999999999995</v>
      </c>
      <c r="K515" s="95">
        <v>18.579999999999998</v>
      </c>
      <c r="L515" s="94">
        <v>1.37E-2</v>
      </c>
      <c r="M515" s="95">
        <v>0.9</v>
      </c>
      <c r="N515" s="95">
        <v>2.6</v>
      </c>
      <c r="O515" s="93">
        <v>4.43</v>
      </c>
      <c r="P515" s="94">
        <v>5.04E-2</v>
      </c>
      <c r="Q515" s="95">
        <v>5</v>
      </c>
      <c r="R515" s="93">
        <v>22.87</v>
      </c>
      <c r="S515" s="120">
        <v>1447787275</v>
      </c>
      <c r="T515" s="14" t="s">
        <v>199</v>
      </c>
      <c r="U515" s="14" t="s">
        <v>462</v>
      </c>
    </row>
    <row r="516" spans="1:21" x14ac:dyDescent="0.25">
      <c r="A516" s="14" t="s">
        <v>57</v>
      </c>
      <c r="B516" s="91" t="s">
        <v>58</v>
      </c>
      <c r="C516" s="121" t="s">
        <v>106</v>
      </c>
      <c r="D516" s="14" t="s">
        <v>60</v>
      </c>
      <c r="E516" s="14" t="s">
        <v>71</v>
      </c>
      <c r="F516" s="14" t="s">
        <v>155</v>
      </c>
      <c r="G516" s="92">
        <v>43191</v>
      </c>
      <c r="H516" s="93">
        <v>29.78</v>
      </c>
      <c r="I516" s="93">
        <v>37.07</v>
      </c>
      <c r="J516" s="94">
        <v>1.2447999999999999</v>
      </c>
      <c r="K516" s="95">
        <v>10.35</v>
      </c>
      <c r="L516" s="94">
        <v>4.07E-2</v>
      </c>
      <c r="M516" s="95">
        <v>0.7</v>
      </c>
      <c r="N516" s="95">
        <v>1.47</v>
      </c>
      <c r="O516" s="93">
        <v>-20.38</v>
      </c>
      <c r="P516" s="94">
        <v>9.2999999999999992E-3</v>
      </c>
      <c r="Q516" s="95">
        <v>7</v>
      </c>
      <c r="R516" s="93">
        <v>37.56</v>
      </c>
      <c r="S516" s="120">
        <v>11172942021</v>
      </c>
      <c r="T516" s="14" t="s">
        <v>48</v>
      </c>
      <c r="U516" s="14" t="s">
        <v>63</v>
      </c>
    </row>
    <row r="517" spans="1:21" x14ac:dyDescent="0.25">
      <c r="A517" s="14" t="s">
        <v>145</v>
      </c>
      <c r="B517" s="91" t="s">
        <v>146</v>
      </c>
      <c r="C517" s="121" t="s">
        <v>132</v>
      </c>
      <c r="D517" s="14" t="s">
        <v>45</v>
      </c>
      <c r="E517" s="14" t="s">
        <v>71</v>
      </c>
      <c r="F517" s="14" t="s">
        <v>98</v>
      </c>
      <c r="G517" s="92">
        <v>43186</v>
      </c>
      <c r="H517" s="93">
        <v>124.08</v>
      </c>
      <c r="I517" s="93">
        <v>206.37</v>
      </c>
      <c r="J517" s="94">
        <v>1.6632</v>
      </c>
      <c r="K517" s="95">
        <v>49.49</v>
      </c>
      <c r="L517" s="94">
        <v>3.2000000000000002E-3</v>
      </c>
      <c r="M517" s="95">
        <v>1.2</v>
      </c>
      <c r="N517" s="95">
        <v>1.57</v>
      </c>
      <c r="O517" s="93">
        <v>-1.94</v>
      </c>
      <c r="P517" s="94">
        <v>0.2049</v>
      </c>
      <c r="Q517" s="95">
        <v>0</v>
      </c>
      <c r="R517" s="93">
        <v>25.18</v>
      </c>
      <c r="S517" s="120">
        <v>217546819257</v>
      </c>
      <c r="T517" s="14" t="s">
        <v>48</v>
      </c>
      <c r="U517" s="14" t="s">
        <v>147</v>
      </c>
    </row>
    <row r="518" spans="1:21" x14ac:dyDescent="0.25">
      <c r="A518" s="14" t="s">
        <v>1114</v>
      </c>
      <c r="B518" s="91" t="s">
        <v>1115</v>
      </c>
      <c r="C518" s="121" t="s">
        <v>52</v>
      </c>
      <c r="D518" s="14" t="s">
        <v>53</v>
      </c>
      <c r="E518" s="14" t="s">
        <v>71</v>
      </c>
      <c r="F518" s="14" t="s">
        <v>72</v>
      </c>
      <c r="G518" s="92">
        <v>43257</v>
      </c>
      <c r="H518" s="93">
        <v>49</v>
      </c>
      <c r="I518" s="93">
        <v>98.45</v>
      </c>
      <c r="J518" s="94">
        <v>2.0091999999999999</v>
      </c>
      <c r="K518" s="95">
        <v>37.29</v>
      </c>
      <c r="L518" s="94">
        <v>3.5299999999999998E-2</v>
      </c>
      <c r="M518" s="95">
        <v>0.3</v>
      </c>
      <c r="N518" s="95">
        <v>0.23</v>
      </c>
      <c r="O518" s="93">
        <v>-42.36</v>
      </c>
      <c r="P518" s="94">
        <v>0.14399999999999999</v>
      </c>
      <c r="Q518" s="95">
        <v>7</v>
      </c>
      <c r="R518" s="93">
        <v>48.45</v>
      </c>
      <c r="S518" s="120">
        <v>11237797989</v>
      </c>
      <c r="T518" s="14" t="s">
        <v>48</v>
      </c>
      <c r="U518" s="14" t="s">
        <v>74</v>
      </c>
    </row>
    <row r="519" spans="1:21" x14ac:dyDescent="0.25">
      <c r="A519" s="14" t="s">
        <v>110</v>
      </c>
      <c r="B519" s="91" t="s">
        <v>111</v>
      </c>
      <c r="C519" s="121" t="s">
        <v>52</v>
      </c>
      <c r="D519" s="14" t="s">
        <v>53</v>
      </c>
      <c r="E519" s="14" t="s">
        <v>71</v>
      </c>
      <c r="F519" s="14" t="s">
        <v>72</v>
      </c>
      <c r="G519" s="92">
        <v>43189</v>
      </c>
      <c r="H519" s="93">
        <v>0</v>
      </c>
      <c r="I519" s="93">
        <v>57.42</v>
      </c>
      <c r="J519" s="14" t="s">
        <v>73</v>
      </c>
      <c r="K519" s="95">
        <v>25.18</v>
      </c>
      <c r="L519" s="94">
        <v>0.05</v>
      </c>
      <c r="M519" s="95">
        <v>0.8</v>
      </c>
      <c r="N519" s="95">
        <v>0.88</v>
      </c>
      <c r="O519" s="93">
        <v>-39.619999999999997</v>
      </c>
      <c r="P519" s="94">
        <v>8.3400000000000002E-2</v>
      </c>
      <c r="Q519" s="95">
        <v>6</v>
      </c>
      <c r="R519" s="93">
        <v>18.46</v>
      </c>
      <c r="S519" s="120">
        <v>8142242617</v>
      </c>
      <c r="T519" s="14" t="s">
        <v>62</v>
      </c>
      <c r="U519" s="14" t="s">
        <v>74</v>
      </c>
    </row>
    <row r="520" spans="1:21" x14ac:dyDescent="0.25">
      <c r="A520" s="14" t="s">
        <v>1116</v>
      </c>
      <c r="B520" s="91" t="s">
        <v>1117</v>
      </c>
      <c r="C520" s="121" t="s">
        <v>52</v>
      </c>
      <c r="D520" s="14" t="s">
        <v>53</v>
      </c>
      <c r="E520" s="14" t="s">
        <v>71</v>
      </c>
      <c r="F520" s="14" t="s">
        <v>72</v>
      </c>
      <c r="G520" s="92">
        <v>43283</v>
      </c>
      <c r="H520" s="93">
        <v>18.29</v>
      </c>
      <c r="I520" s="93">
        <v>39.090000000000003</v>
      </c>
      <c r="J520" s="94">
        <v>2.1372</v>
      </c>
      <c r="K520" s="95">
        <v>15.15</v>
      </c>
      <c r="L520" s="94">
        <v>5.7599999999999998E-2</v>
      </c>
      <c r="M520" s="95">
        <v>0.9</v>
      </c>
      <c r="N520" s="95">
        <v>0.36</v>
      </c>
      <c r="O520" s="93">
        <v>-15.65</v>
      </c>
      <c r="P520" s="94">
        <v>3.3300000000000003E-2</v>
      </c>
      <c r="Q520" s="95">
        <v>3</v>
      </c>
      <c r="R520" s="93">
        <v>35.799999999999997</v>
      </c>
      <c r="S520" s="120">
        <v>2310570154</v>
      </c>
      <c r="T520" s="14" t="s">
        <v>62</v>
      </c>
      <c r="U520" s="14" t="s">
        <v>84</v>
      </c>
    </row>
    <row r="521" spans="1:21" x14ac:dyDescent="0.25">
      <c r="A521" s="14" t="s">
        <v>92</v>
      </c>
      <c r="B521" s="91" t="s">
        <v>93</v>
      </c>
      <c r="C521" s="121" t="s">
        <v>60</v>
      </c>
      <c r="D521" s="14" t="s">
        <v>53</v>
      </c>
      <c r="E521" s="14" t="s">
        <v>54</v>
      </c>
      <c r="F521" s="14" t="s">
        <v>55</v>
      </c>
      <c r="G521" s="92">
        <v>43190</v>
      </c>
      <c r="H521" s="93">
        <v>146.43</v>
      </c>
      <c r="I521" s="93">
        <v>130.44999999999999</v>
      </c>
      <c r="J521" s="94">
        <v>0.89090000000000003</v>
      </c>
      <c r="K521" s="95">
        <v>34.33</v>
      </c>
      <c r="L521" s="94">
        <v>9.9000000000000008E-3</v>
      </c>
      <c r="M521" s="95">
        <v>1.4</v>
      </c>
      <c r="N521" s="95">
        <v>0.46</v>
      </c>
      <c r="O521" s="93">
        <v>-47.22</v>
      </c>
      <c r="P521" s="94">
        <v>0.12909999999999999</v>
      </c>
      <c r="Q521" s="95">
        <v>8</v>
      </c>
      <c r="R521" s="93">
        <v>34.770000000000003</v>
      </c>
      <c r="S521" s="120">
        <v>46172746025</v>
      </c>
      <c r="T521" s="14" t="s">
        <v>48</v>
      </c>
      <c r="U521" s="14" t="s">
        <v>94</v>
      </c>
    </row>
    <row r="522" spans="1:21" x14ac:dyDescent="0.25">
      <c r="A522" s="14" t="s">
        <v>1118</v>
      </c>
      <c r="B522" s="91" t="s">
        <v>1119</v>
      </c>
      <c r="C522" s="121" t="s">
        <v>102</v>
      </c>
      <c r="D522" s="14" t="s">
        <v>45</v>
      </c>
      <c r="E522" s="14" t="s">
        <v>46</v>
      </c>
      <c r="F522" s="14" t="s">
        <v>47</v>
      </c>
      <c r="G522" s="92">
        <v>43227</v>
      </c>
      <c r="H522" s="93">
        <v>71.150000000000006</v>
      </c>
      <c r="I522" s="93">
        <v>38.299999999999997</v>
      </c>
      <c r="J522" s="94">
        <v>0.5383</v>
      </c>
      <c r="K522" s="95">
        <v>20.7</v>
      </c>
      <c r="L522" s="94">
        <v>1.0699999999999999E-2</v>
      </c>
      <c r="M522" s="95">
        <v>1.5</v>
      </c>
      <c r="N522" s="95">
        <v>1.69</v>
      </c>
      <c r="O522" s="93">
        <v>-8.65</v>
      </c>
      <c r="P522" s="94">
        <v>6.0999999999999999E-2</v>
      </c>
      <c r="Q522" s="95">
        <v>1</v>
      </c>
      <c r="R522" s="93">
        <v>0</v>
      </c>
      <c r="S522" s="120">
        <v>11992767270</v>
      </c>
      <c r="T522" s="14" t="s">
        <v>48</v>
      </c>
      <c r="U522" s="14" t="s">
        <v>103</v>
      </c>
    </row>
    <row r="523" spans="1:21" x14ac:dyDescent="0.25">
      <c r="A523" s="14" t="s">
        <v>1120</v>
      </c>
      <c r="B523" s="91" t="s">
        <v>1121</v>
      </c>
      <c r="C523" s="121" t="s">
        <v>60</v>
      </c>
      <c r="D523" s="14" t="s">
        <v>53</v>
      </c>
      <c r="E523" s="14" t="s">
        <v>71</v>
      </c>
      <c r="F523" s="14" t="s">
        <v>72</v>
      </c>
      <c r="G523" s="92">
        <v>43277</v>
      </c>
      <c r="H523" s="93">
        <v>0</v>
      </c>
      <c r="I523" s="93">
        <v>16.36</v>
      </c>
      <c r="J523" s="14" t="s">
        <v>73</v>
      </c>
      <c r="K523" s="14" t="s">
        <v>73</v>
      </c>
      <c r="L523" s="94">
        <v>5.5599999999999997E-2</v>
      </c>
      <c r="M523" s="95">
        <v>1</v>
      </c>
      <c r="N523" s="95">
        <v>2.25</v>
      </c>
      <c r="O523" s="93">
        <v>-6.1</v>
      </c>
      <c r="P523" s="94">
        <v>-0.15010000000000001</v>
      </c>
      <c r="Q523" s="95">
        <v>0</v>
      </c>
      <c r="R523" s="93">
        <v>0</v>
      </c>
      <c r="S523" s="120">
        <v>5690340844</v>
      </c>
      <c r="T523" s="14" t="s">
        <v>62</v>
      </c>
      <c r="U523" s="14" t="s">
        <v>675</v>
      </c>
    </row>
    <row r="524" spans="1:21" x14ac:dyDescent="0.25">
      <c r="A524" s="14" t="s">
        <v>1122</v>
      </c>
      <c r="B524" s="91" t="s">
        <v>1123</v>
      </c>
      <c r="C524" s="121" t="s">
        <v>97</v>
      </c>
      <c r="D524" s="14" t="s">
        <v>53</v>
      </c>
      <c r="E524" s="14" t="s">
        <v>71</v>
      </c>
      <c r="F524" s="14" t="s">
        <v>72</v>
      </c>
      <c r="G524" s="92">
        <v>43156</v>
      </c>
      <c r="H524" s="93">
        <v>85.3</v>
      </c>
      <c r="I524" s="93">
        <v>159.75</v>
      </c>
      <c r="J524" s="94">
        <v>1.8728</v>
      </c>
      <c r="K524" s="95">
        <v>26.15</v>
      </c>
      <c r="L524" s="94">
        <v>2.4E-2</v>
      </c>
      <c r="M524" s="95">
        <v>0.6</v>
      </c>
      <c r="N524" s="95">
        <v>1.28</v>
      </c>
      <c r="O524" s="93">
        <v>-38.409999999999997</v>
      </c>
      <c r="P524" s="94">
        <v>8.8200000000000001E-2</v>
      </c>
      <c r="Q524" s="95">
        <v>20</v>
      </c>
      <c r="R524" s="93">
        <v>0</v>
      </c>
      <c r="S524" s="120">
        <v>125218827074</v>
      </c>
      <c r="T524" s="14" t="s">
        <v>48</v>
      </c>
      <c r="U524" s="14" t="s">
        <v>433</v>
      </c>
    </row>
    <row r="525" spans="1:21" x14ac:dyDescent="0.25">
      <c r="A525" s="14" t="s">
        <v>1124</v>
      </c>
      <c r="B525" s="91" t="s">
        <v>1125</v>
      </c>
      <c r="C525" s="121" t="s">
        <v>54</v>
      </c>
      <c r="D525" s="14" t="s">
        <v>53</v>
      </c>
      <c r="E525" s="14" t="s">
        <v>71</v>
      </c>
      <c r="F525" s="14" t="s">
        <v>72</v>
      </c>
      <c r="G525" s="92">
        <v>43195</v>
      </c>
      <c r="H525" s="93">
        <v>9.61</v>
      </c>
      <c r="I525" s="93">
        <v>95.05</v>
      </c>
      <c r="J525" s="94">
        <v>9.8907000000000007</v>
      </c>
      <c r="K525" s="95">
        <v>68.38</v>
      </c>
      <c r="L525" s="94">
        <v>1.5100000000000001E-2</v>
      </c>
      <c r="M525" s="95">
        <v>1.2</v>
      </c>
      <c r="N525" s="95">
        <v>2.98</v>
      </c>
      <c r="O525" s="93">
        <v>-11.47</v>
      </c>
      <c r="P525" s="94">
        <v>0.2994</v>
      </c>
      <c r="Q525" s="95">
        <v>15</v>
      </c>
      <c r="R525" s="93">
        <v>23.23</v>
      </c>
      <c r="S525" s="120">
        <v>22321247396</v>
      </c>
      <c r="T525" s="14" t="s">
        <v>48</v>
      </c>
      <c r="U525" s="14" t="s">
        <v>127</v>
      </c>
    </row>
    <row r="526" spans="1:21" x14ac:dyDescent="0.25">
      <c r="A526" s="14" t="s">
        <v>1126</v>
      </c>
      <c r="B526" s="91" t="s">
        <v>1127</v>
      </c>
      <c r="C526" s="121" t="s">
        <v>44</v>
      </c>
      <c r="D526" s="14" t="s">
        <v>60</v>
      </c>
      <c r="E526" s="14" t="s">
        <v>46</v>
      </c>
      <c r="F526" s="14" t="s">
        <v>67</v>
      </c>
      <c r="G526" s="92">
        <v>43261</v>
      </c>
      <c r="H526" s="93">
        <v>377.58</v>
      </c>
      <c r="I526" s="93">
        <v>134.58000000000001</v>
      </c>
      <c r="J526" s="94">
        <v>0.35639999999999999</v>
      </c>
      <c r="K526" s="95">
        <v>12.51</v>
      </c>
      <c r="L526" s="94">
        <v>9.7000000000000003E-3</v>
      </c>
      <c r="M526" s="95">
        <v>1.3</v>
      </c>
      <c r="N526" s="95">
        <v>1.01</v>
      </c>
      <c r="O526" s="93">
        <v>-64.02</v>
      </c>
      <c r="P526" s="94">
        <v>0.02</v>
      </c>
      <c r="Q526" s="95">
        <v>5</v>
      </c>
      <c r="R526" s="93">
        <v>120.24</v>
      </c>
      <c r="S526" s="120">
        <v>27357281463</v>
      </c>
      <c r="T526" s="14" t="s">
        <v>48</v>
      </c>
      <c r="U526" s="14" t="s">
        <v>63</v>
      </c>
    </row>
    <row r="527" spans="1:21" x14ac:dyDescent="0.25">
      <c r="A527" s="14" t="s">
        <v>1128</v>
      </c>
      <c r="B527" s="91" t="s">
        <v>1129</v>
      </c>
      <c r="C527" s="121" t="s">
        <v>54</v>
      </c>
      <c r="D527" s="14" t="s">
        <v>53</v>
      </c>
      <c r="E527" s="14" t="s">
        <v>71</v>
      </c>
      <c r="F527" s="14" t="s">
        <v>72</v>
      </c>
      <c r="G527" s="92">
        <v>43275</v>
      </c>
      <c r="H527" s="93">
        <v>106.07</v>
      </c>
      <c r="I527" s="93">
        <v>182.69</v>
      </c>
      <c r="J527" s="94">
        <v>1.7223999999999999</v>
      </c>
      <c r="K527" s="95">
        <v>36.03</v>
      </c>
      <c r="L527" s="94">
        <v>8.3000000000000001E-3</v>
      </c>
      <c r="M527" s="95">
        <v>1.2</v>
      </c>
      <c r="N527" s="95">
        <v>1.47</v>
      </c>
      <c r="O527" s="93">
        <v>-29.69</v>
      </c>
      <c r="P527" s="94">
        <v>0.13769999999999999</v>
      </c>
      <c r="Q527" s="95">
        <v>8</v>
      </c>
      <c r="R527" s="93">
        <v>0</v>
      </c>
      <c r="S527" s="120">
        <v>34988993332</v>
      </c>
      <c r="T527" s="14" t="s">
        <v>48</v>
      </c>
      <c r="U527" s="14" t="s">
        <v>84</v>
      </c>
    </row>
    <row r="528" spans="1:21" ht="30" x14ac:dyDescent="0.25">
      <c r="A528" s="14" t="s">
        <v>1130</v>
      </c>
      <c r="B528" s="91" t="s">
        <v>1995</v>
      </c>
      <c r="C528" s="121" t="s">
        <v>60</v>
      </c>
      <c r="D528" s="14" t="s">
        <v>53</v>
      </c>
      <c r="E528" s="14" t="s">
        <v>71</v>
      </c>
      <c r="F528" s="14" t="s">
        <v>72</v>
      </c>
      <c r="G528" s="92">
        <v>43275</v>
      </c>
      <c r="H528" s="93">
        <v>33.74</v>
      </c>
      <c r="I528" s="93">
        <v>42.83</v>
      </c>
      <c r="J528" s="94">
        <v>1.2694000000000001</v>
      </c>
      <c r="K528" s="95">
        <v>19.559999999999999</v>
      </c>
      <c r="L528" s="94">
        <v>1.9099999999999999E-2</v>
      </c>
      <c r="M528" s="95">
        <v>0.9</v>
      </c>
      <c r="N528" s="95">
        <v>0.5</v>
      </c>
      <c r="O528" s="93">
        <v>-19.66</v>
      </c>
      <c r="P528" s="94">
        <v>5.5300000000000002E-2</v>
      </c>
      <c r="Q528" s="95">
        <v>4</v>
      </c>
      <c r="R528" s="93">
        <v>30.72</v>
      </c>
      <c r="S528" s="120">
        <v>63953625105</v>
      </c>
      <c r="T528" s="14" t="s">
        <v>48</v>
      </c>
      <c r="U528" s="14" t="s">
        <v>77</v>
      </c>
    </row>
    <row r="529" spans="1:21" x14ac:dyDescent="0.25">
      <c r="A529" s="14" t="s">
        <v>1131</v>
      </c>
      <c r="B529" s="91" t="s">
        <v>1996</v>
      </c>
      <c r="C529" s="121" t="s">
        <v>132</v>
      </c>
      <c r="D529" s="14" t="s">
        <v>53</v>
      </c>
      <c r="E529" s="14" t="s">
        <v>71</v>
      </c>
      <c r="F529" s="14" t="s">
        <v>72</v>
      </c>
      <c r="G529" s="92">
        <v>43162</v>
      </c>
      <c r="H529" s="93">
        <v>9.6</v>
      </c>
      <c r="I529" s="93">
        <v>88.29</v>
      </c>
      <c r="J529" s="94">
        <v>9.1968999999999994</v>
      </c>
      <c r="K529" s="95">
        <v>33.44</v>
      </c>
      <c r="L529" s="94">
        <v>1.95E-2</v>
      </c>
      <c r="M529" s="95">
        <v>1</v>
      </c>
      <c r="N529" s="95">
        <v>2.4300000000000002</v>
      </c>
      <c r="O529" s="93">
        <v>-14</v>
      </c>
      <c r="P529" s="94">
        <v>0.12470000000000001</v>
      </c>
      <c r="Q529" s="95">
        <v>20</v>
      </c>
      <c r="R529" s="93">
        <v>45.99</v>
      </c>
      <c r="S529" s="120">
        <v>118585439100</v>
      </c>
      <c r="T529" s="14" t="s">
        <v>48</v>
      </c>
      <c r="U529" s="14" t="s">
        <v>141</v>
      </c>
    </row>
    <row r="530" spans="1:21" x14ac:dyDescent="0.25">
      <c r="A530" s="14" t="s">
        <v>1132</v>
      </c>
      <c r="B530" s="91" t="s">
        <v>1133</v>
      </c>
      <c r="C530" s="121" t="s">
        <v>97</v>
      </c>
      <c r="D530" s="14" t="s">
        <v>53</v>
      </c>
      <c r="E530" s="14" t="s">
        <v>71</v>
      </c>
      <c r="F530" s="14" t="s">
        <v>72</v>
      </c>
      <c r="G530" s="92">
        <v>43165</v>
      </c>
      <c r="H530" s="93">
        <v>26.82</v>
      </c>
      <c r="I530" s="93">
        <v>44.19</v>
      </c>
      <c r="J530" s="94">
        <v>1.6476999999999999</v>
      </c>
      <c r="K530" s="95">
        <v>12.17</v>
      </c>
      <c r="L530" s="94">
        <v>3.6200000000000003E-2</v>
      </c>
      <c r="M530" s="95">
        <v>1.2</v>
      </c>
      <c r="N530" s="14" t="s">
        <v>73</v>
      </c>
      <c r="O530" s="14" t="s">
        <v>73</v>
      </c>
      <c r="P530" s="94">
        <v>1.84E-2</v>
      </c>
      <c r="Q530" s="95">
        <v>5</v>
      </c>
      <c r="R530" s="93">
        <v>76.7</v>
      </c>
      <c r="S530" s="120">
        <v>44677898369</v>
      </c>
      <c r="T530" s="14" t="s">
        <v>48</v>
      </c>
      <c r="U530" s="14" t="s">
        <v>150</v>
      </c>
    </row>
    <row r="531" spans="1:21" x14ac:dyDescent="0.25">
      <c r="A531" s="14" t="s">
        <v>1134</v>
      </c>
      <c r="B531" s="91" t="s">
        <v>1135</v>
      </c>
      <c r="C531" s="121" t="s">
        <v>132</v>
      </c>
      <c r="D531" s="14" t="s">
        <v>53</v>
      </c>
      <c r="E531" s="14" t="s">
        <v>46</v>
      </c>
      <c r="F531" s="14" t="s">
        <v>83</v>
      </c>
      <c r="G531" s="92">
        <v>43165</v>
      </c>
      <c r="H531" s="93">
        <v>58.03</v>
      </c>
      <c r="I531" s="93">
        <v>31.25</v>
      </c>
      <c r="J531" s="94">
        <v>0.53849999999999998</v>
      </c>
      <c r="K531" s="95">
        <v>20.7</v>
      </c>
      <c r="L531" s="94">
        <v>1.41E-2</v>
      </c>
      <c r="M531" s="95">
        <v>1.4</v>
      </c>
      <c r="N531" s="95">
        <v>0.77</v>
      </c>
      <c r="O531" s="93">
        <v>-33.5</v>
      </c>
      <c r="P531" s="94">
        <v>6.0999999999999999E-2</v>
      </c>
      <c r="Q531" s="95">
        <v>1</v>
      </c>
      <c r="R531" s="93">
        <v>18.07</v>
      </c>
      <c r="S531" s="120">
        <v>17304516781</v>
      </c>
      <c r="T531" s="14" t="s">
        <v>48</v>
      </c>
      <c r="U531" s="14" t="s">
        <v>1136</v>
      </c>
    </row>
    <row r="532" spans="1:21" x14ac:dyDescent="0.25">
      <c r="A532" s="14" t="s">
        <v>1137</v>
      </c>
      <c r="B532" s="91" t="s">
        <v>1138</v>
      </c>
      <c r="C532" s="121" t="s">
        <v>102</v>
      </c>
      <c r="D532" s="14" t="s">
        <v>45</v>
      </c>
      <c r="E532" s="14" t="s">
        <v>46</v>
      </c>
      <c r="F532" s="14" t="s">
        <v>47</v>
      </c>
      <c r="G532" s="92">
        <v>43235</v>
      </c>
      <c r="H532" s="93">
        <v>485.69</v>
      </c>
      <c r="I532" s="93">
        <v>224.37</v>
      </c>
      <c r="J532" s="94">
        <v>0.46200000000000002</v>
      </c>
      <c r="K532" s="95">
        <v>17.78</v>
      </c>
      <c r="L532" s="94">
        <v>0</v>
      </c>
      <c r="M532" s="95">
        <v>1.4</v>
      </c>
      <c r="N532" s="95">
        <v>1.54</v>
      </c>
      <c r="O532" s="93">
        <v>-12.35</v>
      </c>
      <c r="P532" s="94">
        <v>4.6399999999999997E-2</v>
      </c>
      <c r="Q532" s="95">
        <v>0</v>
      </c>
      <c r="R532" s="93">
        <v>180.11</v>
      </c>
      <c r="S532" s="120">
        <v>16914511716</v>
      </c>
      <c r="T532" s="14" t="s">
        <v>48</v>
      </c>
      <c r="U532" s="14" t="s">
        <v>103</v>
      </c>
    </row>
    <row r="533" spans="1:21" x14ac:dyDescent="0.25">
      <c r="A533" s="14" t="s">
        <v>1139</v>
      </c>
      <c r="B533" s="91" t="s">
        <v>1997</v>
      </c>
      <c r="C533" s="121" t="s">
        <v>52</v>
      </c>
      <c r="D533" s="14" t="s">
        <v>53</v>
      </c>
      <c r="E533" s="14" t="s">
        <v>71</v>
      </c>
      <c r="F533" s="14" t="s">
        <v>72</v>
      </c>
      <c r="G533" s="92">
        <v>43223</v>
      </c>
      <c r="H533" s="93">
        <v>69.760000000000005</v>
      </c>
      <c r="I533" s="93">
        <v>119.42</v>
      </c>
      <c r="J533" s="94">
        <v>1.7119</v>
      </c>
      <c r="K533" s="95">
        <v>30.08</v>
      </c>
      <c r="L533" s="94">
        <v>1.5699999999999999E-2</v>
      </c>
      <c r="M533" s="95">
        <v>0.6</v>
      </c>
      <c r="N533" s="95">
        <v>0.86</v>
      </c>
      <c r="O533" s="93">
        <v>-42.87</v>
      </c>
      <c r="P533" s="94">
        <v>0.1079</v>
      </c>
      <c r="Q533" s="95">
        <v>20</v>
      </c>
      <c r="R533" s="93">
        <v>46.04</v>
      </c>
      <c r="S533" s="120">
        <v>15744529363</v>
      </c>
      <c r="T533" s="14" t="s">
        <v>48</v>
      </c>
      <c r="U533" s="14" t="s">
        <v>77</v>
      </c>
    </row>
    <row r="534" spans="1:21" x14ac:dyDescent="0.25">
      <c r="A534" s="14" t="s">
        <v>1140</v>
      </c>
      <c r="B534" s="91" t="s">
        <v>1141</v>
      </c>
      <c r="C534" s="121" t="s">
        <v>97</v>
      </c>
      <c r="D534" s="14" t="s">
        <v>45</v>
      </c>
      <c r="E534" s="14" t="s">
        <v>54</v>
      </c>
      <c r="F534" s="14" t="s">
        <v>302</v>
      </c>
      <c r="G534" s="92">
        <v>43221</v>
      </c>
      <c r="H534" s="93">
        <v>297.55</v>
      </c>
      <c r="I534" s="93">
        <v>225.35</v>
      </c>
      <c r="J534" s="94">
        <v>0.75739999999999996</v>
      </c>
      <c r="K534" s="95">
        <v>29.15</v>
      </c>
      <c r="L534" s="94">
        <v>7.6E-3</v>
      </c>
      <c r="M534" s="95">
        <v>1.1000000000000001</v>
      </c>
      <c r="N534" s="95">
        <v>3.79</v>
      </c>
      <c r="O534" s="93">
        <v>-26.6</v>
      </c>
      <c r="P534" s="94">
        <v>0.1033</v>
      </c>
      <c r="Q534" s="95">
        <v>2</v>
      </c>
      <c r="R534" s="93">
        <v>115.39</v>
      </c>
      <c r="S534" s="120">
        <v>14305948071</v>
      </c>
      <c r="T534" s="14" t="s">
        <v>48</v>
      </c>
      <c r="U534" s="14" t="s">
        <v>103</v>
      </c>
    </row>
    <row r="535" spans="1:21" x14ac:dyDescent="0.25">
      <c r="A535" s="14" t="s">
        <v>148</v>
      </c>
      <c r="B535" s="91" t="s">
        <v>149</v>
      </c>
      <c r="C535" s="121" t="s">
        <v>52</v>
      </c>
      <c r="D535" s="14" t="s">
        <v>53</v>
      </c>
      <c r="E535" s="14" t="s">
        <v>54</v>
      </c>
      <c r="F535" s="14" t="s">
        <v>55</v>
      </c>
      <c r="G535" s="92">
        <v>43186</v>
      </c>
      <c r="H535" s="93">
        <v>79.66</v>
      </c>
      <c r="I535" s="93">
        <v>86.93</v>
      </c>
      <c r="J535" s="94">
        <v>1.0912999999999999</v>
      </c>
      <c r="K535" s="95">
        <v>25.34</v>
      </c>
      <c r="L535" s="94">
        <v>1.6500000000000001E-2</v>
      </c>
      <c r="M535" s="95">
        <v>1</v>
      </c>
      <c r="N535" s="95">
        <v>1.31</v>
      </c>
      <c r="O535" s="93">
        <v>-14.55</v>
      </c>
      <c r="P535" s="94">
        <v>8.4199999999999997E-2</v>
      </c>
      <c r="Q535" s="95">
        <v>8</v>
      </c>
      <c r="R535" s="93">
        <v>37.15</v>
      </c>
      <c r="S535" s="120">
        <v>44085253094</v>
      </c>
      <c r="T535" s="14" t="s">
        <v>48</v>
      </c>
      <c r="U535" s="14" t="s">
        <v>150</v>
      </c>
    </row>
    <row r="536" spans="1:21" x14ac:dyDescent="0.25">
      <c r="A536" s="14" t="s">
        <v>1142</v>
      </c>
      <c r="B536" s="91" t="s">
        <v>1143</v>
      </c>
      <c r="C536" s="121" t="s">
        <v>44</v>
      </c>
      <c r="D536" s="14" t="s">
        <v>45</v>
      </c>
      <c r="E536" s="14" t="s">
        <v>71</v>
      </c>
      <c r="F536" s="14" t="s">
        <v>98</v>
      </c>
      <c r="G536" s="92">
        <v>43153</v>
      </c>
      <c r="H536" s="93">
        <v>149.22</v>
      </c>
      <c r="I536" s="93">
        <v>202.07</v>
      </c>
      <c r="J536" s="94">
        <v>1.3542000000000001</v>
      </c>
      <c r="K536" s="95">
        <v>23.31</v>
      </c>
      <c r="L536" s="94">
        <v>2.3300000000000001E-2</v>
      </c>
      <c r="M536" s="95">
        <v>1.2</v>
      </c>
      <c r="N536" s="95">
        <v>1.86</v>
      </c>
      <c r="O536" s="93">
        <v>-19.809999999999999</v>
      </c>
      <c r="P536" s="94">
        <v>7.3999999999999996E-2</v>
      </c>
      <c r="Q536" s="95">
        <v>20</v>
      </c>
      <c r="R536" s="93">
        <v>66.95</v>
      </c>
      <c r="S536" s="120">
        <v>120009147192</v>
      </c>
      <c r="T536" s="14" t="s">
        <v>48</v>
      </c>
      <c r="U536" s="14" t="s">
        <v>563</v>
      </c>
    </row>
    <row r="537" spans="1:21" x14ac:dyDescent="0.25">
      <c r="A537" s="14" t="s">
        <v>1144</v>
      </c>
      <c r="B537" s="91" t="s">
        <v>1145</v>
      </c>
      <c r="C537" s="121" t="s">
        <v>132</v>
      </c>
      <c r="D537" s="14" t="s">
        <v>53</v>
      </c>
      <c r="E537" s="14" t="s">
        <v>54</v>
      </c>
      <c r="F537" s="14" t="s">
        <v>55</v>
      </c>
      <c r="G537" s="92">
        <v>43282</v>
      </c>
      <c r="H537" s="93">
        <v>78.69</v>
      </c>
      <c r="I537" s="93">
        <v>67.47</v>
      </c>
      <c r="J537" s="94">
        <v>0.85740000000000005</v>
      </c>
      <c r="K537" s="95">
        <v>18.04</v>
      </c>
      <c r="L537" s="94">
        <v>5.2200000000000003E-2</v>
      </c>
      <c r="M537" s="95">
        <v>0.8</v>
      </c>
      <c r="N537" s="95">
        <v>0.63</v>
      </c>
      <c r="O537" s="93">
        <v>-20.77</v>
      </c>
      <c r="P537" s="94">
        <v>4.7699999999999999E-2</v>
      </c>
      <c r="Q537" s="95">
        <v>18</v>
      </c>
      <c r="R537" s="93">
        <v>28.55</v>
      </c>
      <c r="S537" s="120">
        <v>15500896577</v>
      </c>
      <c r="T537" s="14" t="s">
        <v>48</v>
      </c>
      <c r="U537" s="14" t="s">
        <v>80</v>
      </c>
    </row>
    <row r="538" spans="1:21" x14ac:dyDescent="0.25">
      <c r="A538" s="14" t="s">
        <v>1146</v>
      </c>
      <c r="B538" s="91" t="s">
        <v>1147</v>
      </c>
      <c r="C538" s="121" t="s">
        <v>89</v>
      </c>
      <c r="D538" s="14" t="s">
        <v>53</v>
      </c>
      <c r="E538" s="14" t="s">
        <v>46</v>
      </c>
      <c r="F538" s="14" t="s">
        <v>83</v>
      </c>
      <c r="G538" s="92">
        <v>43282</v>
      </c>
      <c r="H538" s="93">
        <v>347.24</v>
      </c>
      <c r="I538" s="93">
        <v>21.61</v>
      </c>
      <c r="J538" s="94">
        <v>6.2199999999999998E-2</v>
      </c>
      <c r="K538" s="95">
        <v>2.4</v>
      </c>
      <c r="L538" s="94">
        <v>0</v>
      </c>
      <c r="M538" s="95">
        <v>1.2</v>
      </c>
      <c r="N538" s="95">
        <v>2.1</v>
      </c>
      <c r="O538" s="93">
        <v>-78.400000000000006</v>
      </c>
      <c r="P538" s="94">
        <v>-3.0499999999999999E-2</v>
      </c>
      <c r="Q538" s="95">
        <v>0</v>
      </c>
      <c r="R538" s="93">
        <v>101.32</v>
      </c>
      <c r="S538" s="120">
        <v>1818987679</v>
      </c>
      <c r="T538" s="14" t="s">
        <v>199</v>
      </c>
      <c r="U538" s="14" t="s">
        <v>49</v>
      </c>
    </row>
    <row r="539" spans="1:21" x14ac:dyDescent="0.25">
      <c r="A539" s="14" t="s">
        <v>1148</v>
      </c>
      <c r="B539" s="91" t="s">
        <v>1149</v>
      </c>
      <c r="C539" s="121" t="s">
        <v>54</v>
      </c>
      <c r="D539" s="14" t="s">
        <v>53</v>
      </c>
      <c r="E539" s="14" t="s">
        <v>71</v>
      </c>
      <c r="F539" s="14" t="s">
        <v>72</v>
      </c>
      <c r="G539" s="92">
        <v>42962</v>
      </c>
      <c r="H539" s="93">
        <v>32.07</v>
      </c>
      <c r="I539" s="93">
        <v>67.55</v>
      </c>
      <c r="J539" s="94">
        <v>2.1063000000000001</v>
      </c>
      <c r="K539" s="95">
        <v>35.18</v>
      </c>
      <c r="L539" s="94">
        <v>1.01E-2</v>
      </c>
      <c r="M539" s="95">
        <v>0.6</v>
      </c>
      <c r="N539" s="95">
        <v>1.02</v>
      </c>
      <c r="O539" s="93">
        <v>-11.92</v>
      </c>
      <c r="P539" s="94">
        <v>0.13339999999999999</v>
      </c>
      <c r="Q539" s="95">
        <v>4</v>
      </c>
      <c r="R539" s="93">
        <v>28.29</v>
      </c>
      <c r="S539" s="120">
        <v>2179533475</v>
      </c>
      <c r="T539" s="14" t="s">
        <v>62</v>
      </c>
      <c r="U539" s="14" t="s">
        <v>179</v>
      </c>
    </row>
    <row r="540" spans="1:21" x14ac:dyDescent="0.25">
      <c r="A540" s="14" t="s">
        <v>1150</v>
      </c>
      <c r="B540" s="91" t="s">
        <v>1998</v>
      </c>
      <c r="C540" s="121" t="s">
        <v>132</v>
      </c>
      <c r="D540" s="14" t="s">
        <v>45</v>
      </c>
      <c r="E540" s="14" t="s">
        <v>71</v>
      </c>
      <c r="F540" s="14" t="s">
        <v>98</v>
      </c>
      <c r="G540" s="92">
        <v>43195</v>
      </c>
      <c r="H540" s="93">
        <v>50.78</v>
      </c>
      <c r="I540" s="93">
        <v>62.17</v>
      </c>
      <c r="J540" s="94">
        <v>1.2242999999999999</v>
      </c>
      <c r="K540" s="95">
        <v>45.71</v>
      </c>
      <c r="L540" s="94">
        <v>0</v>
      </c>
      <c r="M540" s="95">
        <v>1.3</v>
      </c>
      <c r="N540" s="95">
        <v>3.72</v>
      </c>
      <c r="O540" s="93">
        <v>2.0699999999999998</v>
      </c>
      <c r="P540" s="94">
        <v>0.18609999999999999</v>
      </c>
      <c r="Q540" s="95">
        <v>0</v>
      </c>
      <c r="R540" s="93">
        <v>16.12</v>
      </c>
      <c r="S540" s="120">
        <v>34362979600</v>
      </c>
      <c r="T540" s="14" t="s">
        <v>48</v>
      </c>
      <c r="U540" s="14" t="s">
        <v>77</v>
      </c>
    </row>
    <row r="541" spans="1:21" x14ac:dyDescent="0.25">
      <c r="A541" s="14" t="s">
        <v>1151</v>
      </c>
      <c r="B541" s="91" t="s">
        <v>1152</v>
      </c>
      <c r="C541" s="121" t="s">
        <v>54</v>
      </c>
      <c r="D541" s="14" t="s">
        <v>53</v>
      </c>
      <c r="E541" s="14" t="s">
        <v>71</v>
      </c>
      <c r="F541" s="14" t="s">
        <v>72</v>
      </c>
      <c r="G541" s="92">
        <v>42971</v>
      </c>
      <c r="H541" s="93">
        <v>4.47</v>
      </c>
      <c r="I541" s="93">
        <v>28.65</v>
      </c>
      <c r="J541" s="94">
        <v>6.4093999999999998</v>
      </c>
      <c r="K541" s="14" t="s">
        <v>73</v>
      </c>
      <c r="L541" s="94">
        <v>0</v>
      </c>
      <c r="M541" s="95">
        <v>1.8</v>
      </c>
      <c r="N541" s="95">
        <v>4.08</v>
      </c>
      <c r="O541" s="93">
        <v>4.47</v>
      </c>
      <c r="P541" s="94">
        <v>-0.18870000000000001</v>
      </c>
      <c r="Q541" s="95">
        <v>0</v>
      </c>
      <c r="R541" s="93">
        <v>0</v>
      </c>
      <c r="S541" s="120">
        <v>2234894389</v>
      </c>
      <c r="T541" s="14" t="s">
        <v>62</v>
      </c>
      <c r="U541" s="14" t="s">
        <v>49</v>
      </c>
    </row>
    <row r="542" spans="1:21" x14ac:dyDescent="0.25">
      <c r="A542" s="14" t="s">
        <v>1153</v>
      </c>
      <c r="B542" s="91" t="s">
        <v>1154</v>
      </c>
      <c r="C542" s="121" t="s">
        <v>97</v>
      </c>
      <c r="D542" s="14" t="s">
        <v>53</v>
      </c>
      <c r="E542" s="14" t="s">
        <v>46</v>
      </c>
      <c r="F542" s="14" t="s">
        <v>83</v>
      </c>
      <c r="G542" s="92">
        <v>43176</v>
      </c>
      <c r="H542" s="93">
        <v>177.05</v>
      </c>
      <c r="I542" s="93">
        <v>57.35</v>
      </c>
      <c r="J542" s="94">
        <v>0.32390000000000002</v>
      </c>
      <c r="K542" s="95">
        <v>12.47</v>
      </c>
      <c r="L542" s="94">
        <v>4.4299999999999999E-2</v>
      </c>
      <c r="M542" s="95">
        <v>0.6</v>
      </c>
      <c r="N542" s="95">
        <v>0.64</v>
      </c>
      <c r="O542" s="93">
        <v>-12.34</v>
      </c>
      <c r="P542" s="94">
        <v>1.9800000000000002E-2</v>
      </c>
      <c r="Q542" s="95">
        <v>8</v>
      </c>
      <c r="R542" s="93">
        <v>25.6</v>
      </c>
      <c r="S542" s="120">
        <v>111126813036</v>
      </c>
      <c r="T542" s="14" t="s">
        <v>48</v>
      </c>
      <c r="U542" s="14" t="s">
        <v>352</v>
      </c>
    </row>
    <row r="543" spans="1:21" x14ac:dyDescent="0.25">
      <c r="A543" s="14" t="s">
        <v>1155</v>
      </c>
      <c r="B543" s="91" t="s">
        <v>1156</v>
      </c>
      <c r="C543" s="121" t="s">
        <v>52</v>
      </c>
      <c r="D543" s="14" t="s">
        <v>53</v>
      </c>
      <c r="E543" s="14" t="s">
        <v>71</v>
      </c>
      <c r="F543" s="14" t="s">
        <v>72</v>
      </c>
      <c r="G543" s="92">
        <v>43236</v>
      </c>
      <c r="H543" s="93">
        <v>0</v>
      </c>
      <c r="I543" s="93">
        <v>28.46</v>
      </c>
      <c r="J543" s="14" t="s">
        <v>73</v>
      </c>
      <c r="K543" s="95">
        <v>27.37</v>
      </c>
      <c r="L543" s="94">
        <v>2.1100000000000001E-2</v>
      </c>
      <c r="M543" s="95">
        <v>1.2</v>
      </c>
      <c r="N543" s="95">
        <v>1.73</v>
      </c>
      <c r="O543" s="93">
        <v>-16.03</v>
      </c>
      <c r="P543" s="94">
        <v>9.4299999999999995E-2</v>
      </c>
      <c r="Q543" s="95">
        <v>0</v>
      </c>
      <c r="R543" s="93">
        <v>27.2</v>
      </c>
      <c r="S543" s="120">
        <v>11035593492</v>
      </c>
      <c r="T543" s="14" t="s">
        <v>48</v>
      </c>
      <c r="U543" s="14" t="s">
        <v>408</v>
      </c>
    </row>
    <row r="544" spans="1:21" x14ac:dyDescent="0.25">
      <c r="A544" s="14" t="s">
        <v>1157</v>
      </c>
      <c r="B544" s="91" t="s">
        <v>1158</v>
      </c>
      <c r="C544" s="121" t="s">
        <v>52</v>
      </c>
      <c r="D544" s="14" t="s">
        <v>53</v>
      </c>
      <c r="E544" s="14" t="s">
        <v>71</v>
      </c>
      <c r="F544" s="14" t="s">
        <v>72</v>
      </c>
      <c r="G544" s="92">
        <v>43202</v>
      </c>
      <c r="H544" s="93">
        <v>47.77</v>
      </c>
      <c r="I544" s="93">
        <v>71.7</v>
      </c>
      <c r="J544" s="94">
        <v>1.5008999999999999</v>
      </c>
      <c r="K544" s="95">
        <v>17.03</v>
      </c>
      <c r="L544" s="94">
        <v>2.12E-2</v>
      </c>
      <c r="M544" s="95">
        <v>1.3</v>
      </c>
      <c r="N544" s="95">
        <v>1.28</v>
      </c>
      <c r="O544" s="93">
        <v>-43.75</v>
      </c>
      <c r="P544" s="94">
        <v>4.2700000000000002E-2</v>
      </c>
      <c r="Q544" s="95">
        <v>7</v>
      </c>
      <c r="R544" s="93">
        <v>43.78</v>
      </c>
      <c r="S544" s="120">
        <v>33265084094</v>
      </c>
      <c r="T544" s="14" t="s">
        <v>48</v>
      </c>
      <c r="U544" s="14" t="s">
        <v>80</v>
      </c>
    </row>
    <row r="545" spans="1:21" x14ac:dyDescent="0.25">
      <c r="A545" s="14" t="s">
        <v>1159</v>
      </c>
      <c r="B545" s="91" t="s">
        <v>1160</v>
      </c>
      <c r="C545" s="121" t="s">
        <v>52</v>
      </c>
      <c r="D545" s="14" t="s">
        <v>53</v>
      </c>
      <c r="E545" s="14" t="s">
        <v>71</v>
      </c>
      <c r="F545" s="14" t="s">
        <v>72</v>
      </c>
      <c r="G545" s="92">
        <v>43156</v>
      </c>
      <c r="H545" s="93">
        <v>18.3</v>
      </c>
      <c r="I545" s="93">
        <v>62.53</v>
      </c>
      <c r="J545" s="94">
        <v>3.4169</v>
      </c>
      <c r="K545" s="95">
        <v>26.38</v>
      </c>
      <c r="L545" s="94">
        <v>3.0200000000000001E-2</v>
      </c>
      <c r="M545" s="95">
        <v>0.8</v>
      </c>
      <c r="N545" s="95">
        <v>1.43</v>
      </c>
      <c r="O545" s="93">
        <v>-9.35</v>
      </c>
      <c r="P545" s="94">
        <v>8.9399999999999993E-2</v>
      </c>
      <c r="Q545" s="95">
        <v>7</v>
      </c>
      <c r="R545" s="93">
        <v>0</v>
      </c>
      <c r="S545" s="120">
        <v>169031004783</v>
      </c>
      <c r="T545" s="14" t="s">
        <v>48</v>
      </c>
      <c r="U545" s="14" t="s">
        <v>49</v>
      </c>
    </row>
    <row r="546" spans="1:21" x14ac:dyDescent="0.25">
      <c r="A546" s="14" t="s">
        <v>151</v>
      </c>
      <c r="B546" s="91" t="s">
        <v>152</v>
      </c>
      <c r="C546" s="121" t="s">
        <v>54</v>
      </c>
      <c r="D546" s="14" t="s">
        <v>53</v>
      </c>
      <c r="E546" s="14" t="s">
        <v>71</v>
      </c>
      <c r="F546" s="14" t="s">
        <v>72</v>
      </c>
      <c r="G546" s="92">
        <v>43186</v>
      </c>
      <c r="H546" s="93">
        <v>0</v>
      </c>
      <c r="I546" s="93">
        <v>20.059999999999999</v>
      </c>
      <c r="J546" s="14" t="s">
        <v>73</v>
      </c>
      <c r="K546" s="14" t="s">
        <v>73</v>
      </c>
      <c r="L546" s="94">
        <v>0.01</v>
      </c>
      <c r="M546" s="95">
        <v>2.4</v>
      </c>
      <c r="N546" s="95">
        <v>1.3</v>
      </c>
      <c r="O546" s="93">
        <v>-9.1</v>
      </c>
      <c r="P546" s="94">
        <v>-8.3400000000000002E-2</v>
      </c>
      <c r="Q546" s="95">
        <v>0</v>
      </c>
      <c r="R546" s="93">
        <v>0</v>
      </c>
      <c r="S546" s="120">
        <v>18344899541</v>
      </c>
      <c r="T546" s="14" t="s">
        <v>48</v>
      </c>
      <c r="U546" s="14" t="s">
        <v>80</v>
      </c>
    </row>
    <row r="547" spans="1:21" x14ac:dyDescent="0.25">
      <c r="A547" s="14" t="s">
        <v>1161</v>
      </c>
      <c r="B547" s="91" t="s">
        <v>1162</v>
      </c>
      <c r="C547" s="121" t="s">
        <v>106</v>
      </c>
      <c r="D547" s="14" t="s">
        <v>45</v>
      </c>
      <c r="E547" s="14" t="s">
        <v>46</v>
      </c>
      <c r="F547" s="14" t="s">
        <v>47</v>
      </c>
      <c r="G547" s="92">
        <v>43176</v>
      </c>
      <c r="H547" s="93">
        <v>124.59</v>
      </c>
      <c r="I547" s="93">
        <v>49.18</v>
      </c>
      <c r="J547" s="94">
        <v>0.3947</v>
      </c>
      <c r="K547" s="95">
        <v>15.18</v>
      </c>
      <c r="L547" s="94">
        <v>1.83E-2</v>
      </c>
      <c r="M547" s="95">
        <v>1.5</v>
      </c>
      <c r="N547" s="14" t="s">
        <v>73</v>
      </c>
      <c r="O547" s="14" t="s">
        <v>73</v>
      </c>
      <c r="P547" s="94">
        <v>3.3399999999999999E-2</v>
      </c>
      <c r="Q547" s="95">
        <v>4</v>
      </c>
      <c r="R547" s="93">
        <v>59.03</v>
      </c>
      <c r="S547" s="120">
        <v>85601491621</v>
      </c>
      <c r="T547" s="14" t="s">
        <v>48</v>
      </c>
      <c r="U547" s="14" t="s">
        <v>84</v>
      </c>
    </row>
    <row r="548" spans="1:21" x14ac:dyDescent="0.25">
      <c r="A548" s="14" t="s">
        <v>1163</v>
      </c>
      <c r="B548" s="91" t="s">
        <v>1164</v>
      </c>
      <c r="C548" s="121" t="s">
        <v>132</v>
      </c>
      <c r="D548" s="14" t="s">
        <v>45</v>
      </c>
      <c r="E548" s="14" t="s">
        <v>71</v>
      </c>
      <c r="F548" s="14" t="s">
        <v>98</v>
      </c>
      <c r="G548" s="92">
        <v>43156</v>
      </c>
      <c r="H548" s="93">
        <v>7.64</v>
      </c>
      <c r="I548" s="93">
        <v>105.95</v>
      </c>
      <c r="J548" s="94">
        <v>13.867800000000001</v>
      </c>
      <c r="K548" s="95">
        <v>51.18</v>
      </c>
      <c r="L548" s="94">
        <v>1.44E-2</v>
      </c>
      <c r="M548" s="95">
        <v>1</v>
      </c>
      <c r="N548" s="95">
        <v>2.89</v>
      </c>
      <c r="O548" s="93">
        <v>-1.3</v>
      </c>
      <c r="P548" s="94">
        <v>0.21340000000000001</v>
      </c>
      <c r="Q548" s="95">
        <v>15</v>
      </c>
      <c r="R548" s="93">
        <v>18.73</v>
      </c>
      <c r="S548" s="120">
        <v>818069607799</v>
      </c>
      <c r="T548" s="14" t="s">
        <v>48</v>
      </c>
      <c r="U548" s="14" t="s">
        <v>99</v>
      </c>
    </row>
    <row r="549" spans="1:21" ht="26.25" x14ac:dyDescent="0.25">
      <c r="A549" s="14" t="s">
        <v>1165</v>
      </c>
      <c r="B549" s="91" t="s">
        <v>1166</v>
      </c>
      <c r="C549" s="121" t="s">
        <v>60</v>
      </c>
      <c r="D549" s="14" t="s">
        <v>53</v>
      </c>
      <c r="E549" s="14" t="s">
        <v>71</v>
      </c>
      <c r="F549" s="14" t="s">
        <v>72</v>
      </c>
      <c r="G549" s="92">
        <v>43221</v>
      </c>
      <c r="H549" s="93">
        <v>9.82</v>
      </c>
      <c r="I549" s="93">
        <v>122.45</v>
      </c>
      <c r="J549" s="94">
        <v>12.4695</v>
      </c>
      <c r="K549" s="95">
        <v>37.33</v>
      </c>
      <c r="L549" s="94">
        <v>1.5800000000000002E-2</v>
      </c>
      <c r="M549" s="95">
        <v>0.3</v>
      </c>
      <c r="N549" s="95">
        <v>1.35</v>
      </c>
      <c r="O549" s="93">
        <v>-37.04</v>
      </c>
      <c r="P549" s="94">
        <v>0.14419999999999999</v>
      </c>
      <c r="Q549" s="95">
        <v>7</v>
      </c>
      <c r="R549" s="93">
        <v>0</v>
      </c>
      <c r="S549" s="120">
        <v>19758575957</v>
      </c>
      <c r="T549" s="14" t="s">
        <v>48</v>
      </c>
      <c r="U549" s="14" t="s">
        <v>162</v>
      </c>
    </row>
    <row r="550" spans="1:21" x14ac:dyDescent="0.25">
      <c r="A550" s="14" t="s">
        <v>1167</v>
      </c>
      <c r="B550" s="91" t="s">
        <v>1168</v>
      </c>
      <c r="C550" s="121" t="s">
        <v>89</v>
      </c>
      <c r="D550" s="14" t="s">
        <v>60</v>
      </c>
      <c r="E550" s="14" t="s">
        <v>71</v>
      </c>
      <c r="F550" s="14" t="s">
        <v>155</v>
      </c>
      <c r="G550" s="92">
        <v>43193</v>
      </c>
      <c r="H550" s="93">
        <v>148.88999999999999</v>
      </c>
      <c r="I550" s="93">
        <v>168.5</v>
      </c>
      <c r="J550" s="94">
        <v>1.1316999999999999</v>
      </c>
      <c r="K550" s="95">
        <v>18.2</v>
      </c>
      <c r="L550" s="94">
        <v>1.78E-2</v>
      </c>
      <c r="M550" s="95">
        <v>0.9</v>
      </c>
      <c r="N550" s="14" t="s">
        <v>73</v>
      </c>
      <c r="O550" s="14" t="s">
        <v>73</v>
      </c>
      <c r="P550" s="94">
        <v>4.8500000000000001E-2</v>
      </c>
      <c r="Q550" s="95">
        <v>1</v>
      </c>
      <c r="R550" s="93">
        <v>163</v>
      </c>
      <c r="S550" s="120">
        <v>24229111401</v>
      </c>
      <c r="T550" s="14" t="s">
        <v>48</v>
      </c>
      <c r="U550" s="14" t="s">
        <v>120</v>
      </c>
    </row>
    <row r="551" spans="1:21" x14ac:dyDescent="0.25">
      <c r="A551" s="14" t="s">
        <v>1169</v>
      </c>
      <c r="B551" s="91" t="s">
        <v>1170</v>
      </c>
      <c r="C551" s="121" t="s">
        <v>60</v>
      </c>
      <c r="D551" s="14" t="s">
        <v>53</v>
      </c>
      <c r="E551" s="14" t="s">
        <v>71</v>
      </c>
      <c r="F551" s="14" t="s">
        <v>72</v>
      </c>
      <c r="G551" s="92">
        <v>43257</v>
      </c>
      <c r="H551" s="93">
        <v>419.34</v>
      </c>
      <c r="I551" s="93">
        <v>584.79999999999995</v>
      </c>
      <c r="J551" s="94">
        <v>1.3946000000000001</v>
      </c>
      <c r="K551" s="95">
        <v>37.06</v>
      </c>
      <c r="L551" s="94">
        <v>0</v>
      </c>
      <c r="M551" s="95">
        <v>1.2</v>
      </c>
      <c r="N551" s="95">
        <v>1.46</v>
      </c>
      <c r="O551" s="93">
        <v>-39.229999999999997</v>
      </c>
      <c r="P551" s="94">
        <v>0.14280000000000001</v>
      </c>
      <c r="Q551" s="95">
        <v>0</v>
      </c>
      <c r="R551" s="93">
        <v>98.52</v>
      </c>
      <c r="S551" s="120">
        <v>15050295526</v>
      </c>
      <c r="T551" s="14" t="s">
        <v>48</v>
      </c>
      <c r="U551" s="14" t="s">
        <v>141</v>
      </c>
    </row>
    <row r="552" spans="1:21" x14ac:dyDescent="0.25">
      <c r="A552" s="14" t="s">
        <v>1171</v>
      </c>
      <c r="B552" s="91" t="s">
        <v>1172</v>
      </c>
      <c r="C552" s="121" t="s">
        <v>52</v>
      </c>
      <c r="D552" s="14" t="s">
        <v>53</v>
      </c>
      <c r="E552" s="14" t="s">
        <v>71</v>
      </c>
      <c r="F552" s="14" t="s">
        <v>72</v>
      </c>
      <c r="G552" s="92">
        <v>43281</v>
      </c>
      <c r="H552" s="93">
        <v>7.14</v>
      </c>
      <c r="I552" s="93">
        <v>53.3</v>
      </c>
      <c r="J552" s="94">
        <v>7.4649999999999999</v>
      </c>
      <c r="K552" s="95">
        <v>21.67</v>
      </c>
      <c r="L552" s="94">
        <v>2.2499999999999999E-2</v>
      </c>
      <c r="M552" s="95">
        <v>1</v>
      </c>
      <c r="N552" s="95">
        <v>1.68</v>
      </c>
      <c r="O552" s="93">
        <v>-13.04</v>
      </c>
      <c r="P552" s="94">
        <v>6.5799999999999997E-2</v>
      </c>
      <c r="Q552" s="95">
        <v>0</v>
      </c>
      <c r="R552" s="93">
        <v>44.1</v>
      </c>
      <c r="S552" s="120">
        <v>960941795</v>
      </c>
      <c r="T552" s="14" t="s">
        <v>199</v>
      </c>
      <c r="U552" s="14" t="s">
        <v>127</v>
      </c>
    </row>
    <row r="553" spans="1:21" x14ac:dyDescent="0.25">
      <c r="A553" s="14" t="s">
        <v>1173</v>
      </c>
      <c r="B553" s="91" t="s">
        <v>1174</v>
      </c>
      <c r="C553" s="121" t="s">
        <v>89</v>
      </c>
      <c r="D553" s="14" t="s">
        <v>53</v>
      </c>
      <c r="E553" s="14" t="s">
        <v>46</v>
      </c>
      <c r="F553" s="14" t="s">
        <v>83</v>
      </c>
      <c r="G553" s="92">
        <v>43243</v>
      </c>
      <c r="H553" s="93">
        <v>193.04</v>
      </c>
      <c r="I553" s="93">
        <v>56.96</v>
      </c>
      <c r="J553" s="94">
        <v>0.29509999999999997</v>
      </c>
      <c r="K553" s="95">
        <v>11.37</v>
      </c>
      <c r="L553" s="94">
        <v>0</v>
      </c>
      <c r="M553" s="95">
        <v>1.5</v>
      </c>
      <c r="N553" s="95">
        <v>2.58</v>
      </c>
      <c r="O553" s="93">
        <v>0.92</v>
      </c>
      <c r="P553" s="94">
        <v>1.43E-2</v>
      </c>
      <c r="Q553" s="95">
        <v>0</v>
      </c>
      <c r="R553" s="93">
        <v>61.93</v>
      </c>
      <c r="S553" s="120">
        <v>66298121755</v>
      </c>
      <c r="T553" s="14" t="s">
        <v>48</v>
      </c>
      <c r="U553" s="14" t="s">
        <v>127</v>
      </c>
    </row>
    <row r="554" spans="1:21" x14ac:dyDescent="0.25">
      <c r="A554" s="14" t="s">
        <v>1175</v>
      </c>
      <c r="B554" s="91" t="s">
        <v>1176</v>
      </c>
      <c r="C554" s="121" t="s">
        <v>52</v>
      </c>
      <c r="D554" s="14" t="s">
        <v>53</v>
      </c>
      <c r="E554" s="14" t="s">
        <v>71</v>
      </c>
      <c r="F554" s="14" t="s">
        <v>72</v>
      </c>
      <c r="G554" s="92">
        <v>42796</v>
      </c>
      <c r="H554" s="93">
        <v>0</v>
      </c>
      <c r="I554" s="93">
        <v>31.81</v>
      </c>
      <c r="J554" s="14" t="s">
        <v>73</v>
      </c>
      <c r="K554" s="95">
        <v>14.86</v>
      </c>
      <c r="L554" s="94">
        <v>3.7699999999999997E-2</v>
      </c>
      <c r="M554" s="95">
        <v>2.2999999999999998</v>
      </c>
      <c r="N554" s="95">
        <v>1.04</v>
      </c>
      <c r="O554" s="93">
        <v>-22.19</v>
      </c>
      <c r="P554" s="94">
        <v>3.1800000000000002E-2</v>
      </c>
      <c r="Q554" s="95">
        <v>0</v>
      </c>
      <c r="R554" s="93">
        <v>0</v>
      </c>
      <c r="S554" s="120">
        <v>5728261648</v>
      </c>
      <c r="T554" s="14" t="s">
        <v>62</v>
      </c>
      <c r="U554" s="14" t="s">
        <v>80</v>
      </c>
    </row>
    <row r="555" spans="1:21" x14ac:dyDescent="0.25">
      <c r="A555" s="14" t="s">
        <v>1177</v>
      </c>
      <c r="B555" s="91" t="s">
        <v>1999</v>
      </c>
      <c r="C555" s="121" t="s">
        <v>89</v>
      </c>
      <c r="D555" s="14" t="s">
        <v>53</v>
      </c>
      <c r="E555" s="14" t="s">
        <v>46</v>
      </c>
      <c r="F555" s="14" t="s">
        <v>83</v>
      </c>
      <c r="G555" s="92">
        <v>43275</v>
      </c>
      <c r="H555" s="93">
        <v>64.8</v>
      </c>
      <c r="I555" s="93">
        <v>36.369999999999997</v>
      </c>
      <c r="J555" s="94">
        <v>0.56130000000000002</v>
      </c>
      <c r="K555" s="95">
        <v>13.83</v>
      </c>
      <c r="L555" s="94">
        <v>0</v>
      </c>
      <c r="M555" s="95">
        <v>1.4</v>
      </c>
      <c r="N555" s="95">
        <v>1.06</v>
      </c>
      <c r="O555" s="93">
        <v>-29.5</v>
      </c>
      <c r="P555" s="94">
        <v>2.6599999999999999E-2</v>
      </c>
      <c r="Q555" s="95">
        <v>0</v>
      </c>
      <c r="R555" s="93">
        <v>54.29</v>
      </c>
      <c r="S555" s="120">
        <v>18763112600</v>
      </c>
      <c r="T555" s="14" t="s">
        <v>48</v>
      </c>
      <c r="U555" s="14" t="s">
        <v>49</v>
      </c>
    </row>
    <row r="556" spans="1:21" x14ac:dyDescent="0.25">
      <c r="A556" s="14" t="s">
        <v>1178</v>
      </c>
      <c r="B556" s="91" t="s">
        <v>1179</v>
      </c>
      <c r="C556" s="121" t="s">
        <v>97</v>
      </c>
      <c r="D556" s="14" t="s">
        <v>53</v>
      </c>
      <c r="E556" s="14" t="s">
        <v>71</v>
      </c>
      <c r="F556" s="14" t="s">
        <v>72</v>
      </c>
      <c r="G556" s="92">
        <v>43164</v>
      </c>
      <c r="H556" s="93">
        <v>9.02</v>
      </c>
      <c r="I556" s="93">
        <v>13.81</v>
      </c>
      <c r="J556" s="94">
        <v>1.5309999999999999</v>
      </c>
      <c r="K556" s="95">
        <v>7.46</v>
      </c>
      <c r="L556" s="94">
        <v>4.6300000000000001E-2</v>
      </c>
      <c r="M556" s="95">
        <v>2.2000000000000002</v>
      </c>
      <c r="N556" s="14" t="s">
        <v>73</v>
      </c>
      <c r="O556" s="14" t="s">
        <v>73</v>
      </c>
      <c r="P556" s="94">
        <v>-5.1999999999999998E-3</v>
      </c>
      <c r="Q556" s="95">
        <v>0</v>
      </c>
      <c r="R556" s="93">
        <v>23.51</v>
      </c>
      <c r="S556" s="120">
        <v>3548526037</v>
      </c>
      <c r="T556" s="14" t="s">
        <v>62</v>
      </c>
      <c r="U556" s="14" t="s">
        <v>84</v>
      </c>
    </row>
    <row r="557" spans="1:21" x14ac:dyDescent="0.25">
      <c r="A557" s="14" t="s">
        <v>112</v>
      </c>
      <c r="B557" s="91" t="s">
        <v>113</v>
      </c>
      <c r="C557" s="121" t="s">
        <v>54</v>
      </c>
      <c r="D557" s="14" t="s">
        <v>53</v>
      </c>
      <c r="E557" s="14" t="s">
        <v>71</v>
      </c>
      <c r="F557" s="14" t="s">
        <v>72</v>
      </c>
      <c r="G557" s="92">
        <v>43189</v>
      </c>
      <c r="H557" s="93">
        <v>0</v>
      </c>
      <c r="I557" s="93">
        <v>34.450000000000003</v>
      </c>
      <c r="J557" s="14" t="s">
        <v>73</v>
      </c>
      <c r="K557" s="14" t="s">
        <v>73</v>
      </c>
      <c r="L557" s="94">
        <v>1.1599999999999999E-2</v>
      </c>
      <c r="M557" s="95">
        <v>1.1000000000000001</v>
      </c>
      <c r="N557" s="95">
        <v>1.27</v>
      </c>
      <c r="O557" s="93">
        <v>-19.29</v>
      </c>
      <c r="P557" s="94">
        <v>-0.14319999999999999</v>
      </c>
      <c r="Q557" s="95">
        <v>0</v>
      </c>
      <c r="R557" s="93">
        <v>0</v>
      </c>
      <c r="S557" s="120">
        <v>17244320459</v>
      </c>
      <c r="T557" s="14" t="s">
        <v>48</v>
      </c>
      <c r="U557" s="14" t="s">
        <v>80</v>
      </c>
    </row>
    <row r="558" spans="1:21" x14ac:dyDescent="0.25">
      <c r="A558" s="14" t="s">
        <v>1180</v>
      </c>
      <c r="B558" s="91" t="s">
        <v>1181</v>
      </c>
      <c r="C558" s="121" t="s">
        <v>60</v>
      </c>
      <c r="D558" s="14" t="s">
        <v>53</v>
      </c>
      <c r="E558" s="14" t="s">
        <v>71</v>
      </c>
      <c r="F558" s="14" t="s">
        <v>72</v>
      </c>
      <c r="G558" s="92">
        <v>43281</v>
      </c>
      <c r="H558" s="93">
        <v>0</v>
      </c>
      <c r="I558" s="93">
        <v>6.12</v>
      </c>
      <c r="J558" s="14" t="s">
        <v>73</v>
      </c>
      <c r="K558" s="14" t="s">
        <v>73</v>
      </c>
      <c r="L558" s="94">
        <v>3.9199999999999999E-2</v>
      </c>
      <c r="M558" s="95">
        <v>1.6</v>
      </c>
      <c r="N558" s="95">
        <v>1.95</v>
      </c>
      <c r="O558" s="93">
        <v>-13.18</v>
      </c>
      <c r="P558" s="94">
        <v>-5.7700000000000001E-2</v>
      </c>
      <c r="Q558" s="95">
        <v>0</v>
      </c>
      <c r="R558" s="93">
        <v>0</v>
      </c>
      <c r="S558" s="120">
        <v>2171130345</v>
      </c>
      <c r="T558" s="14" t="s">
        <v>62</v>
      </c>
      <c r="U558" s="14" t="s">
        <v>80</v>
      </c>
    </row>
    <row r="559" spans="1:21" x14ac:dyDescent="0.25">
      <c r="A559" s="14" t="s">
        <v>130</v>
      </c>
      <c r="B559" s="91" t="s">
        <v>131</v>
      </c>
      <c r="C559" s="121" t="s">
        <v>89</v>
      </c>
      <c r="D559" s="14" t="s">
        <v>53</v>
      </c>
      <c r="E559" s="14" t="s">
        <v>46</v>
      </c>
      <c r="F559" s="14" t="s">
        <v>83</v>
      </c>
      <c r="G559" s="92">
        <v>43187</v>
      </c>
      <c r="H559" s="93">
        <v>126.59</v>
      </c>
      <c r="I559" s="93">
        <v>47.57</v>
      </c>
      <c r="J559" s="94">
        <v>0.37580000000000002</v>
      </c>
      <c r="K559" s="95">
        <v>14.46</v>
      </c>
      <c r="L559" s="94">
        <v>0</v>
      </c>
      <c r="M559" s="95">
        <v>1.3</v>
      </c>
      <c r="N559" s="95">
        <v>0.21</v>
      </c>
      <c r="O559" s="93">
        <v>-34</v>
      </c>
      <c r="P559" s="94">
        <v>2.98E-2</v>
      </c>
      <c r="Q559" s="95">
        <v>0</v>
      </c>
      <c r="R559" s="93">
        <v>50.36</v>
      </c>
      <c r="S559" s="120">
        <v>10663562899</v>
      </c>
      <c r="T559" s="14" t="s">
        <v>48</v>
      </c>
      <c r="U559" s="14" t="s">
        <v>94</v>
      </c>
    </row>
    <row r="560" spans="1:21" x14ac:dyDescent="0.25">
      <c r="A560" s="14" t="s">
        <v>1182</v>
      </c>
      <c r="B560" s="91" t="s">
        <v>1183</v>
      </c>
      <c r="C560" s="121" t="s">
        <v>54</v>
      </c>
      <c r="D560" s="14" t="s">
        <v>53</v>
      </c>
      <c r="E560" s="14" t="s">
        <v>71</v>
      </c>
      <c r="F560" s="14" t="s">
        <v>72</v>
      </c>
      <c r="G560" s="92">
        <v>43193</v>
      </c>
      <c r="H560" s="93">
        <v>78.03</v>
      </c>
      <c r="I560" s="93">
        <v>94.45</v>
      </c>
      <c r="J560" s="94">
        <v>1.2103999999999999</v>
      </c>
      <c r="K560" s="95">
        <v>28.36</v>
      </c>
      <c r="L560" s="94">
        <v>1.55E-2</v>
      </c>
      <c r="M560" s="95">
        <v>0.7</v>
      </c>
      <c r="N560" s="95">
        <v>1.05</v>
      </c>
      <c r="O560" s="93">
        <v>-25.76</v>
      </c>
      <c r="P560" s="94">
        <v>9.9299999999999999E-2</v>
      </c>
      <c r="Q560" s="95">
        <v>6</v>
      </c>
      <c r="R560" s="93">
        <v>60.1</v>
      </c>
      <c r="S560" s="120">
        <v>15638903554</v>
      </c>
      <c r="T560" s="14" t="s">
        <v>48</v>
      </c>
      <c r="U560" s="14" t="s">
        <v>84</v>
      </c>
    </row>
    <row r="561" spans="1:21" x14ac:dyDescent="0.25">
      <c r="A561" s="14" t="s">
        <v>1184</v>
      </c>
      <c r="B561" s="91" t="s">
        <v>2000</v>
      </c>
      <c r="C561" s="121" t="s">
        <v>54</v>
      </c>
      <c r="D561" s="14" t="s">
        <v>53</v>
      </c>
      <c r="E561" s="14" t="s">
        <v>71</v>
      </c>
      <c r="F561" s="14" t="s">
        <v>72</v>
      </c>
      <c r="G561" s="92">
        <v>43281</v>
      </c>
      <c r="H561" s="93">
        <v>0</v>
      </c>
      <c r="I561" s="93">
        <v>6.13</v>
      </c>
      <c r="J561" s="14" t="s">
        <v>73</v>
      </c>
      <c r="K561" s="14" t="s">
        <v>73</v>
      </c>
      <c r="L561" s="94">
        <v>0</v>
      </c>
      <c r="M561" s="95">
        <v>2.2000000000000002</v>
      </c>
      <c r="N561" s="95">
        <v>2.4500000000000002</v>
      </c>
      <c r="O561" s="93">
        <v>-15.8</v>
      </c>
      <c r="P561" s="94">
        <v>-5.9799999999999999E-2</v>
      </c>
      <c r="Q561" s="95">
        <v>0</v>
      </c>
      <c r="R561" s="93">
        <v>0</v>
      </c>
      <c r="S561" s="120">
        <v>1446135000</v>
      </c>
      <c r="T561" s="14" t="s">
        <v>199</v>
      </c>
      <c r="U561" s="14" t="s">
        <v>80</v>
      </c>
    </row>
    <row r="562" spans="1:21" x14ac:dyDescent="0.25">
      <c r="A562" s="14" t="s">
        <v>1185</v>
      </c>
      <c r="B562" s="91" t="s">
        <v>1186</v>
      </c>
      <c r="C562" s="121" t="s">
        <v>89</v>
      </c>
      <c r="D562" s="14" t="s">
        <v>53</v>
      </c>
      <c r="E562" s="14" t="s">
        <v>54</v>
      </c>
      <c r="F562" s="14" t="s">
        <v>55</v>
      </c>
      <c r="G562" s="92">
        <v>43221</v>
      </c>
      <c r="H562" s="93">
        <v>219.64</v>
      </c>
      <c r="I562" s="93">
        <v>170.21</v>
      </c>
      <c r="J562" s="94">
        <v>0.77490000000000003</v>
      </c>
      <c r="K562" s="95">
        <v>21.28</v>
      </c>
      <c r="L562" s="94">
        <v>2.3099999999999999E-2</v>
      </c>
      <c r="M562" s="95">
        <v>0.3</v>
      </c>
      <c r="N562" s="95">
        <v>0.59</v>
      </c>
      <c r="O562" s="93">
        <v>-118</v>
      </c>
      <c r="P562" s="94">
        <v>6.3899999999999998E-2</v>
      </c>
      <c r="Q562" s="95">
        <v>20</v>
      </c>
      <c r="R562" s="93">
        <v>101.13</v>
      </c>
      <c r="S562" s="120">
        <v>80252672485</v>
      </c>
      <c r="T562" s="14" t="s">
        <v>48</v>
      </c>
      <c r="U562" s="14" t="s">
        <v>90</v>
      </c>
    </row>
    <row r="563" spans="1:21" x14ac:dyDescent="0.25">
      <c r="A563" s="14" t="s">
        <v>1187</v>
      </c>
      <c r="B563" s="91" t="s">
        <v>1188</v>
      </c>
      <c r="C563" s="121" t="s">
        <v>54</v>
      </c>
      <c r="D563" s="14" t="s">
        <v>53</v>
      </c>
      <c r="E563" s="14" t="s">
        <v>71</v>
      </c>
      <c r="F563" s="14" t="s">
        <v>72</v>
      </c>
      <c r="G563" s="92">
        <v>43178</v>
      </c>
      <c r="H563" s="93">
        <v>8.52</v>
      </c>
      <c r="I563" s="93">
        <v>36.94</v>
      </c>
      <c r="J563" s="94">
        <v>4.3357000000000001</v>
      </c>
      <c r="K563" s="95">
        <v>167.91</v>
      </c>
      <c r="L563" s="94">
        <v>6.7999999999999996E-3</v>
      </c>
      <c r="M563" s="95">
        <v>0.2</v>
      </c>
      <c r="N563" s="95">
        <v>3.63</v>
      </c>
      <c r="O563" s="93">
        <v>-9.09</v>
      </c>
      <c r="P563" s="94">
        <v>0.79700000000000004</v>
      </c>
      <c r="Q563" s="95">
        <v>2</v>
      </c>
      <c r="R563" s="93">
        <v>22.59</v>
      </c>
      <c r="S563" s="120">
        <v>19890559837</v>
      </c>
      <c r="T563" s="14" t="s">
        <v>48</v>
      </c>
      <c r="U563" s="14" t="s">
        <v>171</v>
      </c>
    </row>
    <row r="564" spans="1:21" x14ac:dyDescent="0.25">
      <c r="A564" s="14" t="s">
        <v>1189</v>
      </c>
      <c r="B564" s="91" t="s">
        <v>1190</v>
      </c>
      <c r="C564" s="121" t="s">
        <v>54</v>
      </c>
      <c r="D564" s="14" t="s">
        <v>53</v>
      </c>
      <c r="E564" s="14" t="s">
        <v>71</v>
      </c>
      <c r="F564" s="14" t="s">
        <v>72</v>
      </c>
      <c r="G564" s="92">
        <v>43253</v>
      </c>
      <c r="H564" s="93">
        <v>45.35</v>
      </c>
      <c r="I564" s="93">
        <v>379.48</v>
      </c>
      <c r="J564" s="94">
        <v>8.3678000000000008</v>
      </c>
      <c r="K564" s="95">
        <v>321.58999999999997</v>
      </c>
      <c r="L564" s="94">
        <v>0</v>
      </c>
      <c r="M564" s="95">
        <v>0.9</v>
      </c>
      <c r="N564" s="95">
        <v>1.3</v>
      </c>
      <c r="O564" s="93">
        <v>-18.46</v>
      </c>
      <c r="P564" s="94">
        <v>1.5654999999999999</v>
      </c>
      <c r="Q564" s="95">
        <v>0</v>
      </c>
      <c r="R564" s="93">
        <v>19.48</v>
      </c>
      <c r="S564" s="120">
        <v>163029437808</v>
      </c>
      <c r="T564" s="14" t="s">
        <v>48</v>
      </c>
      <c r="U564" s="14" t="s">
        <v>544</v>
      </c>
    </row>
    <row r="565" spans="1:21" x14ac:dyDescent="0.25">
      <c r="A565" s="14" t="s">
        <v>1191</v>
      </c>
      <c r="B565" s="91" t="s">
        <v>1192</v>
      </c>
      <c r="C565" s="121" t="s">
        <v>54</v>
      </c>
      <c r="D565" s="14" t="s">
        <v>53</v>
      </c>
      <c r="E565" s="14" t="s">
        <v>71</v>
      </c>
      <c r="F565" s="14" t="s">
        <v>72</v>
      </c>
      <c r="G565" s="92">
        <v>43222</v>
      </c>
      <c r="H565" s="93">
        <v>0</v>
      </c>
      <c r="I565" s="93">
        <v>28.85</v>
      </c>
      <c r="J565" s="14" t="s">
        <v>73</v>
      </c>
      <c r="K565" s="14" t="s">
        <v>73</v>
      </c>
      <c r="L565" s="94">
        <v>0</v>
      </c>
      <c r="M565" s="95">
        <v>1.5</v>
      </c>
      <c r="N565" s="95">
        <v>0.91</v>
      </c>
      <c r="O565" s="93">
        <v>-14.04</v>
      </c>
      <c r="P565" s="94">
        <v>-0.1052</v>
      </c>
      <c r="Q565" s="95">
        <v>0</v>
      </c>
      <c r="R565" s="93">
        <v>19.43</v>
      </c>
      <c r="S565" s="120">
        <v>5962162514</v>
      </c>
      <c r="T565" s="14" t="s">
        <v>62</v>
      </c>
      <c r="U565" s="14" t="s">
        <v>80</v>
      </c>
    </row>
    <row r="566" spans="1:21" x14ac:dyDescent="0.25">
      <c r="A566" s="14" t="s">
        <v>1193</v>
      </c>
      <c r="B566" s="91" t="s">
        <v>2001</v>
      </c>
      <c r="C566" s="121" t="s">
        <v>52</v>
      </c>
      <c r="D566" s="14" t="s">
        <v>53</v>
      </c>
      <c r="E566" s="14" t="s">
        <v>71</v>
      </c>
      <c r="F566" s="14" t="s">
        <v>72</v>
      </c>
      <c r="G566" s="92">
        <v>42937</v>
      </c>
      <c r="H566" s="93">
        <v>0</v>
      </c>
      <c r="I566" s="93">
        <v>1.9</v>
      </c>
      <c r="J566" s="14" t="s">
        <v>73</v>
      </c>
      <c r="K566" s="14" t="s">
        <v>73</v>
      </c>
      <c r="L566" s="94">
        <v>0</v>
      </c>
      <c r="M566" s="95">
        <v>0.3</v>
      </c>
      <c r="N566" s="95">
        <v>3.15</v>
      </c>
      <c r="O566" s="93">
        <v>-2.4500000000000002</v>
      </c>
      <c r="P566" s="94">
        <v>-0.1019</v>
      </c>
      <c r="Q566" s="95">
        <v>0</v>
      </c>
      <c r="R566" s="93">
        <v>4.4800000000000004</v>
      </c>
      <c r="S566" s="120">
        <v>1304972000</v>
      </c>
      <c r="T566" s="14" t="s">
        <v>199</v>
      </c>
      <c r="U566" s="14" t="s">
        <v>171</v>
      </c>
    </row>
    <row r="567" spans="1:21" x14ac:dyDescent="0.25">
      <c r="A567" s="14" t="s">
        <v>1194</v>
      </c>
      <c r="B567" s="91" t="s">
        <v>1195</v>
      </c>
      <c r="C567" s="121" t="s">
        <v>97</v>
      </c>
      <c r="D567" s="14" t="s">
        <v>45</v>
      </c>
      <c r="E567" s="14" t="s">
        <v>54</v>
      </c>
      <c r="F567" s="14" t="s">
        <v>302</v>
      </c>
      <c r="G567" s="92">
        <v>43166</v>
      </c>
      <c r="H567" s="93">
        <v>94.09</v>
      </c>
      <c r="I567" s="93">
        <v>90.75</v>
      </c>
      <c r="J567" s="94">
        <v>0.96450000000000002</v>
      </c>
      <c r="K567" s="95">
        <v>37.19</v>
      </c>
      <c r="L567" s="94">
        <v>0</v>
      </c>
      <c r="M567" s="104" t="e">
        <v>#N/A</v>
      </c>
      <c r="N567" s="95">
        <v>2.41</v>
      </c>
      <c r="O567" s="93">
        <v>-6.98</v>
      </c>
      <c r="P567" s="94">
        <v>0.14349999999999999</v>
      </c>
      <c r="Q567" s="95">
        <v>0</v>
      </c>
      <c r="R567" s="93">
        <v>20.88</v>
      </c>
      <c r="S567" s="120">
        <v>3837519658</v>
      </c>
      <c r="T567" s="14" t="s">
        <v>62</v>
      </c>
      <c r="U567" s="14" t="s">
        <v>251</v>
      </c>
    </row>
    <row r="568" spans="1:21" x14ac:dyDescent="0.25">
      <c r="A568" s="14" t="s">
        <v>1196</v>
      </c>
      <c r="B568" s="91" t="s">
        <v>1197</v>
      </c>
      <c r="C568" s="121" t="s">
        <v>60</v>
      </c>
      <c r="D568" s="14" t="s">
        <v>53</v>
      </c>
      <c r="E568" s="14" t="s">
        <v>71</v>
      </c>
      <c r="F568" s="14" t="s">
        <v>72</v>
      </c>
      <c r="G568" s="92">
        <v>43264</v>
      </c>
      <c r="H568" s="93">
        <v>0</v>
      </c>
      <c r="I568" s="93">
        <v>26.12</v>
      </c>
      <c r="J568" s="14" t="s">
        <v>73</v>
      </c>
      <c r="K568" s="95">
        <v>27.21</v>
      </c>
      <c r="L568" s="94">
        <v>2.6800000000000001E-2</v>
      </c>
      <c r="M568" s="95">
        <v>0.3</v>
      </c>
      <c r="N568" s="95">
        <v>0.51</v>
      </c>
      <c r="O568" s="93">
        <v>-41.18</v>
      </c>
      <c r="P568" s="94">
        <v>9.35E-2</v>
      </c>
      <c r="Q568" s="95">
        <v>1</v>
      </c>
      <c r="R568" s="93">
        <v>19.059999999999999</v>
      </c>
      <c r="S568" s="120">
        <v>9489699689</v>
      </c>
      <c r="T568" s="14" t="s">
        <v>62</v>
      </c>
      <c r="U568" s="14" t="s">
        <v>90</v>
      </c>
    </row>
    <row r="569" spans="1:21" x14ac:dyDescent="0.25">
      <c r="A569" s="14" t="s">
        <v>1198</v>
      </c>
      <c r="B569" s="91" t="s">
        <v>1199</v>
      </c>
      <c r="C569" s="121" t="s">
        <v>97</v>
      </c>
      <c r="D569" s="14" t="s">
        <v>45</v>
      </c>
      <c r="E569" s="14" t="s">
        <v>71</v>
      </c>
      <c r="F569" s="14" t="s">
        <v>98</v>
      </c>
      <c r="G569" s="92">
        <v>43157</v>
      </c>
      <c r="H569" s="93">
        <v>60.54</v>
      </c>
      <c r="I569" s="93">
        <v>77.47</v>
      </c>
      <c r="J569" s="94">
        <v>1.2796000000000001</v>
      </c>
      <c r="K569" s="95">
        <v>36.03</v>
      </c>
      <c r="L569" s="94">
        <v>8.9999999999999993E-3</v>
      </c>
      <c r="M569" s="95">
        <v>0.7</v>
      </c>
      <c r="N569" s="95">
        <v>2.46</v>
      </c>
      <c r="O569" s="93">
        <v>2.58</v>
      </c>
      <c r="P569" s="94">
        <v>0.13769999999999999</v>
      </c>
      <c r="Q569" s="95">
        <v>15</v>
      </c>
      <c r="R569" s="93">
        <v>18.98</v>
      </c>
      <c r="S569" s="120">
        <v>124268757111</v>
      </c>
      <c r="T569" s="14" t="s">
        <v>48</v>
      </c>
      <c r="U569" s="14" t="s">
        <v>165</v>
      </c>
    </row>
    <row r="570" spans="1:21" x14ac:dyDescent="0.25">
      <c r="A570" s="14" t="s">
        <v>1200</v>
      </c>
      <c r="B570" s="91" t="s">
        <v>2002</v>
      </c>
      <c r="C570" s="121" t="s">
        <v>60</v>
      </c>
      <c r="D570" s="14" t="s">
        <v>53</v>
      </c>
      <c r="E570" s="14" t="s">
        <v>71</v>
      </c>
      <c r="F570" s="14" t="s">
        <v>72</v>
      </c>
      <c r="G570" s="92">
        <v>43278</v>
      </c>
      <c r="H570" s="93">
        <v>23.56</v>
      </c>
      <c r="I570" s="93">
        <v>30.65</v>
      </c>
      <c r="J570" s="94">
        <v>1.3008999999999999</v>
      </c>
      <c r="K570" s="95">
        <v>22.37</v>
      </c>
      <c r="L570" s="94">
        <v>4.3400000000000001E-2</v>
      </c>
      <c r="M570" s="95">
        <v>1</v>
      </c>
      <c r="N570" s="95">
        <v>1.23</v>
      </c>
      <c r="O570" s="93">
        <v>-28.55</v>
      </c>
      <c r="P570" s="94">
        <v>6.9400000000000003E-2</v>
      </c>
      <c r="Q570" s="95">
        <v>5</v>
      </c>
      <c r="R570" s="93">
        <v>20.059999999999999</v>
      </c>
      <c r="S570" s="120">
        <v>11103546500</v>
      </c>
      <c r="T570" s="14" t="s">
        <v>48</v>
      </c>
      <c r="U570" s="14" t="s">
        <v>904</v>
      </c>
    </row>
    <row r="571" spans="1:21" x14ac:dyDescent="0.25">
      <c r="A571" s="14" t="s">
        <v>1201</v>
      </c>
      <c r="B571" s="91" t="s">
        <v>1202</v>
      </c>
      <c r="C571" s="121" t="s">
        <v>97</v>
      </c>
      <c r="D571" s="14" t="s">
        <v>53</v>
      </c>
      <c r="E571" s="14" t="s">
        <v>71</v>
      </c>
      <c r="F571" s="14" t="s">
        <v>72</v>
      </c>
      <c r="G571" s="92">
        <v>43290</v>
      </c>
      <c r="H571" s="93">
        <v>22.8</v>
      </c>
      <c r="I571" s="93">
        <v>43.86</v>
      </c>
      <c r="J571" s="94">
        <v>1.9237</v>
      </c>
      <c r="K571" s="95">
        <v>31.33</v>
      </c>
      <c r="L571" s="94">
        <v>4.24E-2</v>
      </c>
      <c r="M571" s="95">
        <v>0.3</v>
      </c>
      <c r="N571" s="95">
        <v>1.05</v>
      </c>
      <c r="O571" s="93">
        <v>-17.98</v>
      </c>
      <c r="P571" s="94">
        <v>0.11409999999999999</v>
      </c>
      <c r="Q571" s="95">
        <v>20</v>
      </c>
      <c r="R571" s="93">
        <v>26.37</v>
      </c>
      <c r="S571" s="120">
        <v>6818516046</v>
      </c>
      <c r="T571" s="14" t="s">
        <v>62</v>
      </c>
      <c r="U571" s="14" t="s">
        <v>74</v>
      </c>
    </row>
    <row r="572" spans="1:21" x14ac:dyDescent="0.25">
      <c r="A572" s="122" t="s">
        <v>1203</v>
      </c>
      <c r="B572" s="91" t="s">
        <v>1204</v>
      </c>
      <c r="C572" s="121" t="s">
        <v>97</v>
      </c>
      <c r="D572" s="122" t="s">
        <v>45</v>
      </c>
      <c r="E572" s="14" t="s">
        <v>71</v>
      </c>
      <c r="F572" s="14" t="s">
        <v>98</v>
      </c>
      <c r="G572" s="123">
        <v>43242</v>
      </c>
      <c r="H572" s="124">
        <v>291.86</v>
      </c>
      <c r="I572" s="93">
        <v>321.2</v>
      </c>
      <c r="J572" s="94">
        <v>1.1005</v>
      </c>
      <c r="K572" s="95">
        <v>25.43</v>
      </c>
      <c r="L572" s="94">
        <v>1.21E-2</v>
      </c>
      <c r="M572" s="95">
        <v>0.8</v>
      </c>
      <c r="N572" s="125">
        <v>2.52</v>
      </c>
      <c r="O572" s="124">
        <v>-62.47</v>
      </c>
      <c r="P572" s="94">
        <v>8.4699999999999998E-2</v>
      </c>
      <c r="Q572" s="125">
        <v>14</v>
      </c>
      <c r="R572" s="124">
        <v>118.05</v>
      </c>
      <c r="S572" s="120">
        <v>56256999480</v>
      </c>
      <c r="T572" s="14" t="s">
        <v>48</v>
      </c>
      <c r="U572" s="122" t="s">
        <v>144</v>
      </c>
    </row>
    <row r="573" spans="1:21" x14ac:dyDescent="0.25">
      <c r="A573" s="14" t="s">
        <v>1205</v>
      </c>
      <c r="B573" s="91" t="s">
        <v>1206</v>
      </c>
      <c r="C573" s="121" t="s">
        <v>54</v>
      </c>
      <c r="D573" s="14" t="s">
        <v>53</v>
      </c>
      <c r="E573" s="14" t="s">
        <v>71</v>
      </c>
      <c r="F573" s="14" t="s">
        <v>72</v>
      </c>
      <c r="G573" s="92">
        <v>43222</v>
      </c>
      <c r="H573" s="93">
        <v>3.34</v>
      </c>
      <c r="I573" s="93">
        <v>43.7</v>
      </c>
      <c r="J573" s="94">
        <v>13.0838</v>
      </c>
      <c r="K573" s="14" t="s">
        <v>73</v>
      </c>
      <c r="L573" s="94">
        <v>4.5999999999999999E-3</v>
      </c>
      <c r="M573" s="95">
        <v>0.8</v>
      </c>
      <c r="N573" s="95">
        <v>3.37</v>
      </c>
      <c r="O573" s="93">
        <v>3.34</v>
      </c>
      <c r="P573" s="94">
        <v>-0.20080000000000001</v>
      </c>
      <c r="Q573" s="95">
        <v>0</v>
      </c>
      <c r="R573" s="93">
        <v>0</v>
      </c>
      <c r="S573" s="120">
        <v>16842877237</v>
      </c>
      <c r="T573" s="14" t="s">
        <v>48</v>
      </c>
      <c r="U573" s="14" t="s">
        <v>80</v>
      </c>
    </row>
    <row r="574" spans="1:21" x14ac:dyDescent="0.25">
      <c r="A574" s="14" t="s">
        <v>1207</v>
      </c>
      <c r="B574" s="91" t="s">
        <v>1208</v>
      </c>
      <c r="C574" s="121" t="s">
        <v>54</v>
      </c>
      <c r="D574" s="14" t="s">
        <v>53</v>
      </c>
      <c r="E574" s="14" t="s">
        <v>71</v>
      </c>
      <c r="F574" s="14" t="s">
        <v>72</v>
      </c>
      <c r="G574" s="92">
        <v>43281</v>
      </c>
      <c r="H574" s="93">
        <v>37.659999999999997</v>
      </c>
      <c r="I574" s="93">
        <v>120</v>
      </c>
      <c r="J574" s="94">
        <v>3.1863999999999999</v>
      </c>
      <c r="K574" s="95">
        <v>27.71</v>
      </c>
      <c r="L574" s="94">
        <v>8.3000000000000001E-3</v>
      </c>
      <c r="M574" s="95">
        <v>0.4</v>
      </c>
      <c r="N574" s="95">
        <v>6.33</v>
      </c>
      <c r="O574" s="93">
        <v>37.659999999999997</v>
      </c>
      <c r="P574" s="94">
        <v>9.6100000000000005E-2</v>
      </c>
      <c r="Q574" s="95">
        <v>0</v>
      </c>
      <c r="R574" s="93">
        <v>0</v>
      </c>
      <c r="S574" s="120">
        <v>840033600</v>
      </c>
      <c r="T574" s="14" t="s">
        <v>199</v>
      </c>
      <c r="U574" s="14" t="s">
        <v>462</v>
      </c>
    </row>
    <row r="575" spans="1:21" x14ac:dyDescent="0.25">
      <c r="A575" s="14" t="s">
        <v>114</v>
      </c>
      <c r="B575" s="91" t="s">
        <v>115</v>
      </c>
      <c r="C575" s="121" t="s">
        <v>54</v>
      </c>
      <c r="D575" s="14" t="s">
        <v>53</v>
      </c>
      <c r="E575" s="14" t="s">
        <v>71</v>
      </c>
      <c r="F575" s="14" t="s">
        <v>72</v>
      </c>
      <c r="G575" s="92">
        <v>43189</v>
      </c>
      <c r="H575" s="93">
        <v>0</v>
      </c>
      <c r="I575" s="93">
        <v>32.270000000000003</v>
      </c>
      <c r="J575" s="14" t="s">
        <v>73</v>
      </c>
      <c r="K575" s="14" t="s">
        <v>73</v>
      </c>
      <c r="L575" s="94">
        <v>3.7000000000000002E-3</v>
      </c>
      <c r="M575" s="95">
        <v>1</v>
      </c>
      <c r="N575" s="95">
        <v>1.33</v>
      </c>
      <c r="O575" s="93">
        <v>-60.72</v>
      </c>
      <c r="P575" s="94">
        <v>-7.9100000000000004E-2</v>
      </c>
      <c r="Q575" s="95">
        <v>0</v>
      </c>
      <c r="R575" s="93">
        <v>0</v>
      </c>
      <c r="S575" s="120">
        <v>9978061788</v>
      </c>
      <c r="T575" s="14" t="s">
        <v>62</v>
      </c>
      <c r="U575" s="14" t="s">
        <v>90</v>
      </c>
    </row>
    <row r="576" spans="1:21" x14ac:dyDescent="0.25">
      <c r="A576" s="14" t="s">
        <v>1209</v>
      </c>
      <c r="B576" s="91" t="s">
        <v>1210</v>
      </c>
      <c r="C576" s="121" t="s">
        <v>132</v>
      </c>
      <c r="D576" s="14" t="s">
        <v>53</v>
      </c>
      <c r="E576" s="14" t="s">
        <v>71</v>
      </c>
      <c r="F576" s="14" t="s">
        <v>72</v>
      </c>
      <c r="G576" s="92">
        <v>42770</v>
      </c>
      <c r="H576" s="93">
        <v>0</v>
      </c>
      <c r="I576" s="93">
        <v>31.85</v>
      </c>
      <c r="J576" s="14" t="s">
        <v>73</v>
      </c>
      <c r="K576" s="14" t="s">
        <v>73</v>
      </c>
      <c r="L576" s="94">
        <v>5.6500000000000002E-2</v>
      </c>
      <c r="M576" s="95">
        <v>0.6</v>
      </c>
      <c r="N576" s="95">
        <v>0.76</v>
      </c>
      <c r="O576" s="93">
        <v>-98.76</v>
      </c>
      <c r="P576" s="94">
        <v>-0.08</v>
      </c>
      <c r="Q576" s="95">
        <v>0</v>
      </c>
      <c r="R576" s="93">
        <v>47.66</v>
      </c>
      <c r="S576" s="120">
        <v>381566763</v>
      </c>
      <c r="T576" s="14" t="s">
        <v>199</v>
      </c>
      <c r="U576" s="14" t="s">
        <v>171</v>
      </c>
    </row>
    <row r="577" spans="1:21" x14ac:dyDescent="0.25">
      <c r="A577" s="14" t="s">
        <v>1211</v>
      </c>
      <c r="B577" s="91" t="s">
        <v>1212</v>
      </c>
      <c r="C577" s="121" t="s">
        <v>44</v>
      </c>
      <c r="D577" s="14" t="s">
        <v>60</v>
      </c>
      <c r="E577" s="14" t="s">
        <v>46</v>
      </c>
      <c r="F577" s="14" t="s">
        <v>67</v>
      </c>
      <c r="G577" s="92">
        <v>43220</v>
      </c>
      <c r="H577" s="93">
        <v>298.20999999999998</v>
      </c>
      <c r="I577" s="93">
        <v>154.96</v>
      </c>
      <c r="J577" s="94">
        <v>0.51959999999999995</v>
      </c>
      <c r="K577" s="95">
        <v>15.56</v>
      </c>
      <c r="L577" s="94">
        <v>1.5699999999999999E-2</v>
      </c>
      <c r="M577" s="95">
        <v>1.3</v>
      </c>
      <c r="N577" s="95">
        <v>1.04</v>
      </c>
      <c r="O577" s="93">
        <v>-60.9</v>
      </c>
      <c r="P577" s="94">
        <v>3.5299999999999998E-2</v>
      </c>
      <c r="Q577" s="95">
        <v>1</v>
      </c>
      <c r="R577" s="93">
        <v>103.69</v>
      </c>
      <c r="S577" s="120">
        <v>44975766834</v>
      </c>
      <c r="T577" s="14" t="s">
        <v>48</v>
      </c>
      <c r="U577" s="14" t="s">
        <v>567</v>
      </c>
    </row>
    <row r="578" spans="1:21" x14ac:dyDescent="0.25">
      <c r="A578" s="14" t="s">
        <v>1213</v>
      </c>
      <c r="B578" s="91" t="s">
        <v>1214</v>
      </c>
      <c r="C578" s="121" t="s">
        <v>132</v>
      </c>
      <c r="D578" s="14" t="s">
        <v>45</v>
      </c>
      <c r="E578" s="14" t="s">
        <v>71</v>
      </c>
      <c r="F578" s="14" t="s">
        <v>98</v>
      </c>
      <c r="G578" s="92">
        <v>43206</v>
      </c>
      <c r="H578" s="93">
        <v>0</v>
      </c>
      <c r="I578" s="93">
        <v>82.43</v>
      </c>
      <c r="J578" s="14" t="s">
        <v>73</v>
      </c>
      <c r="K578" s="95">
        <v>77.760000000000005</v>
      </c>
      <c r="L578" s="94">
        <v>9.1999999999999998E-3</v>
      </c>
      <c r="M578" s="95">
        <v>1.3</v>
      </c>
      <c r="N578" s="95">
        <v>1.91</v>
      </c>
      <c r="O578" s="93">
        <v>-3.15</v>
      </c>
      <c r="P578" s="94">
        <v>0.3463</v>
      </c>
      <c r="Q578" s="95">
        <v>4</v>
      </c>
      <c r="R578" s="93">
        <v>6.82</v>
      </c>
      <c r="S578" s="120">
        <v>21944255851</v>
      </c>
      <c r="T578" s="14" t="s">
        <v>48</v>
      </c>
      <c r="U578" s="14" t="s">
        <v>127</v>
      </c>
    </row>
    <row r="579" spans="1:21" x14ac:dyDescent="0.25">
      <c r="A579" s="14" t="s">
        <v>1215</v>
      </c>
      <c r="B579" s="91" t="s">
        <v>1216</v>
      </c>
      <c r="C579" s="121" t="s">
        <v>89</v>
      </c>
      <c r="D579" s="14" t="s">
        <v>45</v>
      </c>
      <c r="E579" s="14" t="s">
        <v>54</v>
      </c>
      <c r="F579" s="14" t="s">
        <v>302</v>
      </c>
      <c r="G579" s="92">
        <v>43196</v>
      </c>
      <c r="H579" s="93">
        <v>134.74</v>
      </c>
      <c r="I579" s="93">
        <v>105.74</v>
      </c>
      <c r="J579" s="94">
        <v>0.78480000000000005</v>
      </c>
      <c r="K579" s="95">
        <v>21.76</v>
      </c>
      <c r="L579" s="94">
        <v>1.5100000000000001E-2</v>
      </c>
      <c r="M579" s="95">
        <v>0.9</v>
      </c>
      <c r="N579" s="14" t="s">
        <v>73</v>
      </c>
      <c r="O579" s="14" t="s">
        <v>73</v>
      </c>
      <c r="P579" s="94">
        <v>6.6299999999999998E-2</v>
      </c>
      <c r="Q579" s="95">
        <v>6</v>
      </c>
      <c r="R579" s="93">
        <v>73.19</v>
      </c>
      <c r="S579" s="120">
        <v>23470238777</v>
      </c>
      <c r="T579" s="14" t="s">
        <v>48</v>
      </c>
      <c r="U579" s="14" t="s">
        <v>84</v>
      </c>
    </row>
    <row r="580" spans="1:21" x14ac:dyDescent="0.25">
      <c r="A580" s="14" t="s">
        <v>1217</v>
      </c>
      <c r="B580" s="91" t="s">
        <v>1218</v>
      </c>
      <c r="C580" s="121" t="s">
        <v>106</v>
      </c>
      <c r="D580" s="14" t="s">
        <v>60</v>
      </c>
      <c r="E580" s="14" t="s">
        <v>46</v>
      </c>
      <c r="F580" s="14" t="s">
        <v>67</v>
      </c>
      <c r="G580" s="92">
        <v>43222</v>
      </c>
      <c r="H580" s="93">
        <v>137.19</v>
      </c>
      <c r="I580" s="93">
        <v>64.62</v>
      </c>
      <c r="J580" s="94">
        <v>0.47099999999999997</v>
      </c>
      <c r="K580" s="95">
        <v>18.149999999999999</v>
      </c>
      <c r="L580" s="94">
        <v>2.3400000000000001E-2</v>
      </c>
      <c r="M580" s="95">
        <v>1.6</v>
      </c>
      <c r="N580" s="95">
        <v>2.4900000000000002</v>
      </c>
      <c r="O580" s="93">
        <v>-0.21</v>
      </c>
      <c r="P580" s="94">
        <v>4.8300000000000003E-2</v>
      </c>
      <c r="Q580" s="95">
        <v>8</v>
      </c>
      <c r="R580" s="93">
        <v>57.79</v>
      </c>
      <c r="S580" s="120">
        <v>20590733312</v>
      </c>
      <c r="T580" s="14" t="s">
        <v>48</v>
      </c>
      <c r="U580" s="14" t="s">
        <v>316</v>
      </c>
    </row>
    <row r="581" spans="1:21" x14ac:dyDescent="0.25">
      <c r="A581" s="14" t="s">
        <v>1219</v>
      </c>
      <c r="B581" s="91" t="s">
        <v>1220</v>
      </c>
      <c r="C581" s="121" t="s">
        <v>132</v>
      </c>
      <c r="D581" s="14" t="s">
        <v>45</v>
      </c>
      <c r="E581" s="14" t="s">
        <v>71</v>
      </c>
      <c r="F581" s="14" t="s">
        <v>98</v>
      </c>
      <c r="G581" s="92">
        <v>43169</v>
      </c>
      <c r="H581" s="93">
        <v>144.43</v>
      </c>
      <c r="I581" s="93">
        <v>253.69</v>
      </c>
      <c r="J581" s="94">
        <v>1.7565</v>
      </c>
      <c r="K581" s="95">
        <v>67.650000000000006</v>
      </c>
      <c r="L581" s="94">
        <v>2.2000000000000001E-3</v>
      </c>
      <c r="M581" s="95">
        <v>1.5</v>
      </c>
      <c r="N581" s="95">
        <v>8.0299999999999994</v>
      </c>
      <c r="O581" s="93">
        <v>8.7200000000000006</v>
      </c>
      <c r="P581" s="94">
        <v>0.29580000000000001</v>
      </c>
      <c r="Q581" s="95">
        <v>6</v>
      </c>
      <c r="R581" s="93">
        <v>37.979999999999997</v>
      </c>
      <c r="S581" s="120">
        <v>154684668103</v>
      </c>
      <c r="T581" s="14" t="s">
        <v>48</v>
      </c>
      <c r="U581" s="14" t="s">
        <v>127</v>
      </c>
    </row>
    <row r="582" spans="1:21" x14ac:dyDescent="0.25">
      <c r="A582" s="14" t="s">
        <v>1221</v>
      </c>
      <c r="B582" s="91" t="s">
        <v>1222</v>
      </c>
      <c r="C582" s="121" t="s">
        <v>66</v>
      </c>
      <c r="D582" s="14" t="s">
        <v>60</v>
      </c>
      <c r="E582" s="14" t="s">
        <v>46</v>
      </c>
      <c r="F582" s="14" t="s">
        <v>67</v>
      </c>
      <c r="G582" s="92">
        <v>43171</v>
      </c>
      <c r="H582" s="93">
        <v>111.14</v>
      </c>
      <c r="I582" s="93">
        <v>27.63</v>
      </c>
      <c r="J582" s="94">
        <v>0.24859999999999999</v>
      </c>
      <c r="K582" s="95">
        <v>9.56</v>
      </c>
      <c r="L582" s="94">
        <v>3.1800000000000002E-2</v>
      </c>
      <c r="M582" s="95">
        <v>0.7</v>
      </c>
      <c r="N582" s="95">
        <v>1.41</v>
      </c>
      <c r="O582" s="93">
        <v>-26.44</v>
      </c>
      <c r="P582" s="94">
        <v>5.3E-3</v>
      </c>
      <c r="Q582" s="95">
        <v>1</v>
      </c>
      <c r="R582" s="93">
        <v>41.25</v>
      </c>
      <c r="S582" s="120">
        <v>13434388136</v>
      </c>
      <c r="T582" s="14" t="s">
        <v>48</v>
      </c>
      <c r="U582" s="14" t="s">
        <v>462</v>
      </c>
    </row>
    <row r="583" spans="1:21" x14ac:dyDescent="0.25">
      <c r="A583" s="14" t="s">
        <v>1223</v>
      </c>
      <c r="B583" s="91" t="s">
        <v>2003</v>
      </c>
      <c r="C583" s="121" t="s">
        <v>54</v>
      </c>
      <c r="D583" s="14" t="s">
        <v>53</v>
      </c>
      <c r="E583" s="14" t="s">
        <v>71</v>
      </c>
      <c r="F583" s="14" t="s">
        <v>72</v>
      </c>
      <c r="G583" s="92">
        <v>43261</v>
      </c>
      <c r="H583" s="93">
        <v>1.04</v>
      </c>
      <c r="I583" s="93">
        <v>15.55</v>
      </c>
      <c r="J583" s="94">
        <v>14.9519</v>
      </c>
      <c r="K583" s="14" t="s">
        <v>73</v>
      </c>
      <c r="L583" s="94">
        <v>1.29E-2</v>
      </c>
      <c r="M583" s="95">
        <v>1.8</v>
      </c>
      <c r="N583" s="95">
        <v>1.62</v>
      </c>
      <c r="O583" s="93">
        <v>1.04</v>
      </c>
      <c r="P583" s="94">
        <v>-0.12609999999999999</v>
      </c>
      <c r="Q583" s="95">
        <v>2</v>
      </c>
      <c r="R583" s="93">
        <v>0</v>
      </c>
      <c r="S583" s="120">
        <v>9111525267</v>
      </c>
      <c r="T583" s="14" t="s">
        <v>62</v>
      </c>
      <c r="U583" s="14" t="s">
        <v>1224</v>
      </c>
    </row>
    <row r="584" spans="1:21" x14ac:dyDescent="0.25">
      <c r="A584" s="14" t="s">
        <v>1225</v>
      </c>
      <c r="B584" s="91" t="s">
        <v>2004</v>
      </c>
      <c r="C584" s="121" t="s">
        <v>54</v>
      </c>
      <c r="D584" s="14" t="s">
        <v>53</v>
      </c>
      <c r="E584" s="14" t="s">
        <v>71</v>
      </c>
      <c r="F584" s="14" t="s">
        <v>72</v>
      </c>
      <c r="G584" s="92">
        <v>43261</v>
      </c>
      <c r="H584" s="93">
        <v>1.04</v>
      </c>
      <c r="I584" s="93">
        <v>15.38</v>
      </c>
      <c r="J584" s="94">
        <v>14.788500000000001</v>
      </c>
      <c r="K584" s="14" t="s">
        <v>73</v>
      </c>
      <c r="L584" s="94">
        <v>1.2999999999999999E-2</v>
      </c>
      <c r="M584" s="95">
        <v>1.9</v>
      </c>
      <c r="N584" s="95">
        <v>1.62</v>
      </c>
      <c r="O584" s="93">
        <v>1.04</v>
      </c>
      <c r="P584" s="94">
        <v>-0.12520000000000001</v>
      </c>
      <c r="Q584" s="95">
        <v>2</v>
      </c>
      <c r="R584" s="93">
        <v>0</v>
      </c>
      <c r="S584" s="120">
        <v>9111525267</v>
      </c>
      <c r="T584" s="14" t="s">
        <v>62</v>
      </c>
      <c r="U584" s="14" t="s">
        <v>1224</v>
      </c>
    </row>
    <row r="585" spans="1:21" x14ac:dyDescent="0.25">
      <c r="A585" s="14" t="s">
        <v>71</v>
      </c>
      <c r="B585" s="91" t="s">
        <v>1226</v>
      </c>
      <c r="C585" s="121" t="s">
        <v>52</v>
      </c>
      <c r="D585" s="14" t="s">
        <v>53</v>
      </c>
      <c r="E585" s="14" t="s">
        <v>71</v>
      </c>
      <c r="F585" s="14" t="s">
        <v>72</v>
      </c>
      <c r="G585" s="92">
        <v>43209</v>
      </c>
      <c r="H585" s="93">
        <v>14.8</v>
      </c>
      <c r="I585" s="93">
        <v>54.72</v>
      </c>
      <c r="J585" s="94">
        <v>3.6972999999999998</v>
      </c>
      <c r="K585" s="95">
        <v>47.58</v>
      </c>
      <c r="L585" s="94">
        <v>4.6399999999999997E-2</v>
      </c>
      <c r="M585" s="95">
        <v>0.2</v>
      </c>
      <c r="N585" s="95">
        <v>0.82</v>
      </c>
      <c r="O585" s="93">
        <v>-23.19</v>
      </c>
      <c r="P585" s="94">
        <v>0.19539999999999999</v>
      </c>
      <c r="Q585" s="95">
        <v>19</v>
      </c>
      <c r="R585" s="93">
        <v>27.12</v>
      </c>
      <c r="S585" s="120">
        <v>15629690584</v>
      </c>
      <c r="T585" s="14" t="s">
        <v>48</v>
      </c>
      <c r="U585" s="14" t="s">
        <v>74</v>
      </c>
    </row>
    <row r="586" spans="1:21" x14ac:dyDescent="0.25">
      <c r="A586" s="14" t="s">
        <v>1227</v>
      </c>
      <c r="B586" s="91" t="s">
        <v>1228</v>
      </c>
      <c r="C586" s="121" t="s">
        <v>89</v>
      </c>
      <c r="D586" s="14" t="s">
        <v>53</v>
      </c>
      <c r="E586" s="14" t="s">
        <v>46</v>
      </c>
      <c r="F586" s="14" t="s">
        <v>83</v>
      </c>
      <c r="G586" s="92">
        <v>43281</v>
      </c>
      <c r="H586" s="93">
        <v>63.19</v>
      </c>
      <c r="I586" s="93">
        <v>16.739999999999998</v>
      </c>
      <c r="J586" s="94">
        <v>0.26490000000000002</v>
      </c>
      <c r="K586" s="95">
        <v>10.210000000000001</v>
      </c>
      <c r="L586" s="94">
        <v>0</v>
      </c>
      <c r="M586" s="95">
        <v>1.4</v>
      </c>
      <c r="N586" s="95">
        <v>1.33</v>
      </c>
      <c r="O586" s="93">
        <v>-38.71</v>
      </c>
      <c r="P586" s="94">
        <v>8.5000000000000006E-3</v>
      </c>
      <c r="Q586" s="95">
        <v>0</v>
      </c>
      <c r="R586" s="93">
        <v>17.510000000000002</v>
      </c>
      <c r="S586" s="120">
        <v>2752806936</v>
      </c>
      <c r="T586" s="14" t="s">
        <v>62</v>
      </c>
      <c r="U586" s="14" t="s">
        <v>107</v>
      </c>
    </row>
    <row r="587" spans="1:21" x14ac:dyDescent="0.25">
      <c r="A587" s="14" t="s">
        <v>133</v>
      </c>
      <c r="B587" s="91" t="s">
        <v>134</v>
      </c>
      <c r="C587" s="121" t="s">
        <v>60</v>
      </c>
      <c r="D587" s="14" t="s">
        <v>53</v>
      </c>
      <c r="E587" s="14" t="s">
        <v>71</v>
      </c>
      <c r="F587" s="14" t="s">
        <v>72</v>
      </c>
      <c r="G587" s="92">
        <v>43187</v>
      </c>
      <c r="H587" s="93">
        <v>22.95</v>
      </c>
      <c r="I587" s="93">
        <v>70.33</v>
      </c>
      <c r="J587" s="94">
        <v>3.0644999999999998</v>
      </c>
      <c r="K587" s="95">
        <v>40.42</v>
      </c>
      <c r="L587" s="94">
        <v>3.8699999999999998E-2</v>
      </c>
      <c r="M587" s="95">
        <v>1.2</v>
      </c>
      <c r="N587" s="95">
        <v>0.66</v>
      </c>
      <c r="O587" s="93">
        <v>-24.62</v>
      </c>
      <c r="P587" s="94">
        <v>0.15959999999999999</v>
      </c>
      <c r="Q587" s="95">
        <v>15</v>
      </c>
      <c r="R587" s="93">
        <v>27.88</v>
      </c>
      <c r="S587" s="120">
        <v>29484996859</v>
      </c>
      <c r="T587" s="14" t="s">
        <v>48</v>
      </c>
      <c r="U587" s="14" t="s">
        <v>90</v>
      </c>
    </row>
    <row r="588" spans="1:21" x14ac:dyDescent="0.25">
      <c r="A588" s="14" t="s">
        <v>1229</v>
      </c>
      <c r="B588" s="91" t="s">
        <v>1230</v>
      </c>
      <c r="C588" s="121" t="s">
        <v>52</v>
      </c>
      <c r="D588" s="14" t="s">
        <v>53</v>
      </c>
      <c r="E588" s="14" t="s">
        <v>71</v>
      </c>
      <c r="F588" s="14" t="s">
        <v>72</v>
      </c>
      <c r="G588" s="92">
        <v>43168</v>
      </c>
      <c r="H588" s="93">
        <v>6.67</v>
      </c>
      <c r="I588" s="93">
        <v>28.98</v>
      </c>
      <c r="J588" s="94">
        <v>4.3448000000000002</v>
      </c>
      <c r="K588" s="95">
        <v>18.23</v>
      </c>
      <c r="L588" s="94">
        <v>2.76E-2</v>
      </c>
      <c r="M588" s="95">
        <v>1.5</v>
      </c>
      <c r="N588" s="95">
        <v>1.78</v>
      </c>
      <c r="O588" s="93">
        <v>-28.13</v>
      </c>
      <c r="P588" s="94">
        <v>4.8599999999999997E-2</v>
      </c>
      <c r="Q588" s="95">
        <v>0</v>
      </c>
      <c r="R588" s="93">
        <v>26.61</v>
      </c>
      <c r="S588" s="120">
        <v>4945685425</v>
      </c>
      <c r="T588" s="14" t="s">
        <v>62</v>
      </c>
      <c r="U588" s="14" t="s">
        <v>251</v>
      </c>
    </row>
    <row r="589" spans="1:21" x14ac:dyDescent="0.25">
      <c r="A589" s="14" t="s">
        <v>1231</v>
      </c>
      <c r="B589" s="91" t="s">
        <v>1232</v>
      </c>
      <c r="C589" s="121" t="s">
        <v>132</v>
      </c>
      <c r="D589" s="14" t="s">
        <v>53</v>
      </c>
      <c r="E589" s="14" t="s">
        <v>54</v>
      </c>
      <c r="F589" s="14" t="s">
        <v>55</v>
      </c>
      <c r="G589" s="92">
        <v>43194</v>
      </c>
      <c r="H589" s="93">
        <v>82.85</v>
      </c>
      <c r="I589" s="93">
        <v>70.69</v>
      </c>
      <c r="J589" s="94">
        <v>0.85319999999999996</v>
      </c>
      <c r="K589" s="95">
        <v>14.64</v>
      </c>
      <c r="L589" s="94">
        <v>3.1800000000000002E-2</v>
      </c>
      <c r="M589" s="95">
        <v>1.2</v>
      </c>
      <c r="N589" s="95">
        <v>0.93</v>
      </c>
      <c r="O589" s="93">
        <v>-35.28</v>
      </c>
      <c r="P589" s="94">
        <v>3.0700000000000002E-2</v>
      </c>
      <c r="Q589" s="95">
        <v>8</v>
      </c>
      <c r="R589" s="93">
        <v>36.78</v>
      </c>
      <c r="S589" s="120">
        <v>15945727574</v>
      </c>
      <c r="T589" s="14" t="s">
        <v>48</v>
      </c>
      <c r="U589" s="14" t="s">
        <v>196</v>
      </c>
    </row>
    <row r="590" spans="1:21" x14ac:dyDescent="0.25">
      <c r="A590" s="14" t="s">
        <v>1233</v>
      </c>
      <c r="B590" s="91" t="s">
        <v>1234</v>
      </c>
      <c r="C590" s="121" t="s">
        <v>44</v>
      </c>
      <c r="D590" s="14" t="s">
        <v>60</v>
      </c>
      <c r="E590" s="14" t="s">
        <v>54</v>
      </c>
      <c r="F590" s="14" t="s">
        <v>61</v>
      </c>
      <c r="G590" s="92">
        <v>42937</v>
      </c>
      <c r="H590" s="93">
        <v>17.489999999999998</v>
      </c>
      <c r="I590" s="93">
        <v>18.8</v>
      </c>
      <c r="J590" s="94">
        <v>1.0749</v>
      </c>
      <c r="K590" s="95">
        <v>18.25</v>
      </c>
      <c r="L590" s="94">
        <v>2.7699999999999999E-2</v>
      </c>
      <c r="M590" s="95">
        <v>0.9</v>
      </c>
      <c r="N590" s="14" t="s">
        <v>73</v>
      </c>
      <c r="O590" s="14" t="s">
        <v>73</v>
      </c>
      <c r="P590" s="94">
        <v>4.8800000000000003E-2</v>
      </c>
      <c r="Q590" s="95">
        <v>5</v>
      </c>
      <c r="R590" s="93">
        <v>18.059999999999999</v>
      </c>
      <c r="S590" s="120">
        <v>2822689037</v>
      </c>
      <c r="T590" s="14" t="s">
        <v>62</v>
      </c>
      <c r="U590" s="14" t="s">
        <v>120</v>
      </c>
    </row>
    <row r="591" spans="1:21" x14ac:dyDescent="0.25">
      <c r="A591" s="14" t="s">
        <v>1235</v>
      </c>
      <c r="B591" s="91" t="s">
        <v>1236</v>
      </c>
      <c r="C591" s="121" t="s">
        <v>132</v>
      </c>
      <c r="D591" s="14" t="s">
        <v>53</v>
      </c>
      <c r="E591" s="14" t="s">
        <v>71</v>
      </c>
      <c r="F591" s="14" t="s">
        <v>72</v>
      </c>
      <c r="G591" s="92">
        <v>42969</v>
      </c>
      <c r="H591" s="93">
        <v>6.9</v>
      </c>
      <c r="I591" s="93">
        <v>29.2</v>
      </c>
      <c r="J591" s="94">
        <v>4.2319000000000004</v>
      </c>
      <c r="K591" s="95">
        <v>20.28</v>
      </c>
      <c r="L591" s="94">
        <v>1.8200000000000001E-2</v>
      </c>
      <c r="M591" s="95">
        <v>1</v>
      </c>
      <c r="N591" s="14" t="s">
        <v>73</v>
      </c>
      <c r="O591" s="14" t="s">
        <v>73</v>
      </c>
      <c r="P591" s="94">
        <v>5.8900000000000001E-2</v>
      </c>
      <c r="Q591" s="95">
        <v>2</v>
      </c>
      <c r="R591" s="93">
        <v>29.57</v>
      </c>
      <c r="S591" s="120">
        <v>1042264039</v>
      </c>
      <c r="T591" s="14" t="s">
        <v>199</v>
      </c>
      <c r="U591" s="14" t="s">
        <v>120</v>
      </c>
    </row>
    <row r="592" spans="1:21" x14ac:dyDescent="0.25">
      <c r="A592" s="14" t="s">
        <v>95</v>
      </c>
      <c r="B592" s="91" t="s">
        <v>96</v>
      </c>
      <c r="C592" s="121" t="s">
        <v>97</v>
      </c>
      <c r="D592" s="14" t="s">
        <v>45</v>
      </c>
      <c r="E592" s="14" t="s">
        <v>71</v>
      </c>
      <c r="F592" s="14" t="s">
        <v>98</v>
      </c>
      <c r="G592" s="92">
        <v>43190</v>
      </c>
      <c r="H592" s="93">
        <v>7.18</v>
      </c>
      <c r="I592" s="93">
        <v>48.9</v>
      </c>
      <c r="J592" s="94">
        <v>6.8106</v>
      </c>
      <c r="K592" s="95">
        <v>27.47</v>
      </c>
      <c r="L592" s="94">
        <v>1.3100000000000001E-2</v>
      </c>
      <c r="M592" s="95">
        <v>1.1000000000000001</v>
      </c>
      <c r="N592" s="95">
        <v>4.33</v>
      </c>
      <c r="O592" s="93">
        <v>-3.08</v>
      </c>
      <c r="P592" s="94">
        <v>9.4899999999999998E-2</v>
      </c>
      <c r="Q592" s="95">
        <v>9</v>
      </c>
      <c r="R592" s="93">
        <v>16.86</v>
      </c>
      <c r="S592" s="120">
        <v>195361459671</v>
      </c>
      <c r="T592" s="14" t="s">
        <v>48</v>
      </c>
      <c r="U592" s="14" t="s">
        <v>99</v>
      </c>
    </row>
    <row r="593" spans="1:21" x14ac:dyDescent="0.25">
      <c r="A593" s="14" t="s">
        <v>1237</v>
      </c>
      <c r="B593" s="91" t="s">
        <v>1238</v>
      </c>
      <c r="C593" s="121" t="s">
        <v>52</v>
      </c>
      <c r="D593" s="14" t="s">
        <v>53</v>
      </c>
      <c r="E593" s="14" t="s">
        <v>46</v>
      </c>
      <c r="F593" s="14" t="s">
        <v>83</v>
      </c>
      <c r="G593" s="92">
        <v>43194</v>
      </c>
      <c r="H593" s="93">
        <v>450.84</v>
      </c>
      <c r="I593" s="93">
        <v>289.5</v>
      </c>
      <c r="J593" s="94">
        <v>0.6421</v>
      </c>
      <c r="K593" s="95">
        <v>24.72</v>
      </c>
      <c r="L593" s="94">
        <v>0</v>
      </c>
      <c r="M593" s="95">
        <v>1</v>
      </c>
      <c r="N593" s="95">
        <v>0.93</v>
      </c>
      <c r="O593" s="93">
        <v>-41.23</v>
      </c>
      <c r="P593" s="94">
        <v>8.1100000000000005E-2</v>
      </c>
      <c r="Q593" s="95">
        <v>0</v>
      </c>
      <c r="R593" s="93">
        <v>48.37</v>
      </c>
      <c r="S593" s="120">
        <v>23769967236</v>
      </c>
      <c r="T593" s="14" t="s">
        <v>48</v>
      </c>
      <c r="U593" s="14" t="s">
        <v>179</v>
      </c>
    </row>
    <row r="594" spans="1:21" x14ac:dyDescent="0.25">
      <c r="A594" s="14" t="s">
        <v>1239</v>
      </c>
      <c r="B594" s="91" t="s">
        <v>1240</v>
      </c>
      <c r="C594" s="121" t="s">
        <v>60</v>
      </c>
      <c r="D594" s="14" t="s">
        <v>53</v>
      </c>
      <c r="E594" s="14" t="s">
        <v>71</v>
      </c>
      <c r="F594" s="14" t="s">
        <v>72</v>
      </c>
      <c r="G594" s="92">
        <v>43253</v>
      </c>
      <c r="H594" s="93">
        <v>0</v>
      </c>
      <c r="I594" s="93">
        <v>82.69</v>
      </c>
      <c r="J594" s="14" t="s">
        <v>73</v>
      </c>
      <c r="K594" s="14" t="s">
        <v>73</v>
      </c>
      <c r="L594" s="94">
        <v>3.6999999999999998E-2</v>
      </c>
      <c r="M594" s="95">
        <v>0.6</v>
      </c>
      <c r="N594" s="95">
        <v>1.26</v>
      </c>
      <c r="O594" s="93">
        <v>-17.2</v>
      </c>
      <c r="P594" s="94">
        <v>-0.94130000000000003</v>
      </c>
      <c r="Q594" s="95">
        <v>15</v>
      </c>
      <c r="R594" s="93">
        <v>31.59</v>
      </c>
      <c r="S594" s="120">
        <v>64173192984</v>
      </c>
      <c r="T594" s="14" t="s">
        <v>48</v>
      </c>
      <c r="U594" s="14" t="s">
        <v>80</v>
      </c>
    </row>
    <row r="595" spans="1:21" x14ac:dyDescent="0.25">
      <c r="A595" s="14" t="s">
        <v>1241</v>
      </c>
      <c r="B595" s="91" t="s">
        <v>1242</v>
      </c>
      <c r="C595" s="121" t="s">
        <v>89</v>
      </c>
      <c r="D595" s="14" t="s">
        <v>45</v>
      </c>
      <c r="E595" s="14" t="s">
        <v>71</v>
      </c>
      <c r="F595" s="14" t="s">
        <v>98</v>
      </c>
      <c r="G595" s="92">
        <v>43169</v>
      </c>
      <c r="H595" s="93">
        <v>43.72</v>
      </c>
      <c r="I595" s="93">
        <v>70.459999999999994</v>
      </c>
      <c r="J595" s="94">
        <v>1.6115999999999999</v>
      </c>
      <c r="K595" s="95">
        <v>32.47</v>
      </c>
      <c r="L595" s="94">
        <v>2.6100000000000002E-2</v>
      </c>
      <c r="M595" s="95">
        <v>1</v>
      </c>
      <c r="N595" s="95">
        <v>1.0900000000000001</v>
      </c>
      <c r="O595" s="93">
        <v>0.77</v>
      </c>
      <c r="P595" s="94">
        <v>0.11990000000000001</v>
      </c>
      <c r="Q595" s="95">
        <v>4</v>
      </c>
      <c r="R595" s="93">
        <v>17.07</v>
      </c>
      <c r="S595" s="120">
        <v>25517121926</v>
      </c>
      <c r="T595" s="14" t="s">
        <v>48</v>
      </c>
      <c r="U595" s="14" t="s">
        <v>196</v>
      </c>
    </row>
    <row r="596" spans="1:21" x14ac:dyDescent="0.25">
      <c r="A596" s="14" t="s">
        <v>1243</v>
      </c>
      <c r="B596" s="91" t="s">
        <v>1244</v>
      </c>
      <c r="C596" s="121" t="s">
        <v>226</v>
      </c>
      <c r="D596" s="14" t="s">
        <v>60</v>
      </c>
      <c r="E596" s="14" t="s">
        <v>54</v>
      </c>
      <c r="F596" s="14" t="s">
        <v>61</v>
      </c>
      <c r="G596" s="92">
        <v>43161</v>
      </c>
      <c r="H596" s="93">
        <v>21.99</v>
      </c>
      <c r="I596" s="93">
        <v>18.239999999999998</v>
      </c>
      <c r="J596" s="94">
        <v>0.82950000000000002</v>
      </c>
      <c r="K596" s="95">
        <v>17.88</v>
      </c>
      <c r="L596" s="94">
        <v>3.78E-2</v>
      </c>
      <c r="M596" s="95">
        <v>0.9</v>
      </c>
      <c r="N596" s="14" t="s">
        <v>73</v>
      </c>
      <c r="O596" s="14" t="s">
        <v>73</v>
      </c>
      <c r="P596" s="94">
        <v>4.6899999999999997E-2</v>
      </c>
      <c r="Q596" s="95">
        <v>20</v>
      </c>
      <c r="R596" s="93">
        <v>21.22</v>
      </c>
      <c r="S596" s="120">
        <v>6272353556</v>
      </c>
      <c r="T596" s="14" t="s">
        <v>62</v>
      </c>
      <c r="U596" s="14" t="s">
        <v>120</v>
      </c>
    </row>
    <row r="597" spans="1:21" x14ac:dyDescent="0.25">
      <c r="A597" s="14" t="s">
        <v>1245</v>
      </c>
      <c r="B597" s="91" t="s">
        <v>1246</v>
      </c>
      <c r="C597" s="121" t="s">
        <v>52</v>
      </c>
      <c r="D597" s="14" t="s">
        <v>53</v>
      </c>
      <c r="E597" s="14" t="s">
        <v>71</v>
      </c>
      <c r="F597" s="14" t="s">
        <v>72</v>
      </c>
      <c r="G597" s="92">
        <v>43281</v>
      </c>
      <c r="H597" s="93">
        <v>0.46</v>
      </c>
      <c r="I597" s="93">
        <v>8.68</v>
      </c>
      <c r="J597" s="94">
        <v>18.869599999999998</v>
      </c>
      <c r="K597" s="95">
        <v>7.11</v>
      </c>
      <c r="L597" s="94">
        <v>8.6400000000000005E-2</v>
      </c>
      <c r="M597" s="95">
        <v>1.1000000000000001</v>
      </c>
      <c r="N597" s="95">
        <v>1.1399999999999999</v>
      </c>
      <c r="O597" s="93">
        <v>-20.28</v>
      </c>
      <c r="P597" s="94">
        <v>-6.8999999999999999E-3</v>
      </c>
      <c r="Q597" s="95">
        <v>0</v>
      </c>
      <c r="R597" s="93">
        <v>5.04</v>
      </c>
      <c r="S597" s="120">
        <v>1667006462</v>
      </c>
      <c r="T597" s="14" t="s">
        <v>199</v>
      </c>
      <c r="U597" s="14" t="s">
        <v>196</v>
      </c>
    </row>
    <row r="598" spans="1:21" x14ac:dyDescent="0.25">
      <c r="A598" s="14" t="s">
        <v>1247</v>
      </c>
      <c r="B598" s="91" t="s">
        <v>1248</v>
      </c>
      <c r="C598" s="121" t="s">
        <v>102</v>
      </c>
      <c r="D598" s="14" t="s">
        <v>60</v>
      </c>
      <c r="E598" s="14" t="s">
        <v>54</v>
      </c>
      <c r="F598" s="14" t="s">
        <v>61</v>
      </c>
      <c r="G598" s="92">
        <v>43235</v>
      </c>
      <c r="H598" s="93">
        <v>70.81</v>
      </c>
      <c r="I598" s="93">
        <v>63.21</v>
      </c>
      <c r="J598" s="94">
        <v>0.89270000000000005</v>
      </c>
      <c r="K598" s="95">
        <v>15.19</v>
      </c>
      <c r="L598" s="94">
        <v>1.5699999999999999E-2</v>
      </c>
      <c r="M598" s="95">
        <v>1.2</v>
      </c>
      <c r="N598" s="95">
        <v>2.4500000000000002</v>
      </c>
      <c r="O598" s="93">
        <v>3.89</v>
      </c>
      <c r="P598" s="94">
        <v>3.3500000000000002E-2</v>
      </c>
      <c r="Q598" s="95">
        <v>7</v>
      </c>
      <c r="R598" s="93">
        <v>51.89</v>
      </c>
      <c r="S598" s="120">
        <v>22550785936</v>
      </c>
      <c r="T598" s="14" t="s">
        <v>48</v>
      </c>
      <c r="U598" s="14" t="s">
        <v>179</v>
      </c>
    </row>
    <row r="599" spans="1:21" x14ac:dyDescent="0.25">
      <c r="A599" s="14" t="s">
        <v>1249</v>
      </c>
      <c r="B599" s="91" t="s">
        <v>1250</v>
      </c>
      <c r="C599" s="121" t="s">
        <v>89</v>
      </c>
      <c r="D599" s="14" t="s">
        <v>53</v>
      </c>
      <c r="E599" s="14" t="s">
        <v>54</v>
      </c>
      <c r="F599" s="14" t="s">
        <v>55</v>
      </c>
      <c r="G599" s="92">
        <v>43198</v>
      </c>
      <c r="H599" s="93">
        <v>54.45</v>
      </c>
      <c r="I599" s="93">
        <v>42.57</v>
      </c>
      <c r="J599" s="94">
        <v>0.78180000000000005</v>
      </c>
      <c r="K599" s="95">
        <v>13.82</v>
      </c>
      <c r="L599" s="94">
        <v>3.6400000000000002E-2</v>
      </c>
      <c r="M599" s="95">
        <v>0</v>
      </c>
      <c r="N599" s="95">
        <v>0.88</v>
      </c>
      <c r="O599" s="93">
        <v>-82.55</v>
      </c>
      <c r="P599" s="94">
        <v>2.6599999999999999E-2</v>
      </c>
      <c r="Q599" s="95">
        <v>0</v>
      </c>
      <c r="R599" s="93">
        <v>55.6</v>
      </c>
      <c r="S599" s="120">
        <v>22101801840</v>
      </c>
      <c r="T599" s="14" t="s">
        <v>48</v>
      </c>
      <c r="U599" s="14" t="s">
        <v>90</v>
      </c>
    </row>
    <row r="600" spans="1:21" x14ac:dyDescent="0.25">
      <c r="A600" s="14" t="s">
        <v>1251</v>
      </c>
      <c r="B600" s="91" t="s">
        <v>1252</v>
      </c>
      <c r="C600" s="121" t="s">
        <v>44</v>
      </c>
      <c r="D600" s="14" t="s">
        <v>45</v>
      </c>
      <c r="E600" s="14" t="s">
        <v>71</v>
      </c>
      <c r="F600" s="14" t="s">
        <v>98</v>
      </c>
      <c r="G600" s="92">
        <v>42833</v>
      </c>
      <c r="H600" s="93">
        <v>17.54</v>
      </c>
      <c r="I600" s="93">
        <v>22.75</v>
      </c>
      <c r="J600" s="94">
        <v>1.2969999999999999</v>
      </c>
      <c r="K600" s="95">
        <v>11.67</v>
      </c>
      <c r="L600" s="94">
        <v>4.2200000000000001E-2</v>
      </c>
      <c r="M600" s="95">
        <v>1.1000000000000001</v>
      </c>
      <c r="N600" s="95">
        <v>1.89</v>
      </c>
      <c r="O600" s="93">
        <v>-3.53</v>
      </c>
      <c r="P600" s="94">
        <v>1.5800000000000002E-2</v>
      </c>
      <c r="Q600" s="95">
        <v>8</v>
      </c>
      <c r="R600" s="93">
        <v>23.91</v>
      </c>
      <c r="S600" s="120">
        <v>2192135673</v>
      </c>
      <c r="T600" s="14" t="s">
        <v>62</v>
      </c>
      <c r="U600" s="14" t="s">
        <v>141</v>
      </c>
    </row>
    <row r="601" spans="1:21" x14ac:dyDescent="0.25">
      <c r="A601" s="14" t="s">
        <v>1253</v>
      </c>
      <c r="B601" s="91" t="s">
        <v>1254</v>
      </c>
      <c r="C601" s="121" t="s">
        <v>52</v>
      </c>
      <c r="D601" s="14" t="s">
        <v>53</v>
      </c>
      <c r="E601" s="14" t="s">
        <v>71</v>
      </c>
      <c r="F601" s="14" t="s">
        <v>72</v>
      </c>
      <c r="G601" s="92">
        <v>43278</v>
      </c>
      <c r="H601" s="93">
        <v>26.84</v>
      </c>
      <c r="I601" s="93">
        <v>51.74</v>
      </c>
      <c r="J601" s="94">
        <v>1.9277</v>
      </c>
      <c r="K601" s="95">
        <v>18.22</v>
      </c>
      <c r="L601" s="94">
        <v>3.32E-2</v>
      </c>
      <c r="M601" s="95">
        <v>0.4</v>
      </c>
      <c r="N601" s="95">
        <v>0.71</v>
      </c>
      <c r="O601" s="93">
        <v>-51.05</v>
      </c>
      <c r="P601" s="94">
        <v>4.8599999999999997E-2</v>
      </c>
      <c r="Q601" s="95">
        <v>6</v>
      </c>
      <c r="R601" s="93">
        <v>43.52</v>
      </c>
      <c r="S601" s="120">
        <v>26255998636</v>
      </c>
      <c r="T601" s="14" t="s">
        <v>48</v>
      </c>
      <c r="U601" s="14" t="s">
        <v>90</v>
      </c>
    </row>
    <row r="602" spans="1:21" x14ac:dyDescent="0.25">
      <c r="A602" s="14" t="s">
        <v>128</v>
      </c>
      <c r="B602" s="91" t="s">
        <v>129</v>
      </c>
      <c r="C602" s="121" t="s">
        <v>102</v>
      </c>
      <c r="D602" s="14" t="s">
        <v>45</v>
      </c>
      <c r="E602" s="14" t="s">
        <v>71</v>
      </c>
      <c r="F602" s="14" t="s">
        <v>98</v>
      </c>
      <c r="G602" s="92">
        <v>43188</v>
      </c>
      <c r="H602" s="93">
        <v>46.54</v>
      </c>
      <c r="I602" s="93">
        <v>114.88</v>
      </c>
      <c r="J602" s="94">
        <v>2.4683999999999999</v>
      </c>
      <c r="K602" s="95">
        <v>25.93</v>
      </c>
      <c r="L602" s="94">
        <v>2.76E-2</v>
      </c>
      <c r="M602" s="95">
        <v>0.7</v>
      </c>
      <c r="N602" s="95">
        <v>1.51</v>
      </c>
      <c r="O602" s="93">
        <v>-26.35</v>
      </c>
      <c r="P602" s="94">
        <v>8.72E-2</v>
      </c>
      <c r="Q602" s="95">
        <v>20</v>
      </c>
      <c r="R602" s="93">
        <v>31.47</v>
      </c>
      <c r="S602" s="120">
        <v>162493159307</v>
      </c>
      <c r="T602" s="14" t="s">
        <v>48</v>
      </c>
      <c r="U602" s="14" t="s">
        <v>77</v>
      </c>
    </row>
    <row r="603" spans="1:21" x14ac:dyDescent="0.25">
      <c r="A603" s="14" t="s">
        <v>1255</v>
      </c>
      <c r="B603" s="91" t="s">
        <v>1256</v>
      </c>
      <c r="C603" s="121" t="s">
        <v>132</v>
      </c>
      <c r="D603" s="14" t="s">
        <v>53</v>
      </c>
      <c r="E603" s="14" t="s">
        <v>54</v>
      </c>
      <c r="F603" s="14" t="s">
        <v>55</v>
      </c>
      <c r="G603" s="92">
        <v>43157</v>
      </c>
      <c r="H603" s="93">
        <v>36.11</v>
      </c>
      <c r="I603" s="93">
        <v>37.65</v>
      </c>
      <c r="J603" s="94">
        <v>1.0426</v>
      </c>
      <c r="K603" s="95">
        <v>15.82</v>
      </c>
      <c r="L603" s="94">
        <v>3.4000000000000002E-2</v>
      </c>
      <c r="M603" s="95">
        <v>0.9</v>
      </c>
      <c r="N603" s="95">
        <v>1.43</v>
      </c>
      <c r="O603" s="93">
        <v>-11.77</v>
      </c>
      <c r="P603" s="94">
        <v>3.6600000000000001E-2</v>
      </c>
      <c r="Q603" s="95">
        <v>7</v>
      </c>
      <c r="R603" s="93">
        <v>0</v>
      </c>
      <c r="S603" s="120">
        <v>221120130960</v>
      </c>
      <c r="T603" s="14" t="s">
        <v>48</v>
      </c>
      <c r="U603" s="14" t="s">
        <v>49</v>
      </c>
    </row>
    <row r="604" spans="1:21" x14ac:dyDescent="0.25">
      <c r="A604" s="14" t="s">
        <v>1257</v>
      </c>
      <c r="B604" s="91" t="s">
        <v>1258</v>
      </c>
      <c r="C604" s="121" t="s">
        <v>66</v>
      </c>
      <c r="D604" s="14" t="s">
        <v>60</v>
      </c>
      <c r="E604" s="14" t="s">
        <v>46</v>
      </c>
      <c r="F604" s="14" t="s">
        <v>67</v>
      </c>
      <c r="G604" s="92">
        <v>43164</v>
      </c>
      <c r="H604" s="93">
        <v>205.39</v>
      </c>
      <c r="I604" s="93">
        <v>54.86</v>
      </c>
      <c r="J604" s="94">
        <v>0.2671</v>
      </c>
      <c r="K604" s="95">
        <v>9.76</v>
      </c>
      <c r="L604" s="94">
        <v>3.4099999999999998E-2</v>
      </c>
      <c r="M604" s="95">
        <v>1.5</v>
      </c>
      <c r="N604" s="14" t="s">
        <v>73</v>
      </c>
      <c r="O604" s="14" t="s">
        <v>73</v>
      </c>
      <c r="P604" s="94">
        <v>6.3E-3</v>
      </c>
      <c r="Q604" s="95">
        <v>9</v>
      </c>
      <c r="R604" s="93">
        <v>74.180000000000007</v>
      </c>
      <c r="S604" s="120">
        <v>15443871269</v>
      </c>
      <c r="T604" s="14" t="s">
        <v>48</v>
      </c>
      <c r="U604" s="14" t="s">
        <v>150</v>
      </c>
    </row>
    <row r="605" spans="1:21" x14ac:dyDescent="0.25">
      <c r="A605" s="14" t="s">
        <v>1259</v>
      </c>
      <c r="B605" s="91" t="s">
        <v>1260</v>
      </c>
      <c r="C605" s="121" t="s">
        <v>97</v>
      </c>
      <c r="D605" s="14" t="s">
        <v>53</v>
      </c>
      <c r="E605" s="14" t="s">
        <v>71</v>
      </c>
      <c r="F605" s="14" t="s">
        <v>72</v>
      </c>
      <c r="G605" s="92">
        <v>43157</v>
      </c>
      <c r="H605" s="93">
        <v>41.48</v>
      </c>
      <c r="I605" s="93">
        <v>80.03</v>
      </c>
      <c r="J605" s="94">
        <v>1.9294</v>
      </c>
      <c r="K605" s="95">
        <v>19.52</v>
      </c>
      <c r="L605" s="94">
        <v>3.3700000000000001E-2</v>
      </c>
      <c r="M605" s="95">
        <v>0.6</v>
      </c>
      <c r="N605" s="95">
        <v>0.94</v>
      </c>
      <c r="O605" s="93">
        <v>-15.48</v>
      </c>
      <c r="P605" s="94">
        <v>5.5100000000000003E-2</v>
      </c>
      <c r="Q605" s="95">
        <v>20</v>
      </c>
      <c r="R605" s="93">
        <v>42.87</v>
      </c>
      <c r="S605" s="120">
        <v>200686718729</v>
      </c>
      <c r="T605" s="14" t="s">
        <v>48</v>
      </c>
      <c r="U605" s="14" t="s">
        <v>326</v>
      </c>
    </row>
    <row r="606" spans="1:21" x14ac:dyDescent="0.25">
      <c r="A606" s="14" t="s">
        <v>1261</v>
      </c>
      <c r="B606" s="91" t="s">
        <v>1262</v>
      </c>
      <c r="C606" s="121" t="s">
        <v>97</v>
      </c>
      <c r="D606" s="14" t="s">
        <v>45</v>
      </c>
      <c r="E606" s="14" t="s">
        <v>71</v>
      </c>
      <c r="F606" s="14" t="s">
        <v>98</v>
      </c>
      <c r="G606" s="92">
        <v>43160</v>
      </c>
      <c r="H606" s="93">
        <v>47.23</v>
      </c>
      <c r="I606" s="93">
        <v>59.4</v>
      </c>
      <c r="J606" s="94">
        <v>1.2577</v>
      </c>
      <c r="K606" s="95">
        <v>23.86</v>
      </c>
      <c r="L606" s="94">
        <v>1.14E-2</v>
      </c>
      <c r="M606" s="95">
        <v>0.7</v>
      </c>
      <c r="N606" s="14" t="s">
        <v>73</v>
      </c>
      <c r="O606" s="14" t="s">
        <v>73</v>
      </c>
      <c r="P606" s="94">
        <v>7.6799999999999993E-2</v>
      </c>
      <c r="Q606" s="95">
        <v>0</v>
      </c>
      <c r="R606" s="93">
        <v>32.549999999999997</v>
      </c>
      <c r="S606" s="120">
        <v>34604995034</v>
      </c>
      <c r="T606" s="14" t="s">
        <v>48</v>
      </c>
      <c r="U606" s="14" t="s">
        <v>150</v>
      </c>
    </row>
    <row r="607" spans="1:21" x14ac:dyDescent="0.25">
      <c r="A607" s="14" t="s">
        <v>1263</v>
      </c>
      <c r="B607" s="91" t="s">
        <v>1264</v>
      </c>
      <c r="C607" s="121" t="s">
        <v>132</v>
      </c>
      <c r="D607" s="14" t="s">
        <v>53</v>
      </c>
      <c r="E607" s="14" t="s">
        <v>71</v>
      </c>
      <c r="F607" s="14" t="s">
        <v>72</v>
      </c>
      <c r="G607" s="92">
        <v>43163</v>
      </c>
      <c r="H607" s="93">
        <v>79.2</v>
      </c>
      <c r="I607" s="93">
        <v>158.75</v>
      </c>
      <c r="J607" s="94">
        <v>2.0044</v>
      </c>
      <c r="K607" s="95">
        <v>22.36</v>
      </c>
      <c r="L607" s="94">
        <v>1.6299999999999999E-2</v>
      </c>
      <c r="M607" s="95">
        <v>1.4</v>
      </c>
      <c r="N607" s="95">
        <v>1.49</v>
      </c>
      <c r="O607" s="93">
        <v>-37.93</v>
      </c>
      <c r="P607" s="94">
        <v>6.93E-2</v>
      </c>
      <c r="Q607" s="95">
        <v>20</v>
      </c>
      <c r="R607" s="93">
        <v>83.32</v>
      </c>
      <c r="S607" s="120">
        <v>21617260232</v>
      </c>
      <c r="T607" s="14" t="s">
        <v>48</v>
      </c>
      <c r="U607" s="14" t="s">
        <v>86</v>
      </c>
    </row>
    <row r="608" spans="1:21" x14ac:dyDescent="0.25">
      <c r="A608" s="14" t="s">
        <v>100</v>
      </c>
      <c r="B608" s="91" t="s">
        <v>101</v>
      </c>
      <c r="C608" s="121" t="s">
        <v>97</v>
      </c>
      <c r="D608" s="14" t="s">
        <v>45</v>
      </c>
      <c r="E608" s="14" t="s">
        <v>71</v>
      </c>
      <c r="F608" s="14" t="s">
        <v>98</v>
      </c>
      <c r="G608" s="92">
        <v>43190</v>
      </c>
      <c r="H608" s="93">
        <v>13.73</v>
      </c>
      <c r="I608" s="93">
        <v>30.92</v>
      </c>
      <c r="J608" s="94">
        <v>2.2519999999999998</v>
      </c>
      <c r="K608" s="95">
        <v>15.86</v>
      </c>
      <c r="L608" s="94">
        <v>1.1599999999999999E-2</v>
      </c>
      <c r="M608" s="95">
        <v>1</v>
      </c>
      <c r="N608" s="95">
        <v>3.57</v>
      </c>
      <c r="O608" s="93">
        <v>6.55</v>
      </c>
      <c r="P608" s="94">
        <v>3.6799999999999999E-2</v>
      </c>
      <c r="Q608" s="95">
        <v>5</v>
      </c>
      <c r="R608" s="93">
        <v>30.53</v>
      </c>
      <c r="S608" s="120">
        <v>8687783198</v>
      </c>
      <c r="T608" s="14" t="s">
        <v>62</v>
      </c>
      <c r="U608" s="14" t="s">
        <v>103</v>
      </c>
    </row>
    <row r="609" spans="1:21" x14ac:dyDescent="0.25">
      <c r="A609" s="14" t="s">
        <v>104</v>
      </c>
      <c r="B609" s="91" t="s">
        <v>105</v>
      </c>
      <c r="C609" s="121" t="s">
        <v>106</v>
      </c>
      <c r="D609" s="14" t="s">
        <v>60</v>
      </c>
      <c r="E609" s="14" t="s">
        <v>46</v>
      </c>
      <c r="F609" s="14" t="s">
        <v>67</v>
      </c>
      <c r="G609" s="92">
        <v>43190</v>
      </c>
      <c r="H609" s="93">
        <v>217.72</v>
      </c>
      <c r="I609" s="93">
        <v>114.67</v>
      </c>
      <c r="J609" s="94">
        <v>0.52669999999999995</v>
      </c>
      <c r="K609" s="95">
        <v>18.77</v>
      </c>
      <c r="L609" s="94">
        <v>2.1999999999999999E-2</v>
      </c>
      <c r="M609" s="95">
        <v>1.8</v>
      </c>
      <c r="N609" s="95">
        <v>2.2999999999999998</v>
      </c>
      <c r="O609" s="93">
        <v>-22.41</v>
      </c>
      <c r="P609" s="94">
        <v>5.1299999999999998E-2</v>
      </c>
      <c r="Q609" s="95">
        <v>7</v>
      </c>
      <c r="R609" s="93">
        <v>61.36</v>
      </c>
      <c r="S609" s="120">
        <v>10869850985</v>
      </c>
      <c r="T609" s="14" t="s">
        <v>48</v>
      </c>
      <c r="U609" s="14" t="s">
        <v>107</v>
      </c>
    </row>
    <row r="610" spans="1:21" x14ac:dyDescent="0.25">
      <c r="A610" s="14" t="s">
        <v>1265</v>
      </c>
      <c r="B610" s="91" t="s">
        <v>1266</v>
      </c>
      <c r="C610" s="121" t="s">
        <v>52</v>
      </c>
      <c r="D610" s="14" t="s">
        <v>53</v>
      </c>
      <c r="E610" s="14" t="s">
        <v>54</v>
      </c>
      <c r="F610" s="14" t="s">
        <v>55</v>
      </c>
      <c r="G610" s="92">
        <v>43182</v>
      </c>
      <c r="H610" s="93">
        <v>100.87</v>
      </c>
      <c r="I610" s="93">
        <v>76.37</v>
      </c>
      <c r="J610" s="94">
        <v>0.7571</v>
      </c>
      <c r="K610" s="95">
        <v>29.15</v>
      </c>
      <c r="L610" s="94">
        <v>3.7000000000000002E-3</v>
      </c>
      <c r="M610" s="95">
        <v>0.9</v>
      </c>
      <c r="N610" s="95">
        <v>1.26</v>
      </c>
      <c r="O610" s="93">
        <v>-21.42</v>
      </c>
      <c r="P610" s="94">
        <v>0.1032</v>
      </c>
      <c r="Q610" s="95">
        <v>0</v>
      </c>
      <c r="R610" s="93">
        <v>41.99</v>
      </c>
      <c r="S610" s="120">
        <v>8468171901</v>
      </c>
      <c r="T610" s="14" t="s">
        <v>62</v>
      </c>
      <c r="U610" s="14" t="s">
        <v>141</v>
      </c>
    </row>
    <row r="611" spans="1:21" x14ac:dyDescent="0.25">
      <c r="A611" s="14" t="s">
        <v>1267</v>
      </c>
      <c r="B611" s="91" t="s">
        <v>1268</v>
      </c>
      <c r="C611" s="121" t="s">
        <v>132</v>
      </c>
      <c r="D611" s="14" t="s">
        <v>53</v>
      </c>
      <c r="E611" s="14" t="s">
        <v>54</v>
      </c>
      <c r="F611" s="14" t="s">
        <v>55</v>
      </c>
      <c r="G611" s="92">
        <v>43240</v>
      </c>
      <c r="H611" s="93">
        <v>75</v>
      </c>
      <c r="I611" s="93">
        <v>63.42</v>
      </c>
      <c r="J611" s="94">
        <v>0.84560000000000002</v>
      </c>
      <c r="K611" s="95">
        <v>32.520000000000003</v>
      </c>
      <c r="L611" s="94">
        <v>2.7799999999999998E-2</v>
      </c>
      <c r="M611" s="95">
        <v>0.8</v>
      </c>
      <c r="N611" s="95">
        <v>0.66</v>
      </c>
      <c r="O611" s="93">
        <v>-24.42</v>
      </c>
      <c r="P611" s="94">
        <v>0.1201</v>
      </c>
      <c r="Q611" s="95">
        <v>4</v>
      </c>
      <c r="R611" s="93">
        <v>27.27</v>
      </c>
      <c r="S611" s="120">
        <v>34072667039</v>
      </c>
      <c r="T611" s="14" t="s">
        <v>48</v>
      </c>
      <c r="U611" s="14" t="s">
        <v>74</v>
      </c>
    </row>
    <row r="612" spans="1:21" x14ac:dyDescent="0.25">
      <c r="A612" s="14" t="s">
        <v>1269</v>
      </c>
      <c r="B612" s="91" t="s">
        <v>1270</v>
      </c>
      <c r="C612" s="121" t="s">
        <v>52</v>
      </c>
      <c r="D612" s="14" t="s">
        <v>53</v>
      </c>
      <c r="E612" s="14" t="s">
        <v>71</v>
      </c>
      <c r="F612" s="14" t="s">
        <v>72</v>
      </c>
      <c r="G612" s="92">
        <v>43178</v>
      </c>
      <c r="H612" s="93">
        <v>28.14</v>
      </c>
      <c r="I612" s="93">
        <v>82.33</v>
      </c>
      <c r="J612" s="94">
        <v>2.9257</v>
      </c>
      <c r="K612" s="95">
        <v>18.09</v>
      </c>
      <c r="L612" s="94">
        <v>5.1299999999999998E-2</v>
      </c>
      <c r="M612" s="95">
        <v>0.9</v>
      </c>
      <c r="N612" s="95">
        <v>1.35</v>
      </c>
      <c r="O612" s="93">
        <v>-21.55</v>
      </c>
      <c r="P612" s="94">
        <v>4.8000000000000001E-2</v>
      </c>
      <c r="Q612" s="95">
        <v>10</v>
      </c>
      <c r="R612" s="93">
        <v>0</v>
      </c>
      <c r="S612" s="120">
        <v>129167149958</v>
      </c>
      <c r="T612" s="14" t="s">
        <v>48</v>
      </c>
      <c r="U612" s="14" t="s">
        <v>352</v>
      </c>
    </row>
    <row r="613" spans="1:21" x14ac:dyDescent="0.25">
      <c r="A613" s="14" t="s">
        <v>1271</v>
      </c>
      <c r="B613" s="91" t="s">
        <v>1272</v>
      </c>
      <c r="C613" s="121" t="s">
        <v>102</v>
      </c>
      <c r="D613" s="14" t="s">
        <v>45</v>
      </c>
      <c r="E613" s="14" t="s">
        <v>54</v>
      </c>
      <c r="F613" s="14" t="s">
        <v>302</v>
      </c>
      <c r="G613" s="92">
        <v>42834</v>
      </c>
      <c r="H613" s="93">
        <v>21.44</v>
      </c>
      <c r="I613" s="93">
        <v>19.760000000000002</v>
      </c>
      <c r="J613" s="94">
        <v>0.92159999999999997</v>
      </c>
      <c r="K613" s="95">
        <v>21.48</v>
      </c>
      <c r="L613" s="94">
        <v>3.04E-2</v>
      </c>
      <c r="M613" s="95">
        <v>0.7</v>
      </c>
      <c r="N613" s="95">
        <v>2.41</v>
      </c>
      <c r="O613" s="93">
        <v>0.26</v>
      </c>
      <c r="P613" s="94">
        <v>6.4899999999999999E-2</v>
      </c>
      <c r="Q613" s="95">
        <v>0</v>
      </c>
      <c r="R613" s="93">
        <v>8.86</v>
      </c>
      <c r="S613" s="120">
        <v>109726985</v>
      </c>
      <c r="T613" s="14" t="s">
        <v>199</v>
      </c>
      <c r="U613" s="14" t="s">
        <v>141</v>
      </c>
    </row>
    <row r="614" spans="1:21" x14ac:dyDescent="0.25">
      <c r="A614" s="14" t="s">
        <v>1273</v>
      </c>
      <c r="B614" s="91" t="s">
        <v>1274</v>
      </c>
      <c r="C614" s="121" t="s">
        <v>106</v>
      </c>
      <c r="D614" s="14" t="s">
        <v>60</v>
      </c>
      <c r="E614" s="14" t="s">
        <v>54</v>
      </c>
      <c r="F614" s="14" t="s">
        <v>61</v>
      </c>
      <c r="G614" s="92">
        <v>43176</v>
      </c>
      <c r="H614" s="93">
        <v>173.9</v>
      </c>
      <c r="I614" s="93">
        <v>141.47999999999999</v>
      </c>
      <c r="J614" s="94">
        <v>0.81359999999999999</v>
      </c>
      <c r="K614" s="95">
        <v>15.77</v>
      </c>
      <c r="L614" s="94">
        <v>1.84E-2</v>
      </c>
      <c r="M614" s="95">
        <v>0.9</v>
      </c>
      <c r="N614" s="14" t="s">
        <v>73</v>
      </c>
      <c r="O614" s="14" t="s">
        <v>73</v>
      </c>
      <c r="P614" s="94">
        <v>3.6400000000000002E-2</v>
      </c>
      <c r="Q614" s="95">
        <v>7</v>
      </c>
      <c r="R614" s="93">
        <v>149.13</v>
      </c>
      <c r="S614" s="120">
        <v>65213019438</v>
      </c>
      <c r="T614" s="14" t="s">
        <v>48</v>
      </c>
      <c r="U614" s="14" t="s">
        <v>120</v>
      </c>
    </row>
    <row r="615" spans="1:21" x14ac:dyDescent="0.25">
      <c r="A615" s="14" t="s">
        <v>1275</v>
      </c>
      <c r="B615" s="91" t="s">
        <v>1276</v>
      </c>
      <c r="C615" s="121" t="s">
        <v>60</v>
      </c>
      <c r="D615" s="14" t="s">
        <v>53</v>
      </c>
      <c r="E615" s="14" t="s">
        <v>71</v>
      </c>
      <c r="F615" s="14" t="s">
        <v>72</v>
      </c>
      <c r="G615" s="92">
        <v>42959</v>
      </c>
      <c r="H615" s="93">
        <v>16.68</v>
      </c>
      <c r="I615" s="93">
        <v>38</v>
      </c>
      <c r="J615" s="94">
        <v>2.2782</v>
      </c>
      <c r="K615" s="95">
        <v>28.36</v>
      </c>
      <c r="L615" s="94">
        <v>2.3199999999999998E-2</v>
      </c>
      <c r="M615" s="95">
        <v>0.3</v>
      </c>
      <c r="N615" s="95">
        <v>0.46</v>
      </c>
      <c r="O615" s="93">
        <v>-56.2</v>
      </c>
      <c r="P615" s="94">
        <v>9.9299999999999999E-2</v>
      </c>
      <c r="Q615" s="95">
        <v>5</v>
      </c>
      <c r="R615" s="93">
        <v>29.99</v>
      </c>
      <c r="S615" s="120">
        <v>3030794576</v>
      </c>
      <c r="T615" s="14" t="s">
        <v>62</v>
      </c>
      <c r="U615" s="14" t="s">
        <v>90</v>
      </c>
    </row>
    <row r="616" spans="1:21" x14ac:dyDescent="0.25">
      <c r="A616" s="14" t="s">
        <v>1277</v>
      </c>
      <c r="B616" s="91" t="s">
        <v>2005</v>
      </c>
      <c r="C616" s="121" t="s">
        <v>106</v>
      </c>
      <c r="D616" s="14" t="s">
        <v>60</v>
      </c>
      <c r="E616" s="14" t="s">
        <v>46</v>
      </c>
      <c r="F616" s="14" t="s">
        <v>67</v>
      </c>
      <c r="G616" s="92">
        <v>43264</v>
      </c>
      <c r="H616" s="93">
        <v>88.91</v>
      </c>
      <c r="I616" s="93">
        <v>43.16</v>
      </c>
      <c r="J616" s="94">
        <v>0.4854</v>
      </c>
      <c r="K616" s="95">
        <v>18.68</v>
      </c>
      <c r="L616" s="94">
        <v>3.2000000000000001E-2</v>
      </c>
      <c r="M616" s="95">
        <v>1.4</v>
      </c>
      <c r="N616" s="95">
        <v>2.65</v>
      </c>
      <c r="O616" s="93">
        <v>-10.63</v>
      </c>
      <c r="P616" s="94">
        <v>5.0900000000000001E-2</v>
      </c>
      <c r="Q616" s="95">
        <v>12</v>
      </c>
      <c r="R616" s="93">
        <v>37.69</v>
      </c>
      <c r="S616" s="120">
        <v>8179015000</v>
      </c>
      <c r="T616" s="14" t="s">
        <v>62</v>
      </c>
      <c r="U616" s="14" t="s">
        <v>86</v>
      </c>
    </row>
    <row r="617" spans="1:21" x14ac:dyDescent="0.25">
      <c r="A617" s="14" t="s">
        <v>1278</v>
      </c>
      <c r="B617" s="91" t="s">
        <v>1279</v>
      </c>
      <c r="C617" s="121" t="s">
        <v>102</v>
      </c>
      <c r="D617" s="14" t="s">
        <v>60</v>
      </c>
      <c r="E617" s="14" t="s">
        <v>71</v>
      </c>
      <c r="F617" s="14" t="s">
        <v>155</v>
      </c>
      <c r="G617" s="92">
        <v>43274</v>
      </c>
      <c r="H617" s="93">
        <v>60.25</v>
      </c>
      <c r="I617" s="93">
        <v>80.239999999999995</v>
      </c>
      <c r="J617" s="94">
        <v>1.3318000000000001</v>
      </c>
      <c r="K617" s="95">
        <v>19.2</v>
      </c>
      <c r="L617" s="94">
        <v>3.32E-2</v>
      </c>
      <c r="M617" s="95">
        <v>0.3</v>
      </c>
      <c r="N617" s="95">
        <v>0.51</v>
      </c>
      <c r="O617" s="93">
        <v>-98.11</v>
      </c>
      <c r="P617" s="94">
        <v>5.3499999999999999E-2</v>
      </c>
      <c r="Q617" s="95">
        <v>6</v>
      </c>
      <c r="R617" s="93">
        <v>66.599999999999994</v>
      </c>
      <c r="S617" s="120">
        <v>8963623080</v>
      </c>
      <c r="T617" s="14" t="s">
        <v>62</v>
      </c>
      <c r="U617" s="14" t="s">
        <v>90</v>
      </c>
    </row>
    <row r="618" spans="1:21" x14ac:dyDescent="0.25">
      <c r="A618" s="14" t="s">
        <v>1280</v>
      </c>
      <c r="B618" s="91" t="s">
        <v>1281</v>
      </c>
      <c r="C618" s="121" t="s">
        <v>54</v>
      </c>
      <c r="D618" s="14" t="s">
        <v>53</v>
      </c>
      <c r="E618" s="14" t="s">
        <v>71</v>
      </c>
      <c r="F618" s="14" t="s">
        <v>72</v>
      </c>
      <c r="G618" s="92">
        <v>43166</v>
      </c>
      <c r="H618" s="93">
        <v>6.55</v>
      </c>
      <c r="I618" s="93">
        <v>45.16</v>
      </c>
      <c r="J618" s="94">
        <v>6.8947000000000003</v>
      </c>
      <c r="K618" s="95">
        <v>34.74</v>
      </c>
      <c r="L618" s="94">
        <v>1.2800000000000001E-2</v>
      </c>
      <c r="M618" s="95">
        <v>1.6</v>
      </c>
      <c r="N618" s="95">
        <v>1.87</v>
      </c>
      <c r="O618" s="93">
        <v>-12.76</v>
      </c>
      <c r="P618" s="94">
        <v>0.13120000000000001</v>
      </c>
      <c r="Q618" s="95">
        <v>7</v>
      </c>
      <c r="R618" s="93">
        <v>20.37</v>
      </c>
      <c r="S618" s="120">
        <v>3620424486</v>
      </c>
      <c r="T618" s="14" t="s">
        <v>62</v>
      </c>
      <c r="U618" s="14" t="s">
        <v>251</v>
      </c>
    </row>
    <row r="619" spans="1:21" x14ac:dyDescent="0.25">
      <c r="A619" s="14" t="s">
        <v>1282</v>
      </c>
      <c r="B619" s="91" t="s">
        <v>1283</v>
      </c>
      <c r="C619" s="121" t="s">
        <v>54</v>
      </c>
      <c r="D619" s="14" t="s">
        <v>53</v>
      </c>
      <c r="E619" s="14" t="s">
        <v>71</v>
      </c>
      <c r="F619" s="14" t="s">
        <v>72</v>
      </c>
      <c r="G619" s="92">
        <v>42987</v>
      </c>
      <c r="H619" s="93">
        <v>0</v>
      </c>
      <c r="I619" s="93">
        <v>87.82</v>
      </c>
      <c r="J619" s="14" t="s">
        <v>73</v>
      </c>
      <c r="K619" s="14" t="s">
        <v>73</v>
      </c>
      <c r="L619" s="94">
        <v>0</v>
      </c>
      <c r="M619" s="95">
        <v>-0.1</v>
      </c>
      <c r="N619" s="95">
        <v>6.43</v>
      </c>
      <c r="O619" s="93">
        <v>-67.150000000000006</v>
      </c>
      <c r="P619" s="94">
        <v>-0.36299999999999999</v>
      </c>
      <c r="Q619" s="95">
        <v>0</v>
      </c>
      <c r="R619" s="93">
        <v>34.93</v>
      </c>
      <c r="S619" s="120">
        <v>5941781217</v>
      </c>
      <c r="T619" s="14" t="s">
        <v>62</v>
      </c>
      <c r="U619" s="14" t="s">
        <v>77</v>
      </c>
    </row>
    <row r="620" spans="1:21" x14ac:dyDescent="0.25">
      <c r="A620" s="14" t="s">
        <v>1284</v>
      </c>
      <c r="B620" s="91" t="s">
        <v>1285</v>
      </c>
      <c r="C620" s="121" t="s">
        <v>132</v>
      </c>
      <c r="D620" s="14" t="s">
        <v>53</v>
      </c>
      <c r="E620" s="14" t="s">
        <v>71</v>
      </c>
      <c r="F620" s="14" t="s">
        <v>72</v>
      </c>
      <c r="G620" s="92">
        <v>43227</v>
      </c>
      <c r="H620" s="93">
        <v>17.47</v>
      </c>
      <c r="I620" s="93">
        <v>105.41</v>
      </c>
      <c r="J620" s="94">
        <v>6.0338000000000003</v>
      </c>
      <c r="K620" s="95">
        <v>19.170000000000002</v>
      </c>
      <c r="L620" s="94">
        <v>1.61E-2</v>
      </c>
      <c r="M620" s="95">
        <v>1.5</v>
      </c>
      <c r="N620" s="95">
        <v>1.77</v>
      </c>
      <c r="O620" s="93">
        <v>-15.4</v>
      </c>
      <c r="P620" s="94">
        <v>5.33E-2</v>
      </c>
      <c r="Q620" s="95">
        <v>20</v>
      </c>
      <c r="R620" s="93">
        <v>54.88</v>
      </c>
      <c r="S620" s="120">
        <v>26070745141</v>
      </c>
      <c r="T620" s="14" t="s">
        <v>48</v>
      </c>
      <c r="U620" s="14" t="s">
        <v>103</v>
      </c>
    </row>
    <row r="621" spans="1:21" x14ac:dyDescent="0.25">
      <c r="A621" s="14" t="s">
        <v>1286</v>
      </c>
      <c r="B621" s="91" t="s">
        <v>1287</v>
      </c>
      <c r="C621" s="121" t="s">
        <v>52</v>
      </c>
      <c r="D621" s="14" t="s">
        <v>53</v>
      </c>
      <c r="E621" s="14" t="s">
        <v>71</v>
      </c>
      <c r="F621" s="14" t="s">
        <v>72</v>
      </c>
      <c r="G621" s="92">
        <v>43277</v>
      </c>
      <c r="H621" s="93">
        <v>9.69</v>
      </c>
      <c r="I621" s="93">
        <v>28.41</v>
      </c>
      <c r="J621" s="94">
        <v>2.9319000000000002</v>
      </c>
      <c r="K621" s="95">
        <v>13.79</v>
      </c>
      <c r="L621" s="94">
        <v>5.5599999999999997E-2</v>
      </c>
      <c r="M621" s="95">
        <v>0.5</v>
      </c>
      <c r="N621" s="95">
        <v>0.59</v>
      </c>
      <c r="O621" s="93">
        <v>-41.31</v>
      </c>
      <c r="P621" s="94">
        <v>2.6499999999999999E-2</v>
      </c>
      <c r="Q621" s="95">
        <v>6</v>
      </c>
      <c r="R621" s="93">
        <v>28.22</v>
      </c>
      <c r="S621" s="120">
        <v>19860163807</v>
      </c>
      <c r="T621" s="14" t="s">
        <v>48</v>
      </c>
      <c r="U621" s="14" t="s">
        <v>90</v>
      </c>
    </row>
    <row r="622" spans="1:21" x14ac:dyDescent="0.25">
      <c r="A622" s="14" t="s">
        <v>1288</v>
      </c>
      <c r="B622" s="91" t="s">
        <v>2006</v>
      </c>
      <c r="C622" s="121" t="s">
        <v>54</v>
      </c>
      <c r="D622" s="14" t="s">
        <v>53</v>
      </c>
      <c r="E622" s="14" t="s">
        <v>71</v>
      </c>
      <c r="F622" s="14" t="s">
        <v>72</v>
      </c>
      <c r="G622" s="92">
        <v>43196</v>
      </c>
      <c r="H622" s="93">
        <v>0</v>
      </c>
      <c r="I622" s="93">
        <v>78.03</v>
      </c>
      <c r="J622" s="14" t="s">
        <v>73</v>
      </c>
      <c r="K622" s="14" t="s">
        <v>73</v>
      </c>
      <c r="L622" s="94">
        <v>8.2000000000000007E-3</v>
      </c>
      <c r="M622" s="95">
        <v>0.7</v>
      </c>
      <c r="N622" s="95">
        <v>1.96</v>
      </c>
      <c r="O622" s="93">
        <v>-18.579999999999998</v>
      </c>
      <c r="P622" s="94">
        <v>-0.15659999999999999</v>
      </c>
      <c r="Q622" s="95">
        <v>15</v>
      </c>
      <c r="R622" s="93">
        <v>70.709999999999994</v>
      </c>
      <c r="S622" s="120">
        <v>10702260000</v>
      </c>
      <c r="T622" s="14" t="s">
        <v>48</v>
      </c>
      <c r="U622" s="14" t="s">
        <v>49</v>
      </c>
    </row>
    <row r="623" spans="1:21" x14ac:dyDescent="0.25">
      <c r="A623" s="14" t="s">
        <v>1289</v>
      </c>
      <c r="B623" s="91" t="s">
        <v>1290</v>
      </c>
      <c r="C623" s="121" t="s">
        <v>59</v>
      </c>
      <c r="D623" s="14" t="s">
        <v>45</v>
      </c>
      <c r="E623" s="14" t="s">
        <v>46</v>
      </c>
      <c r="F623" s="14" t="s">
        <v>47</v>
      </c>
      <c r="G623" s="92">
        <v>43279</v>
      </c>
      <c r="H623" s="93">
        <v>482.89</v>
      </c>
      <c r="I623" s="93">
        <v>96.02</v>
      </c>
      <c r="J623" s="94">
        <v>0.1988</v>
      </c>
      <c r="K623" s="95">
        <v>7.66</v>
      </c>
      <c r="L623" s="94">
        <v>3.1199999999999999E-2</v>
      </c>
      <c r="M623" s="95">
        <v>1.5</v>
      </c>
      <c r="N623" s="14" t="s">
        <v>73</v>
      </c>
      <c r="O623" s="14" t="s">
        <v>73</v>
      </c>
      <c r="P623" s="94">
        <v>-4.1999999999999997E-3</v>
      </c>
      <c r="Q623" s="95">
        <v>9</v>
      </c>
      <c r="R623" s="93">
        <v>185.87</v>
      </c>
      <c r="S623" s="120">
        <v>39813300662</v>
      </c>
      <c r="T623" s="14" t="s">
        <v>48</v>
      </c>
      <c r="U623" s="14" t="s">
        <v>150</v>
      </c>
    </row>
    <row r="624" spans="1:21" x14ac:dyDescent="0.25">
      <c r="A624" s="14" t="s">
        <v>116</v>
      </c>
      <c r="B624" s="91" t="s">
        <v>117</v>
      </c>
      <c r="C624" s="121" t="s">
        <v>52</v>
      </c>
      <c r="D624" s="14" t="s">
        <v>53</v>
      </c>
      <c r="E624" s="14" t="s">
        <v>71</v>
      </c>
      <c r="F624" s="14" t="s">
        <v>72</v>
      </c>
      <c r="G624" s="92">
        <v>43189</v>
      </c>
      <c r="H624" s="93">
        <v>161.56</v>
      </c>
      <c r="I624" s="93">
        <v>219.72</v>
      </c>
      <c r="J624" s="94">
        <v>1.36</v>
      </c>
      <c r="K624" s="95">
        <v>32.700000000000003</v>
      </c>
      <c r="L624" s="94">
        <v>3.6400000000000002E-2</v>
      </c>
      <c r="M624" s="95">
        <v>0.3</v>
      </c>
      <c r="N624" s="95">
        <v>1.29</v>
      </c>
      <c r="O624" s="93">
        <v>-7.8</v>
      </c>
      <c r="P624" s="94">
        <v>0.121</v>
      </c>
      <c r="Q624" s="95">
        <v>8</v>
      </c>
      <c r="R624" s="93">
        <v>67.73</v>
      </c>
      <c r="S624" s="120">
        <v>38712805384</v>
      </c>
      <c r="T624" s="14" t="s">
        <v>48</v>
      </c>
      <c r="U624" s="14" t="s">
        <v>74</v>
      </c>
    </row>
    <row r="625" spans="1:21" x14ac:dyDescent="0.25">
      <c r="A625" s="14" t="s">
        <v>1291</v>
      </c>
      <c r="B625" s="91" t="s">
        <v>1292</v>
      </c>
      <c r="C625" s="121" t="s">
        <v>52</v>
      </c>
      <c r="D625" s="14" t="s">
        <v>53</v>
      </c>
      <c r="E625" s="14" t="s">
        <v>71</v>
      </c>
      <c r="F625" s="14" t="s">
        <v>72</v>
      </c>
      <c r="G625" s="92">
        <v>43203</v>
      </c>
      <c r="H625" s="93">
        <v>89.7</v>
      </c>
      <c r="I625" s="93">
        <v>111.06</v>
      </c>
      <c r="J625" s="94">
        <v>1.2381</v>
      </c>
      <c r="K625" s="95">
        <v>16.75</v>
      </c>
      <c r="L625" s="94">
        <v>2.46E-2</v>
      </c>
      <c r="M625" s="95">
        <v>1</v>
      </c>
      <c r="N625" s="95">
        <v>1.42</v>
      </c>
      <c r="O625" s="93">
        <v>-29.07</v>
      </c>
      <c r="P625" s="94">
        <v>4.1300000000000003E-2</v>
      </c>
      <c r="Q625" s="95">
        <v>6</v>
      </c>
      <c r="R625" s="93">
        <v>78.62</v>
      </c>
      <c r="S625" s="120">
        <v>52018030661</v>
      </c>
      <c r="T625" s="14" t="s">
        <v>48</v>
      </c>
      <c r="U625" s="14" t="s">
        <v>80</v>
      </c>
    </row>
    <row r="626" spans="1:21" x14ac:dyDescent="0.25">
      <c r="A626" s="14" t="s">
        <v>1293</v>
      </c>
      <c r="B626" s="91" t="s">
        <v>1294</v>
      </c>
      <c r="C626" s="121" t="s">
        <v>102</v>
      </c>
      <c r="D626" s="14" t="s">
        <v>45</v>
      </c>
      <c r="E626" s="14" t="s">
        <v>46</v>
      </c>
      <c r="F626" s="14" t="s">
        <v>47</v>
      </c>
      <c r="G626" s="92">
        <v>43226</v>
      </c>
      <c r="H626" s="93">
        <v>261.26</v>
      </c>
      <c r="I626" s="93">
        <v>151.49</v>
      </c>
      <c r="J626" s="94">
        <v>0.57979999999999998</v>
      </c>
      <c r="K626" s="95">
        <v>20.329999999999998</v>
      </c>
      <c r="L626" s="94">
        <v>1E-3</v>
      </c>
      <c r="M626" s="95">
        <v>0.8</v>
      </c>
      <c r="N626" s="95">
        <v>1.62</v>
      </c>
      <c r="O626" s="93">
        <v>-42.38</v>
      </c>
      <c r="P626" s="94">
        <v>5.9200000000000003E-2</v>
      </c>
      <c r="Q626" s="95">
        <v>2</v>
      </c>
      <c r="R626" s="93">
        <v>119.43</v>
      </c>
      <c r="S626" s="120">
        <v>11699020337</v>
      </c>
      <c r="T626" s="14" t="s">
        <v>48</v>
      </c>
      <c r="U626" s="14" t="s">
        <v>165</v>
      </c>
    </row>
    <row r="627" spans="1:21" x14ac:dyDescent="0.25">
      <c r="A627" s="14" t="s">
        <v>1295</v>
      </c>
      <c r="B627" s="91" t="s">
        <v>1296</v>
      </c>
      <c r="C627" s="121" t="s">
        <v>44</v>
      </c>
      <c r="D627" s="14" t="s">
        <v>45</v>
      </c>
      <c r="E627" s="14" t="s">
        <v>54</v>
      </c>
      <c r="F627" s="14" t="s">
        <v>302</v>
      </c>
      <c r="G627" s="92">
        <v>43236</v>
      </c>
      <c r="H627" s="93">
        <v>40.700000000000003</v>
      </c>
      <c r="I627" s="93">
        <v>33.19</v>
      </c>
      <c r="J627" s="94">
        <v>0.8155</v>
      </c>
      <c r="K627" s="95">
        <v>17.11</v>
      </c>
      <c r="L627" s="94">
        <v>0</v>
      </c>
      <c r="M627" s="95">
        <v>0.9</v>
      </c>
      <c r="N627" s="95">
        <v>1.91</v>
      </c>
      <c r="O627" s="93">
        <v>-0.34</v>
      </c>
      <c r="P627" s="94">
        <v>4.2999999999999997E-2</v>
      </c>
      <c r="Q627" s="95">
        <v>0</v>
      </c>
      <c r="R627" s="93">
        <v>37.67</v>
      </c>
      <c r="S627" s="120">
        <v>5041537857</v>
      </c>
      <c r="T627" s="14" t="s">
        <v>62</v>
      </c>
      <c r="U627" s="14" t="s">
        <v>103</v>
      </c>
    </row>
    <row r="628" spans="1:21" x14ac:dyDescent="0.25">
      <c r="A628" s="14" t="s">
        <v>1297</v>
      </c>
      <c r="B628" s="91" t="s">
        <v>1298</v>
      </c>
      <c r="C628" s="121" t="s">
        <v>132</v>
      </c>
      <c r="D628" s="14" t="s">
        <v>53</v>
      </c>
      <c r="E628" s="14" t="s">
        <v>71</v>
      </c>
      <c r="F628" s="14" t="s">
        <v>72</v>
      </c>
      <c r="G628" s="92">
        <v>43166</v>
      </c>
      <c r="H628" s="93">
        <v>40.53</v>
      </c>
      <c r="I628" s="93">
        <v>166.86</v>
      </c>
      <c r="J628" s="94">
        <v>4.117</v>
      </c>
      <c r="K628" s="95">
        <v>30.9</v>
      </c>
      <c r="L628" s="94">
        <v>1.89E-2</v>
      </c>
      <c r="M628" s="95">
        <v>1.1000000000000001</v>
      </c>
      <c r="N628" s="95">
        <v>0.99</v>
      </c>
      <c r="O628" s="93">
        <v>-38.270000000000003</v>
      </c>
      <c r="P628" s="94">
        <v>0.112</v>
      </c>
      <c r="Q628" s="95">
        <v>20</v>
      </c>
      <c r="R628" s="93">
        <v>54.63</v>
      </c>
      <c r="S628" s="120">
        <v>47881577951</v>
      </c>
      <c r="T628" s="14" t="s">
        <v>48</v>
      </c>
      <c r="U628" s="14" t="s">
        <v>251</v>
      </c>
    </row>
    <row r="629" spans="1:21" x14ac:dyDescent="0.25">
      <c r="A629" s="14" t="s">
        <v>1299</v>
      </c>
      <c r="B629" s="91" t="s">
        <v>1300</v>
      </c>
      <c r="C629" s="121" t="s">
        <v>54</v>
      </c>
      <c r="D629" s="14" t="s">
        <v>53</v>
      </c>
      <c r="E629" s="14" t="s">
        <v>71</v>
      </c>
      <c r="F629" s="14" t="s">
        <v>72</v>
      </c>
      <c r="G629" s="92">
        <v>43281</v>
      </c>
      <c r="H629" s="93">
        <v>24.46</v>
      </c>
      <c r="I629" s="93">
        <v>182.64</v>
      </c>
      <c r="J629" s="94">
        <v>7.4668999999999999</v>
      </c>
      <c r="K629" s="95">
        <v>82.64</v>
      </c>
      <c r="L629" s="94">
        <v>4.0000000000000002E-4</v>
      </c>
      <c r="M629" s="95">
        <v>0.9</v>
      </c>
      <c r="N629" s="95">
        <v>1.26</v>
      </c>
      <c r="O629" s="93">
        <v>-18.11</v>
      </c>
      <c r="P629" s="94">
        <v>0.37069999999999997</v>
      </c>
      <c r="Q629" s="95">
        <v>0</v>
      </c>
      <c r="R629" s="93">
        <v>79.31</v>
      </c>
      <c r="S629" s="120">
        <v>31390516413</v>
      </c>
      <c r="T629" s="14" t="s">
        <v>48</v>
      </c>
      <c r="U629" s="14" t="s">
        <v>80</v>
      </c>
    </row>
    <row r="630" spans="1:21" x14ac:dyDescent="0.25">
      <c r="A630" s="14" t="s">
        <v>1301</v>
      </c>
      <c r="B630" s="91" t="s">
        <v>1302</v>
      </c>
      <c r="C630" s="121" t="s">
        <v>60</v>
      </c>
      <c r="D630" s="14" t="s">
        <v>53</v>
      </c>
      <c r="E630" s="14" t="s">
        <v>71</v>
      </c>
      <c r="F630" s="14" t="s">
        <v>72</v>
      </c>
      <c r="G630" s="92">
        <v>43262</v>
      </c>
      <c r="H630" s="93">
        <v>59.34</v>
      </c>
      <c r="I630" s="93">
        <v>88.58</v>
      </c>
      <c r="J630" s="94">
        <v>1.4927999999999999</v>
      </c>
      <c r="K630" s="95">
        <v>57.52</v>
      </c>
      <c r="L630" s="94">
        <v>0</v>
      </c>
      <c r="M630" s="104" t="e">
        <v>#N/A</v>
      </c>
      <c r="N630" s="95">
        <v>1.35</v>
      </c>
      <c r="O630" s="93">
        <v>5.8</v>
      </c>
      <c r="P630" s="94">
        <v>0.24510000000000001</v>
      </c>
      <c r="Q630" s="95">
        <v>0</v>
      </c>
      <c r="R630" s="93">
        <v>26.21</v>
      </c>
      <c r="S630" s="120">
        <v>105442396581</v>
      </c>
      <c r="T630" s="14" t="s">
        <v>48</v>
      </c>
      <c r="U630" s="14" t="s">
        <v>544</v>
      </c>
    </row>
    <row r="631" spans="1:21" x14ac:dyDescent="0.25">
      <c r="A631" s="14" t="s">
        <v>1303</v>
      </c>
      <c r="B631" s="91" t="s">
        <v>1304</v>
      </c>
      <c r="C631" s="121" t="s">
        <v>52</v>
      </c>
      <c r="D631" s="14" t="s">
        <v>53</v>
      </c>
      <c r="E631" s="14" t="s">
        <v>71</v>
      </c>
      <c r="F631" s="14" t="s">
        <v>72</v>
      </c>
      <c r="G631" s="92">
        <v>43240</v>
      </c>
      <c r="H631" s="93">
        <v>3.51</v>
      </c>
      <c r="I631" s="93">
        <v>58.91</v>
      </c>
      <c r="J631" s="94">
        <v>16.7835</v>
      </c>
      <c r="K631" s="95">
        <v>53.07</v>
      </c>
      <c r="L631" s="94">
        <v>3.73E-2</v>
      </c>
      <c r="M631" s="95">
        <v>1.5</v>
      </c>
      <c r="N631" s="95">
        <v>3.6</v>
      </c>
      <c r="O631" s="93">
        <v>3.51</v>
      </c>
      <c r="P631" s="94">
        <v>0.22289999999999999</v>
      </c>
      <c r="Q631" s="95">
        <v>15</v>
      </c>
      <c r="R631" s="93">
        <v>0</v>
      </c>
      <c r="S631" s="120">
        <v>87401157476</v>
      </c>
      <c r="T631" s="14" t="s">
        <v>48</v>
      </c>
      <c r="U631" s="14" t="s">
        <v>127</v>
      </c>
    </row>
    <row r="632" spans="1:21" x14ac:dyDescent="0.25">
      <c r="A632" s="14" t="s">
        <v>1305</v>
      </c>
      <c r="B632" s="91" t="s">
        <v>1306</v>
      </c>
      <c r="C632" s="121" t="s">
        <v>54</v>
      </c>
      <c r="D632" s="14" t="s">
        <v>53</v>
      </c>
      <c r="E632" s="14" t="s">
        <v>71</v>
      </c>
      <c r="F632" s="14" t="s">
        <v>72</v>
      </c>
      <c r="G632" s="92">
        <v>43281</v>
      </c>
      <c r="H632" s="93">
        <v>0</v>
      </c>
      <c r="I632" s="93">
        <v>12.31</v>
      </c>
      <c r="J632" s="14" t="s">
        <v>73</v>
      </c>
      <c r="K632" s="14" t="s">
        <v>73</v>
      </c>
      <c r="L632" s="94">
        <v>0</v>
      </c>
      <c r="M632" s="95">
        <v>1.5</v>
      </c>
      <c r="N632" s="95">
        <v>0.24</v>
      </c>
      <c r="O632" s="93">
        <v>-15.62</v>
      </c>
      <c r="P632" s="94">
        <v>-0.1094</v>
      </c>
      <c r="Q632" s="95">
        <v>0</v>
      </c>
      <c r="R632" s="93">
        <v>0</v>
      </c>
      <c r="S632" s="120">
        <v>3085931790</v>
      </c>
      <c r="T632" s="14" t="s">
        <v>62</v>
      </c>
      <c r="U632" s="14" t="s">
        <v>80</v>
      </c>
    </row>
    <row r="633" spans="1:21" x14ac:dyDescent="0.25">
      <c r="A633" s="14" t="s">
        <v>1307</v>
      </c>
      <c r="B633" s="91" t="s">
        <v>1308</v>
      </c>
      <c r="C633" s="121" t="s">
        <v>54</v>
      </c>
      <c r="D633" s="14" t="s">
        <v>53</v>
      </c>
      <c r="E633" s="14" t="s">
        <v>71</v>
      </c>
      <c r="F633" s="14" t="s">
        <v>72</v>
      </c>
      <c r="G633" s="92">
        <v>43214</v>
      </c>
      <c r="H633" s="93">
        <v>18.350000000000001</v>
      </c>
      <c r="I633" s="93">
        <v>82.72</v>
      </c>
      <c r="J633" s="94">
        <v>4.5079000000000002</v>
      </c>
      <c r="K633" s="95">
        <v>172.33</v>
      </c>
      <c r="L633" s="94">
        <v>0</v>
      </c>
      <c r="M633" s="95">
        <v>1</v>
      </c>
      <c r="N633" s="95">
        <v>4.72</v>
      </c>
      <c r="O633" s="93">
        <v>0.85</v>
      </c>
      <c r="P633" s="94">
        <v>0.81920000000000004</v>
      </c>
      <c r="Q633" s="95">
        <v>0</v>
      </c>
      <c r="R633" s="93">
        <v>26.57</v>
      </c>
      <c r="S633" s="120">
        <v>10393234692</v>
      </c>
      <c r="T633" s="14" t="s">
        <v>48</v>
      </c>
      <c r="U633" s="14" t="s">
        <v>127</v>
      </c>
    </row>
    <row r="634" spans="1:21" x14ac:dyDescent="0.25">
      <c r="A634" s="14" t="s">
        <v>1309</v>
      </c>
      <c r="B634" s="91" t="s">
        <v>1310</v>
      </c>
      <c r="C634" s="121" t="s">
        <v>66</v>
      </c>
      <c r="D634" s="14" t="s">
        <v>60</v>
      </c>
      <c r="E634" s="14" t="s">
        <v>46</v>
      </c>
      <c r="F634" s="14" t="s">
        <v>67</v>
      </c>
      <c r="G634" s="92">
        <v>43281</v>
      </c>
      <c r="H634" s="93">
        <v>287.06</v>
      </c>
      <c r="I634" s="93">
        <v>73.56</v>
      </c>
      <c r="J634" s="94">
        <v>0.25629999999999997</v>
      </c>
      <c r="K634" s="95">
        <v>9.48</v>
      </c>
      <c r="L634" s="94">
        <v>2.4500000000000001E-2</v>
      </c>
      <c r="M634" s="95">
        <v>1.5</v>
      </c>
      <c r="N634" s="95">
        <v>0.72</v>
      </c>
      <c r="O634" s="93">
        <v>-142.72</v>
      </c>
      <c r="P634" s="94">
        <v>4.8999999999999998E-3</v>
      </c>
      <c r="Q634" s="95">
        <v>13</v>
      </c>
      <c r="R634" s="93">
        <v>80.27</v>
      </c>
      <c r="S634" s="120">
        <v>3991158764</v>
      </c>
      <c r="T634" s="14" t="s">
        <v>62</v>
      </c>
      <c r="U634" s="14" t="s">
        <v>56</v>
      </c>
    </row>
    <row r="635" spans="1:21" x14ac:dyDescent="0.25">
      <c r="A635" s="14" t="s">
        <v>1311</v>
      </c>
      <c r="B635" s="91" t="s">
        <v>1312</v>
      </c>
      <c r="C635" s="121" t="s">
        <v>132</v>
      </c>
      <c r="D635" s="14" t="s">
        <v>45</v>
      </c>
      <c r="E635" s="14" t="s">
        <v>71</v>
      </c>
      <c r="F635" s="14" t="s">
        <v>98</v>
      </c>
      <c r="G635" s="92">
        <v>42987</v>
      </c>
      <c r="H635" s="93">
        <v>3.06</v>
      </c>
      <c r="I635" s="93">
        <v>38.6</v>
      </c>
      <c r="J635" s="94">
        <v>12.6144</v>
      </c>
      <c r="K635" s="95">
        <v>54.37</v>
      </c>
      <c r="L635" s="94">
        <v>1.35E-2</v>
      </c>
      <c r="M635" s="95">
        <v>1.5</v>
      </c>
      <c r="N635" s="95">
        <v>4.91</v>
      </c>
      <c r="O635" s="93">
        <v>3.06</v>
      </c>
      <c r="P635" s="94">
        <v>0.2293</v>
      </c>
      <c r="Q635" s="95">
        <v>15</v>
      </c>
      <c r="R635" s="93">
        <v>12.91</v>
      </c>
      <c r="S635" s="120">
        <v>1421314360</v>
      </c>
      <c r="T635" s="14" t="s">
        <v>199</v>
      </c>
      <c r="U635" s="14" t="s">
        <v>563</v>
      </c>
    </row>
    <row r="636" spans="1:21" x14ac:dyDescent="0.25">
      <c r="A636" s="14" t="s">
        <v>1313</v>
      </c>
      <c r="B636" s="91" t="s">
        <v>1314</v>
      </c>
      <c r="C636" s="121" t="s">
        <v>97</v>
      </c>
      <c r="D636" s="14" t="s">
        <v>45</v>
      </c>
      <c r="E636" s="14" t="s">
        <v>71</v>
      </c>
      <c r="F636" s="14" t="s">
        <v>98</v>
      </c>
      <c r="G636" s="92">
        <v>42793</v>
      </c>
      <c r="H636" s="93">
        <v>33.549999999999997</v>
      </c>
      <c r="I636" s="93">
        <v>82.65</v>
      </c>
      <c r="J636" s="94">
        <v>2.4634999999999998</v>
      </c>
      <c r="K636" s="95">
        <v>22.64</v>
      </c>
      <c r="L636" s="94">
        <v>1.15E-2</v>
      </c>
      <c r="M636" s="95">
        <v>1.5</v>
      </c>
      <c r="N636" s="95">
        <v>2.1800000000000002</v>
      </c>
      <c r="O636" s="93">
        <v>-17.47</v>
      </c>
      <c r="P636" s="94">
        <v>7.0699999999999999E-2</v>
      </c>
      <c r="Q636" s="95">
        <v>13</v>
      </c>
      <c r="R636" s="93">
        <v>68.739999999999995</v>
      </c>
      <c r="S636" s="120">
        <v>3646115892</v>
      </c>
      <c r="T636" s="14" t="s">
        <v>62</v>
      </c>
      <c r="U636" s="14" t="s">
        <v>86</v>
      </c>
    </row>
    <row r="637" spans="1:21" x14ac:dyDescent="0.25">
      <c r="A637" s="14" t="s">
        <v>1847</v>
      </c>
      <c r="B637" s="91" t="s">
        <v>1952</v>
      </c>
      <c r="C637" s="121" t="s">
        <v>132</v>
      </c>
      <c r="D637" s="14" t="s">
        <v>53</v>
      </c>
      <c r="E637" s="14" t="s">
        <v>46</v>
      </c>
      <c r="F637" s="14" t="s">
        <v>83</v>
      </c>
      <c r="G637" s="92">
        <v>43253</v>
      </c>
      <c r="H637" s="93">
        <v>257.39</v>
      </c>
      <c r="I637" s="93">
        <v>109.35</v>
      </c>
      <c r="J637" s="94">
        <v>0.42480000000000001</v>
      </c>
      <c r="K637" s="95">
        <v>16.350000000000001</v>
      </c>
      <c r="L637" s="94">
        <v>1.9800000000000002E-2</v>
      </c>
      <c r="M637" s="95">
        <v>1.2</v>
      </c>
      <c r="N637" s="95">
        <v>0.2</v>
      </c>
      <c r="O637" s="93">
        <v>-57.54</v>
      </c>
      <c r="P637" s="94">
        <v>3.9199999999999999E-2</v>
      </c>
      <c r="Q637" s="95">
        <v>7</v>
      </c>
      <c r="R637" s="93">
        <v>98.41</v>
      </c>
      <c r="S637" s="120">
        <v>22897667153</v>
      </c>
      <c r="T637" s="14" t="s">
        <v>48</v>
      </c>
      <c r="U637" s="14" t="s">
        <v>728</v>
      </c>
    </row>
    <row r="638" spans="1:21" x14ac:dyDescent="0.25">
      <c r="A638" s="14" t="s">
        <v>1315</v>
      </c>
      <c r="B638" s="91" t="s">
        <v>1316</v>
      </c>
      <c r="C638" s="121" t="s">
        <v>54</v>
      </c>
      <c r="D638" s="14" t="s">
        <v>53</v>
      </c>
      <c r="E638" s="14" t="s">
        <v>71</v>
      </c>
      <c r="F638" s="14" t="s">
        <v>72</v>
      </c>
      <c r="G638" s="92">
        <v>43281</v>
      </c>
      <c r="H638" s="93">
        <v>0</v>
      </c>
      <c r="I638" s="93">
        <v>15.2</v>
      </c>
      <c r="J638" s="14" t="s">
        <v>73</v>
      </c>
      <c r="K638" s="14" t="s">
        <v>73</v>
      </c>
      <c r="L638" s="94">
        <v>0</v>
      </c>
      <c r="M638" s="95">
        <v>1.8</v>
      </c>
      <c r="N638" s="95">
        <v>6.03</v>
      </c>
      <c r="O638" s="93">
        <v>-12.75</v>
      </c>
      <c r="P638" s="94">
        <v>-0.14119999999999999</v>
      </c>
      <c r="Q638" s="95">
        <v>0</v>
      </c>
      <c r="R638" s="93">
        <v>0</v>
      </c>
      <c r="S638" s="120">
        <v>1983357459</v>
      </c>
      <c r="T638" s="14" t="s">
        <v>199</v>
      </c>
      <c r="U638" s="14" t="s">
        <v>80</v>
      </c>
    </row>
    <row r="639" spans="1:21" x14ac:dyDescent="0.25">
      <c r="A639" s="14" t="s">
        <v>1848</v>
      </c>
      <c r="B639" s="91" t="s">
        <v>1939</v>
      </c>
      <c r="C639" s="121" t="s">
        <v>44</v>
      </c>
      <c r="D639" s="14" t="s">
        <v>45</v>
      </c>
      <c r="E639" s="14" t="s">
        <v>71</v>
      </c>
      <c r="F639" s="14" t="s">
        <v>98</v>
      </c>
      <c r="G639" s="92">
        <v>43194</v>
      </c>
      <c r="H639" s="93">
        <v>167.3</v>
      </c>
      <c r="I639" s="93">
        <v>235.11</v>
      </c>
      <c r="J639" s="94">
        <v>1.4053</v>
      </c>
      <c r="K639" s="95">
        <v>12.23</v>
      </c>
      <c r="L639" s="94">
        <v>2.1499999999999998E-2</v>
      </c>
      <c r="M639" s="95">
        <v>0.5</v>
      </c>
      <c r="N639" s="14" t="s">
        <v>73</v>
      </c>
      <c r="O639" s="14" t="s">
        <v>73</v>
      </c>
      <c r="P639" s="94">
        <v>1.8700000000000001E-2</v>
      </c>
      <c r="Q639" s="95">
        <v>5</v>
      </c>
      <c r="R639" s="93">
        <v>306.32</v>
      </c>
      <c r="S639" s="120">
        <v>9486204668</v>
      </c>
      <c r="T639" s="14" t="s">
        <v>62</v>
      </c>
      <c r="U639" s="14" t="s">
        <v>150</v>
      </c>
    </row>
    <row r="640" spans="1:21" x14ac:dyDescent="0.25">
      <c r="A640" s="14" t="s">
        <v>1849</v>
      </c>
      <c r="B640" s="91" t="s">
        <v>1940</v>
      </c>
      <c r="C640" s="121" t="s">
        <v>52</v>
      </c>
      <c r="D640" s="14" t="s">
        <v>53</v>
      </c>
      <c r="E640" s="14" t="s">
        <v>71</v>
      </c>
      <c r="F640" s="14" t="s">
        <v>72</v>
      </c>
      <c r="G640" s="92">
        <v>43195</v>
      </c>
      <c r="H640" s="93">
        <v>23.14</v>
      </c>
      <c r="I640" s="93">
        <v>60.77</v>
      </c>
      <c r="J640" s="94">
        <v>2.6261999999999999</v>
      </c>
      <c r="K640" s="95">
        <v>46.75</v>
      </c>
      <c r="L640" s="94">
        <v>3.44E-2</v>
      </c>
      <c r="M640" s="95">
        <v>0.5</v>
      </c>
      <c r="N640" s="95">
        <v>0.94</v>
      </c>
      <c r="O640" s="93">
        <v>-24.72</v>
      </c>
      <c r="P640" s="94">
        <v>0.19120000000000001</v>
      </c>
      <c r="Q640" s="95">
        <v>4</v>
      </c>
      <c r="R640" s="93">
        <v>34.44</v>
      </c>
      <c r="S640" s="120">
        <v>10327126200</v>
      </c>
      <c r="T640" s="14" t="s">
        <v>48</v>
      </c>
      <c r="U640" s="14" t="s">
        <v>74</v>
      </c>
    </row>
    <row r="641" spans="1:21" x14ac:dyDescent="0.25">
      <c r="A641" s="14" t="s">
        <v>1317</v>
      </c>
      <c r="B641" s="91" t="s">
        <v>1318</v>
      </c>
      <c r="C641" s="121" t="s">
        <v>89</v>
      </c>
      <c r="D641" s="14" t="s">
        <v>45</v>
      </c>
      <c r="E641" s="14" t="s">
        <v>54</v>
      </c>
      <c r="F641" s="14" t="s">
        <v>302</v>
      </c>
      <c r="G641" s="92">
        <v>43210</v>
      </c>
      <c r="H641" s="93">
        <v>398.55</v>
      </c>
      <c r="I641" s="93">
        <v>365.43</v>
      </c>
      <c r="J641" s="94">
        <v>0.91690000000000005</v>
      </c>
      <c r="K641" s="95">
        <v>35.31</v>
      </c>
      <c r="L641" s="94">
        <v>0</v>
      </c>
      <c r="M641" s="95">
        <v>1.4</v>
      </c>
      <c r="N641" s="95">
        <v>3.82</v>
      </c>
      <c r="O641" s="93">
        <v>14.8</v>
      </c>
      <c r="P641" s="94">
        <v>0.13400000000000001</v>
      </c>
      <c r="Q641" s="95">
        <v>0</v>
      </c>
      <c r="R641" s="93">
        <v>140.46</v>
      </c>
      <c r="S641" s="120">
        <v>39024005808</v>
      </c>
      <c r="T641" s="14" t="s">
        <v>48</v>
      </c>
      <c r="U641" s="14" t="s">
        <v>49</v>
      </c>
    </row>
    <row r="642" spans="1:21" x14ac:dyDescent="0.25">
      <c r="A642" s="14" t="s">
        <v>1319</v>
      </c>
      <c r="B642" s="91" t="s">
        <v>1320</v>
      </c>
      <c r="C642" s="121" t="s">
        <v>106</v>
      </c>
      <c r="D642" s="14" t="s">
        <v>45</v>
      </c>
      <c r="E642" s="14" t="s">
        <v>46</v>
      </c>
      <c r="F642" s="14" t="s">
        <v>47</v>
      </c>
      <c r="G642" s="92">
        <v>43178</v>
      </c>
      <c r="H642" s="93">
        <v>38.25</v>
      </c>
      <c r="I642" s="93">
        <v>17.64</v>
      </c>
      <c r="J642" s="94">
        <v>0.4612</v>
      </c>
      <c r="K642" s="95">
        <v>17.29</v>
      </c>
      <c r="L642" s="94">
        <v>1.8100000000000002E-2</v>
      </c>
      <c r="M642" s="95">
        <v>1.3</v>
      </c>
      <c r="N642" s="14" t="s">
        <v>73</v>
      </c>
      <c r="O642" s="14" t="s">
        <v>73</v>
      </c>
      <c r="P642" s="94">
        <v>4.3999999999999997E-2</v>
      </c>
      <c r="Q642" s="95">
        <v>5</v>
      </c>
      <c r="R642" s="93">
        <v>19.760000000000002</v>
      </c>
      <c r="S642" s="120">
        <v>19472897074</v>
      </c>
      <c r="T642" s="14" t="s">
        <v>48</v>
      </c>
      <c r="U642" s="14" t="s">
        <v>120</v>
      </c>
    </row>
    <row r="643" spans="1:21" x14ac:dyDescent="0.25">
      <c r="A643" s="14" t="s">
        <v>1321</v>
      </c>
      <c r="B643" s="91" t="s">
        <v>1322</v>
      </c>
      <c r="C643" s="121" t="s">
        <v>89</v>
      </c>
      <c r="D643" s="14" t="s">
        <v>45</v>
      </c>
      <c r="E643" s="14" t="s">
        <v>54</v>
      </c>
      <c r="F643" s="14" t="s">
        <v>302</v>
      </c>
      <c r="G643" s="92">
        <v>43253</v>
      </c>
      <c r="H643" s="93">
        <v>72.95</v>
      </c>
      <c r="I643" s="93">
        <v>67.680000000000007</v>
      </c>
      <c r="J643" s="94">
        <v>0.92779999999999996</v>
      </c>
      <c r="K643" s="95">
        <v>24.7</v>
      </c>
      <c r="L643" s="94">
        <v>1.4200000000000001E-2</v>
      </c>
      <c r="M643" s="95">
        <v>1.2</v>
      </c>
      <c r="N643" s="95">
        <v>1.92</v>
      </c>
      <c r="O643" s="93">
        <v>5.61</v>
      </c>
      <c r="P643" s="94">
        <v>8.1000000000000003E-2</v>
      </c>
      <c r="Q643" s="95">
        <v>14</v>
      </c>
      <c r="R643" s="93">
        <v>25.43</v>
      </c>
      <c r="S643" s="120">
        <v>8415075746</v>
      </c>
      <c r="T643" s="14" t="s">
        <v>62</v>
      </c>
      <c r="U643" s="14" t="s">
        <v>196</v>
      </c>
    </row>
    <row r="644" spans="1:21" x14ac:dyDescent="0.25">
      <c r="A644" s="14" t="s">
        <v>1323</v>
      </c>
      <c r="B644" s="91" t="s">
        <v>1324</v>
      </c>
      <c r="C644" s="121" t="s">
        <v>54</v>
      </c>
      <c r="D644" s="14" t="s">
        <v>53</v>
      </c>
      <c r="E644" s="14" t="s">
        <v>71</v>
      </c>
      <c r="F644" s="14" t="s">
        <v>72</v>
      </c>
      <c r="G644" s="92">
        <v>43178</v>
      </c>
      <c r="H644" s="93">
        <v>57.17</v>
      </c>
      <c r="I644" s="93">
        <v>147.58000000000001</v>
      </c>
      <c r="J644" s="94">
        <v>2.5813999999999999</v>
      </c>
      <c r="K644" s="95">
        <v>97.09</v>
      </c>
      <c r="L644" s="94">
        <v>0</v>
      </c>
      <c r="M644" s="95">
        <v>1.1000000000000001</v>
      </c>
      <c r="N644" s="95">
        <v>1.37</v>
      </c>
      <c r="O644" s="93">
        <v>-4.41</v>
      </c>
      <c r="P644" s="94">
        <v>0.443</v>
      </c>
      <c r="Q644" s="95">
        <v>0</v>
      </c>
      <c r="R644" s="93">
        <v>18.809999999999999</v>
      </c>
      <c r="S644" s="120">
        <v>26429265011</v>
      </c>
      <c r="T644" s="14" t="s">
        <v>48</v>
      </c>
      <c r="U644" s="14" t="s">
        <v>99</v>
      </c>
    </row>
    <row r="645" spans="1:21" x14ac:dyDescent="0.25">
      <c r="A645" s="14" t="s">
        <v>1325</v>
      </c>
      <c r="B645" s="91" t="s">
        <v>1326</v>
      </c>
      <c r="C645" s="121" t="s">
        <v>54</v>
      </c>
      <c r="D645" s="14" t="s">
        <v>53</v>
      </c>
      <c r="E645" s="14" t="s">
        <v>71</v>
      </c>
      <c r="F645" s="14" t="s">
        <v>72</v>
      </c>
      <c r="G645" s="92">
        <v>43281</v>
      </c>
      <c r="H645" s="93">
        <v>0</v>
      </c>
      <c r="I645" s="93">
        <v>12.72</v>
      </c>
      <c r="J645" s="14" t="s">
        <v>73</v>
      </c>
      <c r="K645" s="14" t="s">
        <v>73</v>
      </c>
      <c r="L645" s="94">
        <v>0</v>
      </c>
      <c r="M645" s="95">
        <v>1.5</v>
      </c>
      <c r="N645" s="95">
        <v>1.5</v>
      </c>
      <c r="O645" s="93">
        <v>-17.64</v>
      </c>
      <c r="P645" s="94">
        <v>-7.1300000000000002E-2</v>
      </c>
      <c r="Q645" s="95">
        <v>0</v>
      </c>
      <c r="R645" s="93">
        <v>0</v>
      </c>
      <c r="S645" s="120">
        <v>6037758834</v>
      </c>
      <c r="T645" s="14" t="s">
        <v>62</v>
      </c>
      <c r="U645" s="14" t="s">
        <v>80</v>
      </c>
    </row>
    <row r="646" spans="1:21" x14ac:dyDescent="0.25">
      <c r="A646" s="14" t="s">
        <v>135</v>
      </c>
      <c r="B646" s="91" t="s">
        <v>136</v>
      </c>
      <c r="C646" s="121" t="s">
        <v>44</v>
      </c>
      <c r="D646" s="14" t="s">
        <v>60</v>
      </c>
      <c r="E646" s="14" t="s">
        <v>46</v>
      </c>
      <c r="F646" s="14" t="s">
        <v>67</v>
      </c>
      <c r="G646" s="92">
        <v>43187</v>
      </c>
      <c r="H646" s="93">
        <v>141.87</v>
      </c>
      <c r="I646" s="93">
        <v>95.03</v>
      </c>
      <c r="J646" s="94">
        <v>0.66979999999999995</v>
      </c>
      <c r="K646" s="95">
        <v>20.61</v>
      </c>
      <c r="L646" s="94">
        <v>9.2999999999999992E-3</v>
      </c>
      <c r="M646" s="95">
        <v>1.6</v>
      </c>
      <c r="N646" s="14" t="s">
        <v>73</v>
      </c>
      <c r="O646" s="14" t="s">
        <v>73</v>
      </c>
      <c r="P646" s="94">
        <v>6.0600000000000001E-2</v>
      </c>
      <c r="Q646" s="95">
        <v>5</v>
      </c>
      <c r="R646" s="93">
        <v>73.209999999999994</v>
      </c>
      <c r="S646" s="120">
        <v>13713789197</v>
      </c>
      <c r="T646" s="14" t="s">
        <v>48</v>
      </c>
      <c r="U646" s="14" t="s">
        <v>84</v>
      </c>
    </row>
    <row r="647" spans="1:21" x14ac:dyDescent="0.25">
      <c r="A647" s="14" t="s">
        <v>1327</v>
      </c>
      <c r="B647" s="91" t="s">
        <v>1328</v>
      </c>
      <c r="C647" s="121" t="s">
        <v>54</v>
      </c>
      <c r="D647" s="14" t="s">
        <v>53</v>
      </c>
      <c r="E647" s="14" t="s">
        <v>71</v>
      </c>
      <c r="F647" s="14" t="s">
        <v>72</v>
      </c>
      <c r="G647" s="92">
        <v>43237</v>
      </c>
      <c r="H647" s="93">
        <v>9.08</v>
      </c>
      <c r="I647" s="93">
        <v>133.30000000000001</v>
      </c>
      <c r="J647" s="94">
        <v>14.6806</v>
      </c>
      <c r="K647" s="95">
        <v>45.65</v>
      </c>
      <c r="L647" s="94">
        <v>1.4999999999999999E-2</v>
      </c>
      <c r="M647" s="95">
        <v>0.7</v>
      </c>
      <c r="N647" s="95">
        <v>2.0699999999999998</v>
      </c>
      <c r="O647" s="93">
        <v>9.08</v>
      </c>
      <c r="P647" s="94">
        <v>0.18579999999999999</v>
      </c>
      <c r="Q647" s="95">
        <v>8</v>
      </c>
      <c r="R647" s="93">
        <v>43.75</v>
      </c>
      <c r="S647" s="120">
        <v>10690906583</v>
      </c>
      <c r="T647" s="14" t="s">
        <v>48</v>
      </c>
      <c r="U647" s="14" t="s">
        <v>165</v>
      </c>
    </row>
    <row r="648" spans="1:21" x14ac:dyDescent="0.25">
      <c r="A648" s="14" t="s">
        <v>1329</v>
      </c>
      <c r="B648" s="91" t="s">
        <v>1330</v>
      </c>
      <c r="C648" s="121" t="s">
        <v>97</v>
      </c>
      <c r="D648" s="14" t="s">
        <v>45</v>
      </c>
      <c r="E648" s="14" t="s">
        <v>71</v>
      </c>
      <c r="F648" s="14" t="s">
        <v>98</v>
      </c>
      <c r="G648" s="92">
        <v>43197</v>
      </c>
      <c r="H648" s="93">
        <v>102.66</v>
      </c>
      <c r="I648" s="93">
        <v>169.3</v>
      </c>
      <c r="J648" s="94">
        <v>1.6491</v>
      </c>
      <c r="K648" s="95">
        <v>25.89</v>
      </c>
      <c r="L648" s="94">
        <v>1.7999999999999999E-2</v>
      </c>
      <c r="M648" s="95">
        <v>1.3</v>
      </c>
      <c r="N648" s="95">
        <v>1.98</v>
      </c>
      <c r="O648" s="93">
        <v>-3.66</v>
      </c>
      <c r="P648" s="94">
        <v>8.6900000000000005E-2</v>
      </c>
      <c r="Q648" s="95">
        <v>8</v>
      </c>
      <c r="R648" s="93">
        <v>59.56</v>
      </c>
      <c r="S648" s="120">
        <v>21697063448</v>
      </c>
      <c r="T648" s="14" t="s">
        <v>48</v>
      </c>
      <c r="U648" s="14" t="s">
        <v>86</v>
      </c>
    </row>
    <row r="649" spans="1:21" x14ac:dyDescent="0.25">
      <c r="A649" s="14" t="s">
        <v>1331</v>
      </c>
      <c r="B649" s="91" t="s">
        <v>1332</v>
      </c>
      <c r="C649" s="121" t="s">
        <v>54</v>
      </c>
      <c r="D649" s="14" t="s">
        <v>53</v>
      </c>
      <c r="E649" s="14" t="s">
        <v>71</v>
      </c>
      <c r="F649" s="14" t="s">
        <v>72</v>
      </c>
      <c r="G649" s="92">
        <v>43196</v>
      </c>
      <c r="H649" s="93">
        <v>243.39</v>
      </c>
      <c r="I649" s="93">
        <v>283.04000000000002</v>
      </c>
      <c r="J649" s="94">
        <v>1.1629</v>
      </c>
      <c r="K649" s="95">
        <v>32.270000000000003</v>
      </c>
      <c r="L649" s="94">
        <v>3.7000000000000002E-3</v>
      </c>
      <c r="M649" s="95">
        <v>1.1000000000000001</v>
      </c>
      <c r="N649" s="95">
        <v>0.87</v>
      </c>
      <c r="O649" s="93">
        <v>-54.8</v>
      </c>
      <c r="P649" s="94">
        <v>0.11890000000000001</v>
      </c>
      <c r="Q649" s="95">
        <v>0</v>
      </c>
      <c r="R649" s="93">
        <v>128.21</v>
      </c>
      <c r="S649" s="120">
        <v>29287364209</v>
      </c>
      <c r="T649" s="14" t="s">
        <v>48</v>
      </c>
      <c r="U649" s="14" t="s">
        <v>86</v>
      </c>
    </row>
    <row r="650" spans="1:21" x14ac:dyDescent="0.25">
      <c r="A650" s="14" t="s">
        <v>1333</v>
      </c>
      <c r="B650" s="91" t="s">
        <v>1334</v>
      </c>
      <c r="C650" s="121" t="s">
        <v>102</v>
      </c>
      <c r="D650" s="14" t="s">
        <v>45</v>
      </c>
      <c r="E650" s="14" t="s">
        <v>54</v>
      </c>
      <c r="F650" s="14" t="s">
        <v>302</v>
      </c>
      <c r="G650" s="92">
        <v>43161</v>
      </c>
      <c r="H650" s="93">
        <v>82.64</v>
      </c>
      <c r="I650" s="93">
        <v>86.39</v>
      </c>
      <c r="J650" s="94">
        <v>1.0454000000000001</v>
      </c>
      <c r="K650" s="95">
        <v>31.19</v>
      </c>
      <c r="L650" s="94">
        <v>6.3E-3</v>
      </c>
      <c r="M650" s="95">
        <v>1.1000000000000001</v>
      </c>
      <c r="N650" s="95">
        <v>1.57</v>
      </c>
      <c r="O650" s="93">
        <v>0.86</v>
      </c>
      <c r="P650" s="94">
        <v>0.1134</v>
      </c>
      <c r="Q650" s="95">
        <v>20</v>
      </c>
      <c r="R650" s="93">
        <v>22.68</v>
      </c>
      <c r="S650" s="120">
        <v>32536986164</v>
      </c>
      <c r="T650" s="14" t="s">
        <v>48</v>
      </c>
      <c r="U650" s="14" t="s">
        <v>63</v>
      </c>
    </row>
    <row r="651" spans="1:21" x14ac:dyDescent="0.25">
      <c r="A651" s="14" t="s">
        <v>1335</v>
      </c>
      <c r="B651" s="91" t="s">
        <v>1336</v>
      </c>
      <c r="C651" s="121" t="s">
        <v>54</v>
      </c>
      <c r="D651" s="14" t="s">
        <v>53</v>
      </c>
      <c r="E651" s="14" t="s">
        <v>71</v>
      </c>
      <c r="F651" s="14" t="s">
        <v>72</v>
      </c>
      <c r="G651" s="92">
        <v>43224</v>
      </c>
      <c r="H651" s="93">
        <v>0</v>
      </c>
      <c r="I651" s="93">
        <v>16.3</v>
      </c>
      <c r="J651" s="14" t="s">
        <v>73</v>
      </c>
      <c r="K651" s="14" t="s">
        <v>73</v>
      </c>
      <c r="L651" s="94">
        <v>4.8999999999999998E-3</v>
      </c>
      <c r="M651" s="95">
        <v>0.6</v>
      </c>
      <c r="N651" s="95">
        <v>0.5</v>
      </c>
      <c r="O651" s="93">
        <v>-22.54</v>
      </c>
      <c r="P651" s="94">
        <v>-0.2515</v>
      </c>
      <c r="Q651" s="95">
        <v>0</v>
      </c>
      <c r="R651" s="93">
        <v>14.11</v>
      </c>
      <c r="S651" s="120">
        <v>4128010161</v>
      </c>
      <c r="T651" s="14" t="s">
        <v>62</v>
      </c>
      <c r="U651" s="14" t="s">
        <v>80</v>
      </c>
    </row>
    <row r="652" spans="1:21" x14ac:dyDescent="0.25">
      <c r="A652" s="14" t="s">
        <v>1337</v>
      </c>
      <c r="B652" s="91" t="s">
        <v>1338</v>
      </c>
      <c r="C652" s="121" t="s">
        <v>52</v>
      </c>
      <c r="D652" s="14" t="s">
        <v>53</v>
      </c>
      <c r="E652" s="14" t="s">
        <v>54</v>
      </c>
      <c r="F652" s="14" t="s">
        <v>55</v>
      </c>
      <c r="G652" s="92">
        <v>43228</v>
      </c>
      <c r="H652" s="93">
        <v>85.52</v>
      </c>
      <c r="I652" s="93">
        <v>69.31</v>
      </c>
      <c r="J652" s="94">
        <v>0.8105</v>
      </c>
      <c r="K652" s="95">
        <v>25.39</v>
      </c>
      <c r="L652" s="94">
        <v>1.9199999999999998E-2</v>
      </c>
      <c r="M652" s="95">
        <v>0.6</v>
      </c>
      <c r="N652" s="95">
        <v>0.53</v>
      </c>
      <c r="O652" s="93">
        <v>-35.65</v>
      </c>
      <c r="P652" s="94">
        <v>8.4400000000000003E-2</v>
      </c>
      <c r="Q652" s="95">
        <v>15</v>
      </c>
      <c r="R652" s="93">
        <v>39.840000000000003</v>
      </c>
      <c r="S652" s="120">
        <v>22977752692</v>
      </c>
      <c r="T652" s="14" t="s">
        <v>48</v>
      </c>
      <c r="U652" s="14" t="s">
        <v>455</v>
      </c>
    </row>
    <row r="653" spans="1:21" x14ac:dyDescent="0.25">
      <c r="A653" s="14" t="s">
        <v>1339</v>
      </c>
      <c r="B653" s="91" t="s">
        <v>1340</v>
      </c>
      <c r="C653" s="121" t="s">
        <v>97</v>
      </c>
      <c r="D653" s="14" t="s">
        <v>45</v>
      </c>
      <c r="E653" s="14" t="s">
        <v>71</v>
      </c>
      <c r="F653" s="14" t="s">
        <v>98</v>
      </c>
      <c r="G653" s="92">
        <v>43276</v>
      </c>
      <c r="H653" s="93">
        <v>139.59</v>
      </c>
      <c r="I653" s="93">
        <v>200.24</v>
      </c>
      <c r="J653" s="94">
        <v>1.4345000000000001</v>
      </c>
      <c r="K653" s="95">
        <v>24.94</v>
      </c>
      <c r="L653" s="94">
        <v>1.5900000000000001E-2</v>
      </c>
      <c r="M653" s="95">
        <v>0.7</v>
      </c>
      <c r="N653" s="95">
        <v>1.62</v>
      </c>
      <c r="O653" s="93">
        <v>-32.200000000000003</v>
      </c>
      <c r="P653" s="94">
        <v>8.2199999999999995E-2</v>
      </c>
      <c r="Q653" s="95">
        <v>13</v>
      </c>
      <c r="R653" s="93">
        <v>87.34</v>
      </c>
      <c r="S653" s="120">
        <v>57559285934</v>
      </c>
      <c r="T653" s="14" t="s">
        <v>48</v>
      </c>
      <c r="U653" s="14" t="s">
        <v>144</v>
      </c>
    </row>
    <row r="654" spans="1:21" x14ac:dyDescent="0.25">
      <c r="A654" s="14" t="s">
        <v>1341</v>
      </c>
      <c r="B654" s="91" t="s">
        <v>1342</v>
      </c>
      <c r="C654" s="121" t="s">
        <v>132</v>
      </c>
      <c r="D654" s="14" t="s">
        <v>53</v>
      </c>
      <c r="E654" s="14" t="s">
        <v>46</v>
      </c>
      <c r="F654" s="14" t="s">
        <v>83</v>
      </c>
      <c r="G654" s="92">
        <v>43283</v>
      </c>
      <c r="H654" s="93">
        <v>113.78</v>
      </c>
      <c r="I654" s="93">
        <v>76.349999999999994</v>
      </c>
      <c r="J654" s="94">
        <v>0.67100000000000004</v>
      </c>
      <c r="K654" s="95">
        <v>25.79</v>
      </c>
      <c r="L654" s="94">
        <v>0</v>
      </c>
      <c r="M654" s="95">
        <v>0.8</v>
      </c>
      <c r="N654" s="95">
        <v>1.26</v>
      </c>
      <c r="O654" s="93">
        <v>-6.92</v>
      </c>
      <c r="P654" s="94">
        <v>8.6499999999999994E-2</v>
      </c>
      <c r="Q654" s="95">
        <v>0</v>
      </c>
      <c r="R654" s="93">
        <v>43.45</v>
      </c>
      <c r="S654" s="120">
        <v>2011951415</v>
      </c>
      <c r="T654" s="14" t="s">
        <v>62</v>
      </c>
      <c r="U654" s="14" t="s">
        <v>56</v>
      </c>
    </row>
    <row r="655" spans="1:21" ht="26.25" x14ac:dyDescent="0.25">
      <c r="A655" s="14" t="s">
        <v>1343</v>
      </c>
      <c r="B655" s="91" t="s">
        <v>1344</v>
      </c>
      <c r="C655" s="121" t="s">
        <v>132</v>
      </c>
      <c r="D655" s="14" t="s">
        <v>53</v>
      </c>
      <c r="E655" s="14" t="s">
        <v>46</v>
      </c>
      <c r="F655" s="14" t="s">
        <v>83</v>
      </c>
      <c r="G655" s="92">
        <v>43284</v>
      </c>
      <c r="H655" s="93">
        <v>139.34</v>
      </c>
      <c r="I655" s="93">
        <v>86.06</v>
      </c>
      <c r="J655" s="94">
        <v>0.61760000000000004</v>
      </c>
      <c r="K655" s="95">
        <v>23.77</v>
      </c>
      <c r="L655" s="94">
        <v>1.44E-2</v>
      </c>
      <c r="M655" s="95">
        <v>1.4</v>
      </c>
      <c r="N655" s="95">
        <v>1.34</v>
      </c>
      <c r="O655" s="93">
        <v>-18.57</v>
      </c>
      <c r="P655" s="94">
        <v>7.6399999999999996E-2</v>
      </c>
      <c r="Q655" s="95">
        <v>5</v>
      </c>
      <c r="R655" s="93">
        <v>26.35</v>
      </c>
      <c r="S655" s="120">
        <v>3670445212</v>
      </c>
      <c r="T655" s="14" t="s">
        <v>62</v>
      </c>
      <c r="U655" s="14" t="s">
        <v>162</v>
      </c>
    </row>
    <row r="656" spans="1:21" x14ac:dyDescent="0.25">
      <c r="A656" s="14" t="s">
        <v>1345</v>
      </c>
      <c r="B656" s="91" t="s">
        <v>1346</v>
      </c>
      <c r="C656" s="121" t="s">
        <v>132</v>
      </c>
      <c r="D656" s="14" t="s">
        <v>45</v>
      </c>
      <c r="E656" s="14" t="s">
        <v>71</v>
      </c>
      <c r="F656" s="14" t="s">
        <v>98</v>
      </c>
      <c r="G656" s="92">
        <v>43290</v>
      </c>
      <c r="H656" s="93">
        <v>135.34</v>
      </c>
      <c r="I656" s="93">
        <v>320.5</v>
      </c>
      <c r="J656" s="94">
        <v>2.3681000000000001</v>
      </c>
      <c r="K656" s="95">
        <v>44.51</v>
      </c>
      <c r="L656" s="94">
        <v>0</v>
      </c>
      <c r="M656" s="95">
        <v>0.6</v>
      </c>
      <c r="N656" s="95">
        <v>1.75</v>
      </c>
      <c r="O656" s="93">
        <v>2.7</v>
      </c>
      <c r="P656" s="94">
        <v>0.18010000000000001</v>
      </c>
      <c r="Q656" s="95">
        <v>0</v>
      </c>
      <c r="R656" s="93">
        <v>74.84</v>
      </c>
      <c r="S656" s="120">
        <v>3843635992</v>
      </c>
      <c r="T656" s="14" t="s">
        <v>62</v>
      </c>
      <c r="U656" s="14" t="s">
        <v>352</v>
      </c>
    </row>
    <row r="657" spans="1:21" x14ac:dyDescent="0.25">
      <c r="A657" s="14" t="s">
        <v>1347</v>
      </c>
      <c r="B657" s="91" t="s">
        <v>1348</v>
      </c>
      <c r="C657" s="121" t="s">
        <v>60</v>
      </c>
      <c r="D657" s="14" t="s">
        <v>53</v>
      </c>
      <c r="E657" s="14" t="s">
        <v>71</v>
      </c>
      <c r="F657" s="14" t="s">
        <v>72</v>
      </c>
      <c r="G657" s="92">
        <v>43290</v>
      </c>
      <c r="H657" s="93">
        <v>7.46</v>
      </c>
      <c r="I657" s="93">
        <v>30.75</v>
      </c>
      <c r="J657" s="94">
        <v>4.1219999999999999</v>
      </c>
      <c r="K657" s="95">
        <v>21.06</v>
      </c>
      <c r="L657" s="94">
        <v>0</v>
      </c>
      <c r="M657" s="95">
        <v>0.6</v>
      </c>
      <c r="N657" s="95">
        <v>1.56</v>
      </c>
      <c r="O657" s="93">
        <v>4.8099999999999996</v>
      </c>
      <c r="P657" s="94">
        <v>6.2799999999999995E-2</v>
      </c>
      <c r="Q657" s="95">
        <v>0</v>
      </c>
      <c r="R657" s="93">
        <v>0</v>
      </c>
      <c r="S657" s="120">
        <v>2112970168</v>
      </c>
      <c r="T657" s="14" t="s">
        <v>62</v>
      </c>
      <c r="U657" s="14" t="s">
        <v>127</v>
      </c>
    </row>
    <row r="658" spans="1:21" x14ac:dyDescent="0.25">
      <c r="A658" s="14" t="s">
        <v>1349</v>
      </c>
      <c r="B658" s="91" t="s">
        <v>1350</v>
      </c>
      <c r="C658" s="121" t="s">
        <v>54</v>
      </c>
      <c r="D658" s="14" t="s">
        <v>53</v>
      </c>
      <c r="E658" s="14" t="s">
        <v>71</v>
      </c>
      <c r="F658" s="14" t="s">
        <v>72</v>
      </c>
      <c r="G658" s="92">
        <v>43168</v>
      </c>
      <c r="H658" s="93">
        <v>17.68</v>
      </c>
      <c r="I658" s="93">
        <v>163.69</v>
      </c>
      <c r="J658" s="94">
        <v>9.2584999999999997</v>
      </c>
      <c r="K658" s="95">
        <v>355.85</v>
      </c>
      <c r="L658" s="94">
        <v>0</v>
      </c>
      <c r="M658" s="95">
        <v>0.9</v>
      </c>
      <c r="N658" s="95">
        <v>0.93</v>
      </c>
      <c r="O658" s="93">
        <v>-81.239999999999995</v>
      </c>
      <c r="P658" s="94">
        <v>1.7366999999999999</v>
      </c>
      <c r="Q658" s="95">
        <v>0</v>
      </c>
      <c r="R658" s="93">
        <v>0</v>
      </c>
      <c r="S658" s="120">
        <v>18790286000</v>
      </c>
      <c r="T658" s="14" t="s">
        <v>48</v>
      </c>
      <c r="U658" s="14" t="s">
        <v>127</v>
      </c>
    </row>
    <row r="659" spans="1:21" x14ac:dyDescent="0.25">
      <c r="A659" s="14" t="s">
        <v>1351</v>
      </c>
      <c r="B659" s="91" t="s">
        <v>1352</v>
      </c>
      <c r="C659" s="121" t="s">
        <v>132</v>
      </c>
      <c r="D659" s="14" t="s">
        <v>53</v>
      </c>
      <c r="E659" s="14" t="s">
        <v>46</v>
      </c>
      <c r="F659" s="14" t="s">
        <v>83</v>
      </c>
      <c r="G659" s="92">
        <v>42711</v>
      </c>
      <c r="H659" s="93">
        <v>256.31</v>
      </c>
      <c r="I659" s="93">
        <v>124.63</v>
      </c>
      <c r="J659" s="94">
        <v>0.48620000000000002</v>
      </c>
      <c r="K659" s="95">
        <v>18.71</v>
      </c>
      <c r="L659" s="94">
        <v>0</v>
      </c>
      <c r="M659" s="95">
        <v>1.2</v>
      </c>
      <c r="N659" s="14" t="s">
        <v>73</v>
      </c>
      <c r="O659" s="14" t="s">
        <v>73</v>
      </c>
      <c r="P659" s="94">
        <v>5.11E-2</v>
      </c>
      <c r="Q659" s="95">
        <v>0</v>
      </c>
      <c r="R659" s="93">
        <v>107.57</v>
      </c>
      <c r="S659" s="120">
        <v>6829908053</v>
      </c>
      <c r="T659" s="14" t="s">
        <v>62</v>
      </c>
      <c r="U659" s="14" t="s">
        <v>120</v>
      </c>
    </row>
    <row r="660" spans="1:21" x14ac:dyDescent="0.25">
      <c r="A660" s="14" t="s">
        <v>1353</v>
      </c>
      <c r="B660" s="91" t="s">
        <v>1354</v>
      </c>
      <c r="C660" s="121" t="s">
        <v>44</v>
      </c>
      <c r="D660" s="14" t="s">
        <v>45</v>
      </c>
      <c r="E660" s="14" t="s">
        <v>46</v>
      </c>
      <c r="F660" s="14" t="s">
        <v>47</v>
      </c>
      <c r="G660" s="92">
        <v>42712</v>
      </c>
      <c r="H660" s="93">
        <v>33.78</v>
      </c>
      <c r="I660" s="93">
        <v>22.16</v>
      </c>
      <c r="J660" s="94">
        <v>0.65600000000000003</v>
      </c>
      <c r="K660" s="95">
        <v>25.18</v>
      </c>
      <c r="L660" s="94">
        <v>7.4899999999999994E-2</v>
      </c>
      <c r="M660" s="95">
        <v>0.7</v>
      </c>
      <c r="N660" s="95">
        <v>6.28</v>
      </c>
      <c r="O660" s="93">
        <v>-15.03</v>
      </c>
      <c r="P660" s="94">
        <v>8.3400000000000002E-2</v>
      </c>
      <c r="Q660" s="95">
        <v>6</v>
      </c>
      <c r="R660" s="93">
        <v>17.739999999999998</v>
      </c>
      <c r="S660" s="120">
        <v>3978994882</v>
      </c>
      <c r="T660" s="14" t="s">
        <v>62</v>
      </c>
      <c r="U660" s="14" t="s">
        <v>74</v>
      </c>
    </row>
    <row r="661" spans="1:21" x14ac:dyDescent="0.25">
      <c r="A661" s="14" t="s">
        <v>1355</v>
      </c>
      <c r="B661" s="91" t="s">
        <v>1356</v>
      </c>
      <c r="C661" s="121" t="s">
        <v>60</v>
      </c>
      <c r="D661" s="14" t="s">
        <v>53</v>
      </c>
      <c r="E661" s="14" t="s">
        <v>71</v>
      </c>
      <c r="F661" s="14" t="s">
        <v>72</v>
      </c>
      <c r="G661" s="92">
        <v>42713</v>
      </c>
      <c r="H661" s="93">
        <v>10.93</v>
      </c>
      <c r="I661" s="93">
        <v>33.99</v>
      </c>
      <c r="J661" s="94">
        <v>3.1097999999999999</v>
      </c>
      <c r="K661" s="95">
        <v>20.23</v>
      </c>
      <c r="L661" s="94">
        <v>7.1000000000000004E-3</v>
      </c>
      <c r="M661" s="95">
        <v>0.8</v>
      </c>
      <c r="N661" s="14" t="s">
        <v>73</v>
      </c>
      <c r="O661" s="14" t="s">
        <v>73</v>
      </c>
      <c r="P661" s="94">
        <v>5.8700000000000002E-2</v>
      </c>
      <c r="Q661" s="95">
        <v>0</v>
      </c>
      <c r="R661" s="93">
        <v>27.9</v>
      </c>
      <c r="S661" s="120">
        <v>1174032333</v>
      </c>
      <c r="T661" s="14" t="s">
        <v>199</v>
      </c>
      <c r="U661" s="14" t="s">
        <v>120</v>
      </c>
    </row>
    <row r="662" spans="1:21" x14ac:dyDescent="0.25">
      <c r="A662" s="14" t="s">
        <v>1357</v>
      </c>
      <c r="B662" s="91" t="s">
        <v>1358</v>
      </c>
      <c r="C662" s="121" t="s">
        <v>132</v>
      </c>
      <c r="D662" s="14" t="s">
        <v>53</v>
      </c>
      <c r="E662" s="14" t="s">
        <v>46</v>
      </c>
      <c r="F662" s="14" t="s">
        <v>83</v>
      </c>
      <c r="G662" s="92">
        <v>43179</v>
      </c>
      <c r="H662" s="93">
        <v>78.72</v>
      </c>
      <c r="I662" s="93">
        <v>51.28</v>
      </c>
      <c r="J662" s="94">
        <v>0.65139999999999998</v>
      </c>
      <c r="K662" s="95">
        <v>25.14</v>
      </c>
      <c r="L662" s="94">
        <v>1.95E-2</v>
      </c>
      <c r="M662" s="95">
        <v>0.7</v>
      </c>
      <c r="N662" s="95">
        <v>1.01</v>
      </c>
      <c r="O662" s="93">
        <v>-4.0999999999999996</v>
      </c>
      <c r="P662" s="94">
        <v>8.3199999999999996E-2</v>
      </c>
      <c r="Q662" s="95">
        <v>8</v>
      </c>
      <c r="R662" s="93">
        <v>14.33</v>
      </c>
      <c r="S662" s="120">
        <v>71711061684</v>
      </c>
      <c r="T662" s="14" t="s">
        <v>48</v>
      </c>
      <c r="U662" s="14" t="s">
        <v>433</v>
      </c>
    </row>
    <row r="663" spans="1:21" x14ac:dyDescent="0.25">
      <c r="A663" s="14" t="s">
        <v>1359</v>
      </c>
      <c r="B663" s="91" t="s">
        <v>1360</v>
      </c>
      <c r="C663" s="121" t="s">
        <v>97</v>
      </c>
      <c r="D663" s="14" t="s">
        <v>53</v>
      </c>
      <c r="E663" s="14" t="s">
        <v>71</v>
      </c>
      <c r="F663" s="14" t="s">
        <v>72</v>
      </c>
      <c r="G663" s="92">
        <v>43163</v>
      </c>
      <c r="H663" s="93">
        <v>0</v>
      </c>
      <c r="I663" s="93">
        <v>39.1</v>
      </c>
      <c r="J663" s="14" t="s">
        <v>73</v>
      </c>
      <c r="K663" s="95">
        <v>16.29</v>
      </c>
      <c r="L663" s="94">
        <v>6.2700000000000006E-2</v>
      </c>
      <c r="M663" s="95">
        <v>0.2</v>
      </c>
      <c r="N663" s="95">
        <v>0.88</v>
      </c>
      <c r="O663" s="93">
        <v>-81.349999999999994</v>
      </c>
      <c r="P663" s="94">
        <v>3.9E-2</v>
      </c>
      <c r="Q663" s="95">
        <v>18</v>
      </c>
      <c r="R663" s="93">
        <v>45.61</v>
      </c>
      <c r="S663" s="120">
        <v>5717276692</v>
      </c>
      <c r="T663" s="14" t="s">
        <v>62</v>
      </c>
      <c r="U663" s="14" t="s">
        <v>90</v>
      </c>
    </row>
    <row r="664" spans="1:21" x14ac:dyDescent="0.25">
      <c r="A664" s="14" t="s">
        <v>1361</v>
      </c>
      <c r="B664" s="91" t="s">
        <v>1362</v>
      </c>
      <c r="C664" s="121" t="s">
        <v>89</v>
      </c>
      <c r="D664" s="14" t="s">
        <v>45</v>
      </c>
      <c r="E664" s="14" t="s">
        <v>46</v>
      </c>
      <c r="F664" s="14" t="s">
        <v>47</v>
      </c>
      <c r="G664" s="92">
        <v>42716</v>
      </c>
      <c r="H664" s="93">
        <v>93.39</v>
      </c>
      <c r="I664" s="93">
        <v>46.55</v>
      </c>
      <c r="J664" s="94">
        <v>0.49840000000000001</v>
      </c>
      <c r="K664" s="95">
        <v>16.28</v>
      </c>
      <c r="L664" s="94">
        <v>1.29E-2</v>
      </c>
      <c r="M664" s="95">
        <v>0.7</v>
      </c>
      <c r="N664" s="95">
        <v>2.1</v>
      </c>
      <c r="O664" s="93">
        <v>13.16</v>
      </c>
      <c r="P664" s="94">
        <v>3.8899999999999997E-2</v>
      </c>
      <c r="Q664" s="95">
        <v>0</v>
      </c>
      <c r="R664" s="93">
        <v>35.99</v>
      </c>
      <c r="S664" s="120">
        <v>1616888295</v>
      </c>
      <c r="T664" s="14" t="s">
        <v>199</v>
      </c>
      <c r="U664" s="14" t="s">
        <v>1224</v>
      </c>
    </row>
    <row r="665" spans="1:21" ht="30" x14ac:dyDescent="0.25">
      <c r="A665" s="14" t="s">
        <v>1363</v>
      </c>
      <c r="B665" s="91" t="s">
        <v>2007</v>
      </c>
      <c r="C665" s="121" t="s">
        <v>97</v>
      </c>
      <c r="D665" s="14" t="s">
        <v>45</v>
      </c>
      <c r="E665" s="14" t="s">
        <v>54</v>
      </c>
      <c r="F665" s="14" t="s">
        <v>302</v>
      </c>
      <c r="G665" s="92">
        <v>43263</v>
      </c>
      <c r="H665" s="93">
        <v>63.6</v>
      </c>
      <c r="I665" s="93">
        <v>52.88</v>
      </c>
      <c r="J665" s="94">
        <v>0.83140000000000003</v>
      </c>
      <c r="K665" s="95">
        <v>32.049999999999997</v>
      </c>
      <c r="L665" s="94">
        <v>6.1000000000000004E-3</v>
      </c>
      <c r="M665" s="95">
        <v>1.6</v>
      </c>
      <c r="N665" s="14" t="s">
        <v>73</v>
      </c>
      <c r="O665" s="14" t="s">
        <v>73</v>
      </c>
      <c r="P665" s="94">
        <v>0.1177</v>
      </c>
      <c r="Q665" s="95">
        <v>2</v>
      </c>
      <c r="R665" s="93">
        <v>24.49</v>
      </c>
      <c r="S665" s="120">
        <v>70730108340</v>
      </c>
      <c r="T665" s="14" t="s">
        <v>48</v>
      </c>
      <c r="U665" s="14" t="s">
        <v>84</v>
      </c>
    </row>
    <row r="666" spans="1:21" x14ac:dyDescent="0.25">
      <c r="A666" s="14" t="s">
        <v>1364</v>
      </c>
      <c r="B666" s="91" t="s">
        <v>1365</v>
      </c>
      <c r="C666" s="121" t="s">
        <v>60</v>
      </c>
      <c r="D666" s="14" t="s">
        <v>53</v>
      </c>
      <c r="E666" s="14" t="s">
        <v>71</v>
      </c>
      <c r="F666" s="14" t="s">
        <v>72</v>
      </c>
      <c r="G666" s="92">
        <v>42717</v>
      </c>
      <c r="H666" s="93">
        <v>23.79</v>
      </c>
      <c r="I666" s="93">
        <v>37.71</v>
      </c>
      <c r="J666" s="94">
        <v>1.5851</v>
      </c>
      <c r="K666" s="95">
        <v>40.99</v>
      </c>
      <c r="L666" s="94">
        <v>1.3299999999999999E-2</v>
      </c>
      <c r="M666" s="95">
        <v>0.9</v>
      </c>
      <c r="N666" s="95">
        <v>0.64</v>
      </c>
      <c r="O666" s="93">
        <v>-54.02</v>
      </c>
      <c r="P666" s="94">
        <v>0.16239999999999999</v>
      </c>
      <c r="Q666" s="95">
        <v>3</v>
      </c>
      <c r="R666" s="93">
        <v>11.1</v>
      </c>
      <c r="S666" s="120">
        <v>6884492610</v>
      </c>
      <c r="T666" s="14" t="s">
        <v>62</v>
      </c>
      <c r="U666" s="14" t="s">
        <v>326</v>
      </c>
    </row>
    <row r="667" spans="1:21" x14ac:dyDescent="0.25">
      <c r="A667" s="14" t="s">
        <v>1366</v>
      </c>
      <c r="B667" s="91" t="s">
        <v>1367</v>
      </c>
      <c r="C667" s="121" t="s">
        <v>102</v>
      </c>
      <c r="D667" s="14" t="s">
        <v>45</v>
      </c>
      <c r="E667" s="14" t="s">
        <v>71</v>
      </c>
      <c r="F667" s="14" t="s">
        <v>98</v>
      </c>
      <c r="G667" s="92">
        <v>42719</v>
      </c>
      <c r="H667" s="93">
        <v>37.020000000000003</v>
      </c>
      <c r="I667" s="93">
        <v>41</v>
      </c>
      <c r="J667" s="94">
        <v>1.1074999999999999</v>
      </c>
      <c r="K667" s="95">
        <v>16.600000000000001</v>
      </c>
      <c r="L667" s="94">
        <v>0</v>
      </c>
      <c r="M667" s="95">
        <v>1</v>
      </c>
      <c r="N667" s="95">
        <v>1.91</v>
      </c>
      <c r="O667" s="93">
        <v>13.02</v>
      </c>
      <c r="P667" s="94">
        <v>4.0500000000000001E-2</v>
      </c>
      <c r="Q667" s="95">
        <v>0</v>
      </c>
      <c r="R667" s="93">
        <v>43.61</v>
      </c>
      <c r="S667" s="120">
        <v>1063708961</v>
      </c>
      <c r="T667" s="14" t="s">
        <v>199</v>
      </c>
      <c r="U667" s="14" t="s">
        <v>127</v>
      </c>
    </row>
    <row r="668" spans="1:21" x14ac:dyDescent="0.25">
      <c r="A668" s="14" t="s">
        <v>1368</v>
      </c>
      <c r="B668" s="91" t="s">
        <v>1369</v>
      </c>
      <c r="C668" s="121" t="s">
        <v>97</v>
      </c>
      <c r="D668" s="14" t="s">
        <v>45</v>
      </c>
      <c r="E668" s="14" t="s">
        <v>71</v>
      </c>
      <c r="F668" s="14" t="s">
        <v>98</v>
      </c>
      <c r="G668" s="92">
        <v>43259</v>
      </c>
      <c r="H668" s="93">
        <v>18.79</v>
      </c>
      <c r="I668" s="93">
        <v>32.950000000000003</v>
      </c>
      <c r="J668" s="94">
        <v>1.7536</v>
      </c>
      <c r="K668" s="95">
        <v>21.97</v>
      </c>
      <c r="L668" s="94">
        <v>9.1000000000000004E-3</v>
      </c>
      <c r="M668" s="95">
        <v>0.9</v>
      </c>
      <c r="N668" s="95">
        <v>4</v>
      </c>
      <c r="O668" s="93">
        <v>13.6</v>
      </c>
      <c r="P668" s="94">
        <v>6.7299999999999999E-2</v>
      </c>
      <c r="Q668" s="95">
        <v>3</v>
      </c>
      <c r="R668" s="93">
        <v>29.12</v>
      </c>
      <c r="S668" s="120">
        <v>537383474</v>
      </c>
      <c r="T668" s="14" t="s">
        <v>199</v>
      </c>
      <c r="U668" s="14" t="s">
        <v>63</v>
      </c>
    </row>
    <row r="669" spans="1:21" x14ac:dyDescent="0.25">
      <c r="A669" s="14" t="s">
        <v>1370</v>
      </c>
      <c r="B669" s="91" t="s">
        <v>1371</v>
      </c>
      <c r="C669" s="121" t="s">
        <v>132</v>
      </c>
      <c r="D669" s="14" t="s">
        <v>53</v>
      </c>
      <c r="E669" s="14" t="s">
        <v>46</v>
      </c>
      <c r="F669" s="14" t="s">
        <v>83</v>
      </c>
      <c r="G669" s="92">
        <v>43210</v>
      </c>
      <c r="H669" s="93">
        <v>104.54</v>
      </c>
      <c r="I669" s="93">
        <v>42.73</v>
      </c>
      <c r="J669" s="94">
        <v>0.40870000000000001</v>
      </c>
      <c r="K669" s="95">
        <v>15.71</v>
      </c>
      <c r="L669" s="94">
        <v>1.4999999999999999E-2</v>
      </c>
      <c r="M669" s="95">
        <v>1.1000000000000001</v>
      </c>
      <c r="N669" s="95">
        <v>1.35</v>
      </c>
      <c r="O669" s="93">
        <v>-18.440000000000001</v>
      </c>
      <c r="P669" s="94">
        <v>3.5999999999999997E-2</v>
      </c>
      <c r="Q669" s="95">
        <v>2</v>
      </c>
      <c r="R669" s="93">
        <v>6.91</v>
      </c>
      <c r="S669" s="120">
        <v>6931700948</v>
      </c>
      <c r="T669" s="14" t="s">
        <v>62</v>
      </c>
      <c r="U669" s="14" t="s">
        <v>107</v>
      </c>
    </row>
    <row r="670" spans="1:21" x14ac:dyDescent="0.25">
      <c r="A670" s="14" t="s">
        <v>1372</v>
      </c>
      <c r="B670" s="91" t="s">
        <v>1373</v>
      </c>
      <c r="C670" s="121" t="s">
        <v>132</v>
      </c>
      <c r="D670" s="14" t="s">
        <v>45</v>
      </c>
      <c r="E670" s="14" t="s">
        <v>71</v>
      </c>
      <c r="F670" s="14" t="s">
        <v>98</v>
      </c>
      <c r="G670" s="92">
        <v>42724</v>
      </c>
      <c r="H670" s="93">
        <v>53.4</v>
      </c>
      <c r="I670" s="93">
        <v>64.209999999999994</v>
      </c>
      <c r="J670" s="94">
        <v>1.2023999999999999</v>
      </c>
      <c r="K670" s="95">
        <v>34.71</v>
      </c>
      <c r="L670" s="94">
        <v>8.0999999999999996E-3</v>
      </c>
      <c r="M670" s="95">
        <v>1.2</v>
      </c>
      <c r="N670" s="95">
        <v>5.4</v>
      </c>
      <c r="O670" s="93">
        <v>4.37</v>
      </c>
      <c r="P670" s="94">
        <v>0.13100000000000001</v>
      </c>
      <c r="Q670" s="95">
        <v>1</v>
      </c>
      <c r="R670" s="93">
        <v>19.12</v>
      </c>
      <c r="S670" s="120">
        <v>10155334602</v>
      </c>
      <c r="T670" s="14" t="s">
        <v>48</v>
      </c>
      <c r="U670" s="14" t="s">
        <v>107</v>
      </c>
    </row>
    <row r="671" spans="1:21" x14ac:dyDescent="0.25">
      <c r="A671" s="14" t="s">
        <v>1374</v>
      </c>
      <c r="B671" s="91" t="s">
        <v>1375</v>
      </c>
      <c r="C671" s="121" t="s">
        <v>60</v>
      </c>
      <c r="D671" s="14" t="s">
        <v>53</v>
      </c>
      <c r="E671" s="14" t="s">
        <v>71</v>
      </c>
      <c r="F671" s="14" t="s">
        <v>72</v>
      </c>
      <c r="G671" s="92">
        <v>42725</v>
      </c>
      <c r="H671" s="93">
        <v>14.43</v>
      </c>
      <c r="I671" s="93">
        <v>19.149999999999999</v>
      </c>
      <c r="J671" s="94">
        <v>1.3270999999999999</v>
      </c>
      <c r="K671" s="95">
        <v>21.28</v>
      </c>
      <c r="L671" s="94">
        <v>0</v>
      </c>
      <c r="M671" s="95">
        <v>1.3</v>
      </c>
      <c r="N671" s="95">
        <v>1.46</v>
      </c>
      <c r="O671" s="93">
        <v>-23.99</v>
      </c>
      <c r="P671" s="94">
        <v>6.3899999999999998E-2</v>
      </c>
      <c r="Q671" s="95">
        <v>0</v>
      </c>
      <c r="R671" s="93">
        <v>11.6</v>
      </c>
      <c r="S671" s="120">
        <v>2594739941</v>
      </c>
      <c r="T671" s="14" t="s">
        <v>62</v>
      </c>
      <c r="U671" s="14" t="s">
        <v>107</v>
      </c>
    </row>
    <row r="672" spans="1:21" x14ac:dyDescent="0.25">
      <c r="A672" s="14" t="s">
        <v>1376</v>
      </c>
      <c r="B672" s="91" t="s">
        <v>2008</v>
      </c>
      <c r="C672" s="121" t="s">
        <v>106</v>
      </c>
      <c r="D672" s="14" t="s">
        <v>45</v>
      </c>
      <c r="E672" s="14" t="s">
        <v>46</v>
      </c>
      <c r="F672" s="14" t="s">
        <v>47</v>
      </c>
      <c r="G672" s="92">
        <v>42726</v>
      </c>
      <c r="H672" s="93">
        <v>69.62</v>
      </c>
      <c r="I672" s="93">
        <v>27.6</v>
      </c>
      <c r="J672" s="94">
        <v>0.39639999999999997</v>
      </c>
      <c r="K672" s="95">
        <v>10.15</v>
      </c>
      <c r="L672" s="94">
        <v>0</v>
      </c>
      <c r="M672" s="95">
        <v>1.2</v>
      </c>
      <c r="N672" s="95">
        <v>2.9</v>
      </c>
      <c r="O672" s="93">
        <v>16.89</v>
      </c>
      <c r="P672" s="94">
        <v>8.2000000000000007E-3</v>
      </c>
      <c r="Q672" s="95">
        <v>0</v>
      </c>
      <c r="R672" s="93">
        <v>69.2</v>
      </c>
      <c r="S672" s="120">
        <v>268667677</v>
      </c>
      <c r="T672" s="14" t="s">
        <v>199</v>
      </c>
      <c r="U672" s="14" t="s">
        <v>77</v>
      </c>
    </row>
    <row r="673" spans="1:21" x14ac:dyDescent="0.25">
      <c r="A673" s="14" t="s">
        <v>55</v>
      </c>
      <c r="B673" s="91" t="s">
        <v>1377</v>
      </c>
      <c r="C673" s="121" t="s">
        <v>54</v>
      </c>
      <c r="D673" s="14" t="s">
        <v>53</v>
      </c>
      <c r="E673" s="14" t="s">
        <v>71</v>
      </c>
      <c r="F673" s="14" t="s">
        <v>72</v>
      </c>
      <c r="G673" s="92">
        <v>42733</v>
      </c>
      <c r="H673" s="93">
        <v>23.13</v>
      </c>
      <c r="I673" s="93">
        <v>53.12</v>
      </c>
      <c r="J673" s="94">
        <v>2.2966000000000002</v>
      </c>
      <c r="K673" s="95">
        <v>32.19</v>
      </c>
      <c r="L673" s="94">
        <v>0</v>
      </c>
      <c r="M673" s="95">
        <v>1.7</v>
      </c>
      <c r="N673" s="14" t="s">
        <v>73</v>
      </c>
      <c r="O673" s="14" t="s">
        <v>73</v>
      </c>
      <c r="P673" s="94">
        <v>0.11849999999999999</v>
      </c>
      <c r="Q673" s="95">
        <v>0</v>
      </c>
      <c r="R673" s="93">
        <v>33.51</v>
      </c>
      <c r="S673" s="120">
        <v>3748917046</v>
      </c>
      <c r="T673" s="14" t="s">
        <v>62</v>
      </c>
      <c r="U673" s="14" t="s">
        <v>84</v>
      </c>
    </row>
    <row r="674" spans="1:21" x14ac:dyDescent="0.25">
      <c r="A674" s="14" t="s">
        <v>1378</v>
      </c>
      <c r="B674" s="91" t="s">
        <v>1379</v>
      </c>
      <c r="C674" s="121" t="s">
        <v>97</v>
      </c>
      <c r="D674" s="14" t="s">
        <v>45</v>
      </c>
      <c r="E674" s="14" t="s">
        <v>54</v>
      </c>
      <c r="F674" s="14" t="s">
        <v>302</v>
      </c>
      <c r="G674" s="92">
        <v>42735</v>
      </c>
      <c r="H674" s="93">
        <v>45.61</v>
      </c>
      <c r="I674" s="93">
        <v>43.14</v>
      </c>
      <c r="J674" s="94">
        <v>0.94579999999999997</v>
      </c>
      <c r="K674" s="95">
        <v>36.56</v>
      </c>
      <c r="L674" s="94">
        <v>3.5000000000000001E-3</v>
      </c>
      <c r="M674" s="95">
        <v>1.3</v>
      </c>
      <c r="N674" s="14" t="s">
        <v>73</v>
      </c>
      <c r="O674" s="14" t="s">
        <v>73</v>
      </c>
      <c r="P674" s="94">
        <v>0.14030000000000001</v>
      </c>
      <c r="Q674" s="95">
        <v>3</v>
      </c>
      <c r="R674" s="93">
        <v>17.59</v>
      </c>
      <c r="S674" s="120">
        <v>2277888429</v>
      </c>
      <c r="T674" s="14" t="s">
        <v>62</v>
      </c>
      <c r="U674" s="14" t="s">
        <v>120</v>
      </c>
    </row>
    <row r="675" spans="1:21" x14ac:dyDescent="0.25">
      <c r="A675" s="14" t="s">
        <v>1380</v>
      </c>
      <c r="B675" s="91" t="s">
        <v>1381</v>
      </c>
      <c r="C675" s="121" t="s">
        <v>59</v>
      </c>
      <c r="D675" s="14" t="s">
        <v>60</v>
      </c>
      <c r="E675" s="14" t="s">
        <v>46</v>
      </c>
      <c r="F675" s="14" t="s">
        <v>67</v>
      </c>
      <c r="G675" s="92">
        <v>43171</v>
      </c>
      <c r="H675" s="93">
        <v>59.91</v>
      </c>
      <c r="I675" s="93">
        <v>30.2</v>
      </c>
      <c r="J675" s="94">
        <v>0.50409999999999999</v>
      </c>
      <c r="K675" s="95">
        <v>18.079999999999998</v>
      </c>
      <c r="L675" s="94">
        <v>1.66E-2</v>
      </c>
      <c r="M675" s="95">
        <v>1.2</v>
      </c>
      <c r="N675" s="14" t="s">
        <v>73</v>
      </c>
      <c r="O675" s="14" t="s">
        <v>73</v>
      </c>
      <c r="P675" s="94">
        <v>4.7899999999999998E-2</v>
      </c>
      <c r="Q675" s="95">
        <v>6</v>
      </c>
      <c r="R675" s="93">
        <v>34.090000000000003</v>
      </c>
      <c r="S675" s="120">
        <v>2744094470</v>
      </c>
      <c r="T675" s="14" t="s">
        <v>62</v>
      </c>
      <c r="U675" s="14" t="s">
        <v>120</v>
      </c>
    </row>
    <row r="676" spans="1:21" x14ac:dyDescent="0.25">
      <c r="A676" s="14" t="s">
        <v>1382</v>
      </c>
      <c r="B676" s="91" t="s">
        <v>1383</v>
      </c>
      <c r="C676" s="121" t="s">
        <v>54</v>
      </c>
      <c r="D676" s="14" t="s">
        <v>53</v>
      </c>
      <c r="E676" s="14" t="s">
        <v>71</v>
      </c>
      <c r="F676" s="14" t="s">
        <v>72</v>
      </c>
      <c r="G676" s="92">
        <v>42742</v>
      </c>
      <c r="H676" s="93">
        <v>0</v>
      </c>
      <c r="I676" s="93">
        <v>50.7</v>
      </c>
      <c r="J676" s="14" t="s">
        <v>73</v>
      </c>
      <c r="K676" s="14" t="s">
        <v>73</v>
      </c>
      <c r="L676" s="94">
        <v>0</v>
      </c>
      <c r="M676" s="95">
        <v>2.5</v>
      </c>
      <c r="N676" s="95">
        <v>1.58</v>
      </c>
      <c r="O676" s="93">
        <v>-91.33</v>
      </c>
      <c r="P676" s="94">
        <v>-8.2400000000000001E-2</v>
      </c>
      <c r="Q676" s="95">
        <v>0</v>
      </c>
      <c r="R676" s="93">
        <v>0</v>
      </c>
      <c r="S676" s="120">
        <v>4669301087</v>
      </c>
      <c r="T676" s="14" t="s">
        <v>62</v>
      </c>
      <c r="U676" s="14" t="s">
        <v>1136</v>
      </c>
    </row>
    <row r="677" spans="1:21" x14ac:dyDescent="0.25">
      <c r="A677" s="14" t="s">
        <v>1384</v>
      </c>
      <c r="B677" s="91" t="s">
        <v>1385</v>
      </c>
      <c r="C677" s="121" t="s">
        <v>54</v>
      </c>
      <c r="D677" s="14" t="s">
        <v>53</v>
      </c>
      <c r="E677" s="14" t="s">
        <v>71</v>
      </c>
      <c r="F677" s="14" t="s">
        <v>72</v>
      </c>
      <c r="G677" s="92">
        <v>43168</v>
      </c>
      <c r="H677" s="93">
        <v>0</v>
      </c>
      <c r="I677" s="93">
        <v>43.55</v>
      </c>
      <c r="J677" s="14" t="s">
        <v>73</v>
      </c>
      <c r="K677" s="14" t="s">
        <v>73</v>
      </c>
      <c r="L677" s="94">
        <v>1.8800000000000001E-2</v>
      </c>
      <c r="M677" s="95">
        <v>1.3</v>
      </c>
      <c r="N677" s="95">
        <v>1.61</v>
      </c>
      <c r="O677" s="93">
        <v>-25.41</v>
      </c>
      <c r="P677" s="94">
        <v>-0.20749999999999999</v>
      </c>
      <c r="Q677" s="95">
        <v>0</v>
      </c>
      <c r="R677" s="93">
        <v>17.77</v>
      </c>
      <c r="S677" s="120">
        <v>1295571497</v>
      </c>
      <c r="T677" s="14" t="s">
        <v>199</v>
      </c>
      <c r="U677" s="14" t="s">
        <v>251</v>
      </c>
    </row>
    <row r="678" spans="1:21" x14ac:dyDescent="0.25">
      <c r="A678" s="14" t="s">
        <v>1386</v>
      </c>
      <c r="B678" s="91" t="s">
        <v>1387</v>
      </c>
      <c r="C678" s="121" t="s">
        <v>97</v>
      </c>
      <c r="D678" s="14" t="s">
        <v>45</v>
      </c>
      <c r="E678" s="14" t="s">
        <v>71</v>
      </c>
      <c r="F678" s="14" t="s">
        <v>98</v>
      </c>
      <c r="G678" s="92">
        <v>43237</v>
      </c>
      <c r="H678" s="93">
        <v>35.61</v>
      </c>
      <c r="I678" s="93">
        <v>53.9</v>
      </c>
      <c r="J678" s="94">
        <v>1.5136000000000001</v>
      </c>
      <c r="K678" s="95">
        <v>24.5</v>
      </c>
      <c r="L678" s="94">
        <v>0</v>
      </c>
      <c r="M678" s="95">
        <v>0.5</v>
      </c>
      <c r="N678" s="95">
        <v>3.61</v>
      </c>
      <c r="O678" s="93">
        <v>7.01</v>
      </c>
      <c r="P678" s="94">
        <v>0.08</v>
      </c>
      <c r="Q678" s="95">
        <v>0</v>
      </c>
      <c r="R678" s="93">
        <v>28.66</v>
      </c>
      <c r="S678" s="120">
        <v>3103635392</v>
      </c>
      <c r="T678" s="14" t="s">
        <v>62</v>
      </c>
      <c r="U678" s="14" t="s">
        <v>165</v>
      </c>
    </row>
    <row r="679" spans="1:21" x14ac:dyDescent="0.25">
      <c r="A679" s="14" t="s">
        <v>137</v>
      </c>
      <c r="B679" s="91" t="s">
        <v>138</v>
      </c>
      <c r="C679" s="121" t="s">
        <v>97</v>
      </c>
      <c r="D679" s="14" t="s">
        <v>53</v>
      </c>
      <c r="E679" s="14" t="s">
        <v>46</v>
      </c>
      <c r="F679" s="14" t="s">
        <v>83</v>
      </c>
      <c r="G679" s="92">
        <v>43187</v>
      </c>
      <c r="H679" s="93">
        <v>600.14</v>
      </c>
      <c r="I679" s="93">
        <v>424.36</v>
      </c>
      <c r="J679" s="94">
        <v>0.70709999999999995</v>
      </c>
      <c r="K679" s="95">
        <v>27.22</v>
      </c>
      <c r="L679" s="94">
        <v>8.0000000000000002E-3</v>
      </c>
      <c r="M679" s="95">
        <v>1.1000000000000001</v>
      </c>
      <c r="N679" s="95">
        <v>1.1200000000000001</v>
      </c>
      <c r="O679" s="93">
        <v>-123.88</v>
      </c>
      <c r="P679" s="94">
        <v>9.3600000000000003E-2</v>
      </c>
      <c r="Q679" s="95">
        <v>20</v>
      </c>
      <c r="R679" s="93">
        <v>127.67</v>
      </c>
      <c r="S679" s="120">
        <v>39843702205</v>
      </c>
      <c r="T679" s="14" t="s">
        <v>48</v>
      </c>
      <c r="U679" s="14" t="s">
        <v>103</v>
      </c>
    </row>
    <row r="680" spans="1:21" x14ac:dyDescent="0.25">
      <c r="A680" s="14" t="s">
        <v>1388</v>
      </c>
      <c r="B680" s="91" t="s">
        <v>1389</v>
      </c>
      <c r="C680" s="121" t="s">
        <v>106</v>
      </c>
      <c r="D680" s="14" t="s">
        <v>45</v>
      </c>
      <c r="E680" s="14" t="s">
        <v>46</v>
      </c>
      <c r="F680" s="14" t="s">
        <v>47</v>
      </c>
      <c r="G680" s="92">
        <v>43171</v>
      </c>
      <c r="H680" s="93">
        <v>156</v>
      </c>
      <c r="I680" s="93">
        <v>58.59</v>
      </c>
      <c r="J680" s="94">
        <v>0.37559999999999999</v>
      </c>
      <c r="K680" s="95">
        <v>9.65</v>
      </c>
      <c r="L680" s="94">
        <v>1.78E-2</v>
      </c>
      <c r="M680" s="95">
        <v>0.8</v>
      </c>
      <c r="N680" s="95">
        <v>2.63</v>
      </c>
      <c r="O680" s="93">
        <v>-3.32</v>
      </c>
      <c r="P680" s="94">
        <v>5.7999999999999996E-3</v>
      </c>
      <c r="Q680" s="95">
        <v>6</v>
      </c>
      <c r="R680" s="93">
        <v>61.99</v>
      </c>
      <c r="S680" s="120">
        <v>3476486816</v>
      </c>
      <c r="T680" s="14" t="s">
        <v>62</v>
      </c>
      <c r="U680" s="14" t="s">
        <v>326</v>
      </c>
    </row>
    <row r="681" spans="1:21" x14ac:dyDescent="0.25">
      <c r="A681" s="14" t="s">
        <v>1390</v>
      </c>
      <c r="B681" s="91" t="s">
        <v>1391</v>
      </c>
      <c r="C681" s="121" t="s">
        <v>44</v>
      </c>
      <c r="D681" s="14" t="s">
        <v>60</v>
      </c>
      <c r="E681" s="14" t="s">
        <v>46</v>
      </c>
      <c r="F681" s="14" t="s">
        <v>67</v>
      </c>
      <c r="G681" s="92">
        <v>42744</v>
      </c>
      <c r="H681" s="93">
        <v>92.22</v>
      </c>
      <c r="I681" s="93">
        <v>57.95</v>
      </c>
      <c r="J681" s="94">
        <v>0.62839999999999996</v>
      </c>
      <c r="K681" s="95">
        <v>24.15</v>
      </c>
      <c r="L681" s="94">
        <v>1.04E-2</v>
      </c>
      <c r="M681" s="95">
        <v>1.3</v>
      </c>
      <c r="N681" s="14" t="s">
        <v>73</v>
      </c>
      <c r="O681" s="14" t="s">
        <v>73</v>
      </c>
      <c r="P681" s="94">
        <v>7.8200000000000006E-2</v>
      </c>
      <c r="Q681" s="95">
        <v>3</v>
      </c>
      <c r="R681" s="93">
        <v>39.44</v>
      </c>
      <c r="S681" s="120">
        <v>3389679652</v>
      </c>
      <c r="T681" s="14" t="s">
        <v>62</v>
      </c>
      <c r="U681" s="14" t="s">
        <v>150</v>
      </c>
    </row>
    <row r="682" spans="1:21" x14ac:dyDescent="0.25">
      <c r="A682" s="14" t="s">
        <v>1392</v>
      </c>
      <c r="B682" s="91" t="s">
        <v>1393</v>
      </c>
      <c r="C682" s="121" t="s">
        <v>60</v>
      </c>
      <c r="D682" s="14" t="s">
        <v>53</v>
      </c>
      <c r="E682" s="14" t="s">
        <v>54</v>
      </c>
      <c r="F682" s="14" t="s">
        <v>55</v>
      </c>
      <c r="G682" s="92">
        <v>43252</v>
      </c>
      <c r="H682" s="93">
        <v>374.55</v>
      </c>
      <c r="I682" s="93">
        <v>308.19</v>
      </c>
      <c r="J682" s="94">
        <v>0.82279999999999998</v>
      </c>
      <c r="K682" s="95">
        <v>31.67</v>
      </c>
      <c r="L682" s="94">
        <v>0</v>
      </c>
      <c r="M682" s="95">
        <v>1.5</v>
      </c>
      <c r="N682" s="14" t="s">
        <v>73</v>
      </c>
      <c r="O682" s="14" t="s">
        <v>73</v>
      </c>
      <c r="P682" s="94">
        <v>0.1159</v>
      </c>
      <c r="Q682" s="95">
        <v>0</v>
      </c>
      <c r="R682" s="93">
        <v>156.32</v>
      </c>
      <c r="S682" s="120">
        <v>15943244833</v>
      </c>
      <c r="T682" s="14" t="s">
        <v>48</v>
      </c>
      <c r="U682" s="14" t="s">
        <v>120</v>
      </c>
    </row>
    <row r="683" spans="1:21" x14ac:dyDescent="0.25">
      <c r="A683" s="14" t="s">
        <v>1394</v>
      </c>
      <c r="B683" s="91" t="s">
        <v>1395</v>
      </c>
      <c r="C683" s="121" t="s">
        <v>52</v>
      </c>
      <c r="D683" s="14" t="s">
        <v>53</v>
      </c>
      <c r="E683" s="14" t="s">
        <v>71</v>
      </c>
      <c r="F683" s="14" t="s">
        <v>72</v>
      </c>
      <c r="G683" s="92">
        <v>42747</v>
      </c>
      <c r="H683" s="93">
        <v>15.31</v>
      </c>
      <c r="I683" s="93">
        <v>33.69</v>
      </c>
      <c r="J683" s="94">
        <v>2.2004999999999999</v>
      </c>
      <c r="K683" s="95">
        <v>23.56</v>
      </c>
      <c r="L683" s="94">
        <v>3.15E-2</v>
      </c>
      <c r="M683" s="95">
        <v>0.6</v>
      </c>
      <c r="N683" s="95">
        <v>0.44</v>
      </c>
      <c r="O683" s="93">
        <v>-24.26</v>
      </c>
      <c r="P683" s="94">
        <v>7.5300000000000006E-2</v>
      </c>
      <c r="Q683" s="95">
        <v>18</v>
      </c>
      <c r="R683" s="93">
        <v>22.25</v>
      </c>
      <c r="S683" s="120">
        <v>2867804332</v>
      </c>
      <c r="T683" s="14" t="s">
        <v>62</v>
      </c>
      <c r="U683" s="14" t="s">
        <v>80</v>
      </c>
    </row>
    <row r="684" spans="1:21" x14ac:dyDescent="0.25">
      <c r="A684" s="14" t="s">
        <v>1396</v>
      </c>
      <c r="B684" s="91" t="s">
        <v>1397</v>
      </c>
      <c r="C684" s="121" t="s">
        <v>66</v>
      </c>
      <c r="D684" s="14" t="s">
        <v>60</v>
      </c>
      <c r="E684" s="14" t="s">
        <v>46</v>
      </c>
      <c r="F684" s="14" t="s">
        <v>67</v>
      </c>
      <c r="G684" s="92">
        <v>43241</v>
      </c>
      <c r="H684" s="93">
        <v>184.97</v>
      </c>
      <c r="I684" s="93">
        <v>110.99</v>
      </c>
      <c r="J684" s="94">
        <v>0.6</v>
      </c>
      <c r="K684" s="95">
        <v>15.02</v>
      </c>
      <c r="L684" s="94">
        <v>2.63E-2</v>
      </c>
      <c r="M684" s="95">
        <v>0.6</v>
      </c>
      <c r="N684" s="95">
        <v>1.48</v>
      </c>
      <c r="O684" s="93">
        <v>-52.35</v>
      </c>
      <c r="P684" s="94">
        <v>3.2599999999999997E-2</v>
      </c>
      <c r="Q684" s="95">
        <v>15</v>
      </c>
      <c r="R684" s="93">
        <v>128.91</v>
      </c>
      <c r="S684" s="120">
        <v>12909270070</v>
      </c>
      <c r="T684" s="14" t="s">
        <v>48</v>
      </c>
      <c r="U684" s="14" t="s">
        <v>77</v>
      </c>
    </row>
    <row r="685" spans="1:21" x14ac:dyDescent="0.25">
      <c r="A685" s="14" t="s">
        <v>1398</v>
      </c>
      <c r="B685" s="91" t="s">
        <v>1399</v>
      </c>
      <c r="C685" s="121" t="s">
        <v>102</v>
      </c>
      <c r="D685" s="14" t="s">
        <v>53</v>
      </c>
      <c r="E685" s="14" t="s">
        <v>46</v>
      </c>
      <c r="F685" s="14" t="s">
        <v>83</v>
      </c>
      <c r="G685" s="92">
        <v>42751</v>
      </c>
      <c r="H685" s="93">
        <v>61.57</v>
      </c>
      <c r="I685" s="93">
        <v>23.33</v>
      </c>
      <c r="J685" s="94">
        <v>0.37890000000000001</v>
      </c>
      <c r="K685" s="95">
        <v>14.58</v>
      </c>
      <c r="L685" s="94">
        <v>5.2299999999999999E-2</v>
      </c>
      <c r="M685" s="95">
        <v>0.5</v>
      </c>
      <c r="N685" s="95">
        <v>0.37</v>
      </c>
      <c r="O685" s="93">
        <v>-19.46</v>
      </c>
      <c r="P685" s="94">
        <v>3.04E-2</v>
      </c>
      <c r="Q685" s="95">
        <v>20</v>
      </c>
      <c r="R685" s="93">
        <v>17.760000000000002</v>
      </c>
      <c r="S685" s="120">
        <v>2221825427</v>
      </c>
      <c r="T685" s="14" t="s">
        <v>62</v>
      </c>
      <c r="U685" s="14" t="s">
        <v>74</v>
      </c>
    </row>
    <row r="686" spans="1:21" x14ac:dyDescent="0.25">
      <c r="A686" s="14" t="s">
        <v>1400</v>
      </c>
      <c r="B686" s="91" t="s">
        <v>1401</v>
      </c>
      <c r="C686" s="121" t="s">
        <v>60</v>
      </c>
      <c r="D686" s="14" t="s">
        <v>53</v>
      </c>
      <c r="E686" s="14" t="s">
        <v>54</v>
      </c>
      <c r="F686" s="14" t="s">
        <v>55</v>
      </c>
      <c r="G686" s="92">
        <v>42751</v>
      </c>
      <c r="H686" s="93">
        <v>54.42</v>
      </c>
      <c r="I686" s="93">
        <v>54.55</v>
      </c>
      <c r="J686" s="94">
        <v>1.0024</v>
      </c>
      <c r="K686" s="95">
        <v>34.31</v>
      </c>
      <c r="L686" s="94">
        <v>3.3E-3</v>
      </c>
      <c r="M686" s="95">
        <v>1.7</v>
      </c>
      <c r="N686" s="95">
        <v>1.48</v>
      </c>
      <c r="O686" s="93">
        <v>-48.61</v>
      </c>
      <c r="P686" s="94">
        <v>0.129</v>
      </c>
      <c r="Q686" s="95">
        <v>1</v>
      </c>
      <c r="R686" s="93">
        <v>42.77</v>
      </c>
      <c r="S686" s="120">
        <v>2883745070</v>
      </c>
      <c r="T686" s="14" t="s">
        <v>62</v>
      </c>
      <c r="U686" s="14" t="s">
        <v>174</v>
      </c>
    </row>
    <row r="687" spans="1:21" x14ac:dyDescent="0.25">
      <c r="A687" s="14" t="s">
        <v>1402</v>
      </c>
      <c r="B687" s="91" t="s">
        <v>1403</v>
      </c>
      <c r="C687" s="121" t="s">
        <v>54</v>
      </c>
      <c r="D687" s="14" t="s">
        <v>53</v>
      </c>
      <c r="E687" s="14" t="s">
        <v>71</v>
      </c>
      <c r="F687" s="14" t="s">
        <v>72</v>
      </c>
      <c r="G687" s="92">
        <v>42751</v>
      </c>
      <c r="H687" s="93">
        <v>6.59</v>
      </c>
      <c r="I687" s="93">
        <v>105.55</v>
      </c>
      <c r="J687" s="94">
        <v>16.0167</v>
      </c>
      <c r="K687" s="95">
        <v>91.78</v>
      </c>
      <c r="L687" s="94">
        <v>0</v>
      </c>
      <c r="M687" s="95">
        <v>1.4</v>
      </c>
      <c r="N687" s="95">
        <v>3.26</v>
      </c>
      <c r="O687" s="93">
        <v>5.34</v>
      </c>
      <c r="P687" s="94">
        <v>0.41639999999999999</v>
      </c>
      <c r="Q687" s="95">
        <v>0</v>
      </c>
      <c r="R687" s="93">
        <v>26.34</v>
      </c>
      <c r="S687" s="120">
        <v>4587322615</v>
      </c>
      <c r="T687" s="14" t="s">
        <v>62</v>
      </c>
      <c r="U687" s="14" t="s">
        <v>127</v>
      </c>
    </row>
    <row r="688" spans="1:21" x14ac:dyDescent="0.25">
      <c r="A688" s="14" t="s">
        <v>1404</v>
      </c>
      <c r="B688" s="91" t="s">
        <v>1405</v>
      </c>
      <c r="C688" s="121" t="s">
        <v>60</v>
      </c>
      <c r="D688" s="14" t="s">
        <v>53</v>
      </c>
      <c r="E688" s="14" t="s">
        <v>71</v>
      </c>
      <c r="F688" s="14" t="s">
        <v>72</v>
      </c>
      <c r="G688" s="92">
        <v>43278</v>
      </c>
      <c r="H688" s="93">
        <v>0</v>
      </c>
      <c r="I688" s="93">
        <v>66.739999999999995</v>
      </c>
      <c r="J688" s="14" t="s">
        <v>73</v>
      </c>
      <c r="K688" s="95">
        <v>119.18</v>
      </c>
      <c r="L688" s="94">
        <v>0.03</v>
      </c>
      <c r="M688" s="95">
        <v>1.1000000000000001</v>
      </c>
      <c r="N688" s="95">
        <v>1.1100000000000001</v>
      </c>
      <c r="O688" s="93">
        <v>-11.55</v>
      </c>
      <c r="P688" s="94">
        <v>0.5534</v>
      </c>
      <c r="Q688" s="95">
        <v>0</v>
      </c>
      <c r="R688" s="93">
        <v>32.840000000000003</v>
      </c>
      <c r="S688" s="120">
        <v>93348755886</v>
      </c>
      <c r="T688" s="14" t="s">
        <v>48</v>
      </c>
      <c r="U688" s="14" t="s">
        <v>80</v>
      </c>
    </row>
    <row r="689" spans="1:21" x14ac:dyDescent="0.25">
      <c r="A689" s="14" t="s">
        <v>1406</v>
      </c>
      <c r="B689" s="91" t="s">
        <v>1407</v>
      </c>
      <c r="C689" s="121" t="s">
        <v>54</v>
      </c>
      <c r="D689" s="14" t="s">
        <v>53</v>
      </c>
      <c r="E689" s="14" t="s">
        <v>71</v>
      </c>
      <c r="F689" s="14" t="s">
        <v>72</v>
      </c>
      <c r="G689" s="92">
        <v>42759</v>
      </c>
      <c r="H689" s="93">
        <v>0.21</v>
      </c>
      <c r="I689" s="93">
        <v>26.26</v>
      </c>
      <c r="J689" s="94">
        <v>125.0476</v>
      </c>
      <c r="K689" s="95">
        <v>49.55</v>
      </c>
      <c r="L689" s="94">
        <v>9.4999999999999998E-3</v>
      </c>
      <c r="M689" s="95">
        <v>2.2999999999999998</v>
      </c>
      <c r="N689" s="95">
        <v>4.21</v>
      </c>
      <c r="O689" s="93">
        <v>-5.63</v>
      </c>
      <c r="P689" s="94">
        <v>0.20519999999999999</v>
      </c>
      <c r="Q689" s="95">
        <v>0</v>
      </c>
      <c r="R689" s="93">
        <v>0</v>
      </c>
      <c r="S689" s="120">
        <v>2043462306</v>
      </c>
      <c r="T689" s="14" t="s">
        <v>62</v>
      </c>
      <c r="U689" s="14" t="s">
        <v>171</v>
      </c>
    </row>
    <row r="690" spans="1:21" x14ac:dyDescent="0.25">
      <c r="A690" s="14" t="s">
        <v>1408</v>
      </c>
      <c r="B690" s="91" t="s">
        <v>1409</v>
      </c>
      <c r="C690" s="121" t="s">
        <v>60</v>
      </c>
      <c r="D690" s="14" t="s">
        <v>53</v>
      </c>
      <c r="E690" s="14" t="s">
        <v>71</v>
      </c>
      <c r="F690" s="14" t="s">
        <v>72</v>
      </c>
      <c r="G690" s="92">
        <v>43203</v>
      </c>
      <c r="H690" s="93">
        <v>0</v>
      </c>
      <c r="I690" s="93">
        <v>100.21</v>
      </c>
      <c r="J690" s="14" t="s">
        <v>73</v>
      </c>
      <c r="K690" s="95">
        <v>51.65</v>
      </c>
      <c r="L690" s="94">
        <v>3.1300000000000001E-2</v>
      </c>
      <c r="M690" s="95">
        <v>1.1000000000000001</v>
      </c>
      <c r="N690" s="95">
        <v>4.08</v>
      </c>
      <c r="O690" s="93">
        <v>-66.44</v>
      </c>
      <c r="P690" s="94">
        <v>0.21579999999999999</v>
      </c>
      <c r="Q690" s="95">
        <v>7</v>
      </c>
      <c r="R690" s="93">
        <v>48.11</v>
      </c>
      <c r="S690" s="120">
        <v>8948620240</v>
      </c>
      <c r="T690" s="14" t="s">
        <v>62</v>
      </c>
      <c r="U690" s="14" t="s">
        <v>74</v>
      </c>
    </row>
    <row r="691" spans="1:21" x14ac:dyDescent="0.25">
      <c r="A691" s="14" t="s">
        <v>1410</v>
      </c>
      <c r="B691" s="91" t="s">
        <v>1411</v>
      </c>
      <c r="C691" s="121" t="s">
        <v>102</v>
      </c>
      <c r="D691" s="14" t="s">
        <v>53</v>
      </c>
      <c r="E691" s="14" t="s">
        <v>46</v>
      </c>
      <c r="F691" s="14" t="s">
        <v>83</v>
      </c>
      <c r="G691" s="92">
        <v>42761</v>
      </c>
      <c r="H691" s="93">
        <v>41.29</v>
      </c>
      <c r="I691" s="93">
        <v>26.73</v>
      </c>
      <c r="J691" s="94">
        <v>0.64739999999999998</v>
      </c>
      <c r="K691" s="95">
        <v>9.83</v>
      </c>
      <c r="L691" s="94">
        <v>2.5100000000000001E-2</v>
      </c>
      <c r="M691" s="95">
        <v>0.5</v>
      </c>
      <c r="N691" s="95">
        <v>1.34</v>
      </c>
      <c r="O691" s="93">
        <v>-23.86</v>
      </c>
      <c r="P691" s="94">
        <v>6.6E-3</v>
      </c>
      <c r="Q691" s="95">
        <v>13</v>
      </c>
      <c r="R691" s="93">
        <v>27</v>
      </c>
      <c r="S691" s="120">
        <v>3004096359</v>
      </c>
      <c r="T691" s="14" t="s">
        <v>62</v>
      </c>
      <c r="U691" s="14" t="s">
        <v>107</v>
      </c>
    </row>
    <row r="692" spans="1:21" x14ac:dyDescent="0.25">
      <c r="A692" s="14" t="s">
        <v>1412</v>
      </c>
      <c r="B692" s="91" t="s">
        <v>1413</v>
      </c>
      <c r="C692" s="121" t="s">
        <v>54</v>
      </c>
      <c r="D692" s="14" t="s">
        <v>53</v>
      </c>
      <c r="E692" s="14" t="s">
        <v>71</v>
      </c>
      <c r="F692" s="14" t="s">
        <v>72</v>
      </c>
      <c r="G692" s="92">
        <v>42717</v>
      </c>
      <c r="H692" s="93">
        <v>1.21</v>
      </c>
      <c r="I692" s="93">
        <v>11.67</v>
      </c>
      <c r="J692" s="94">
        <v>9.6446000000000005</v>
      </c>
      <c r="K692" s="95">
        <v>22.44</v>
      </c>
      <c r="L692" s="94">
        <v>0</v>
      </c>
      <c r="M692" s="95">
        <v>1.2</v>
      </c>
      <c r="N692" s="14" t="s">
        <v>73</v>
      </c>
      <c r="O692" s="14" t="s">
        <v>73</v>
      </c>
      <c r="P692" s="94">
        <v>6.9699999999999998E-2</v>
      </c>
      <c r="Q692" s="95">
        <v>0</v>
      </c>
      <c r="R692" s="93">
        <v>6.8</v>
      </c>
      <c r="S692" s="120">
        <v>5043973403</v>
      </c>
      <c r="T692" s="14" t="s">
        <v>62</v>
      </c>
      <c r="U692" s="14" t="s">
        <v>84</v>
      </c>
    </row>
    <row r="693" spans="1:21" x14ac:dyDescent="0.25">
      <c r="A693" s="14" t="s">
        <v>1414</v>
      </c>
      <c r="B693" s="91" t="s">
        <v>1415</v>
      </c>
      <c r="C693" s="121" t="s">
        <v>54</v>
      </c>
      <c r="D693" s="14" t="s">
        <v>53</v>
      </c>
      <c r="E693" s="14" t="s">
        <v>71</v>
      </c>
      <c r="F693" s="14" t="s">
        <v>72</v>
      </c>
      <c r="G693" s="92">
        <v>42762</v>
      </c>
      <c r="H693" s="93">
        <v>0</v>
      </c>
      <c r="I693" s="93">
        <v>26.11</v>
      </c>
      <c r="J693" s="14" t="s">
        <v>73</v>
      </c>
      <c r="K693" s="14" t="s">
        <v>73</v>
      </c>
      <c r="L693" s="94">
        <v>3.8E-3</v>
      </c>
      <c r="M693" s="95">
        <v>3</v>
      </c>
      <c r="N693" s="95">
        <v>3.79</v>
      </c>
      <c r="O693" s="93">
        <v>-34.29</v>
      </c>
      <c r="P693" s="94">
        <v>-9.5799999999999996E-2</v>
      </c>
      <c r="Q693" s="95">
        <v>0</v>
      </c>
      <c r="R693" s="93">
        <v>0</v>
      </c>
      <c r="S693" s="120">
        <v>2957567473</v>
      </c>
      <c r="T693" s="14" t="s">
        <v>62</v>
      </c>
      <c r="U693" s="14" t="s">
        <v>80</v>
      </c>
    </row>
    <row r="694" spans="1:21" ht="26.25" x14ac:dyDescent="0.25">
      <c r="A694" s="14" t="s">
        <v>1416</v>
      </c>
      <c r="B694" s="91" t="s">
        <v>1417</v>
      </c>
      <c r="C694" s="121" t="s">
        <v>102</v>
      </c>
      <c r="D694" s="14" t="s">
        <v>45</v>
      </c>
      <c r="E694" s="14" t="s">
        <v>46</v>
      </c>
      <c r="F694" s="14" t="s">
        <v>47</v>
      </c>
      <c r="G694" s="92">
        <v>42763</v>
      </c>
      <c r="H694" s="93">
        <v>54.54</v>
      </c>
      <c r="I694" s="93">
        <v>23.95</v>
      </c>
      <c r="J694" s="94">
        <v>0.43909999999999999</v>
      </c>
      <c r="K694" s="95">
        <v>16.87</v>
      </c>
      <c r="L694" s="94">
        <v>0</v>
      </c>
      <c r="M694" s="95">
        <v>0.3</v>
      </c>
      <c r="N694" s="95">
        <v>2.1800000000000002</v>
      </c>
      <c r="O694" s="93">
        <v>10.02</v>
      </c>
      <c r="P694" s="94">
        <v>4.1799999999999997E-2</v>
      </c>
      <c r="Q694" s="95">
        <v>0</v>
      </c>
      <c r="R694" s="93">
        <v>21.83</v>
      </c>
      <c r="S694" s="120">
        <v>1156559404</v>
      </c>
      <c r="T694" s="14" t="s">
        <v>199</v>
      </c>
      <c r="U694" s="14" t="s">
        <v>162</v>
      </c>
    </row>
    <row r="695" spans="1:21" x14ac:dyDescent="0.25">
      <c r="A695" s="14" t="s">
        <v>1418</v>
      </c>
      <c r="B695" s="91" t="s">
        <v>1419</v>
      </c>
      <c r="C695" s="121" t="s">
        <v>102</v>
      </c>
      <c r="D695" s="14" t="s">
        <v>45</v>
      </c>
      <c r="E695" s="14" t="s">
        <v>54</v>
      </c>
      <c r="F695" s="14" t="s">
        <v>302</v>
      </c>
      <c r="G695" s="92">
        <v>42765</v>
      </c>
      <c r="H695" s="93">
        <v>100.17</v>
      </c>
      <c r="I695" s="93">
        <v>81.31</v>
      </c>
      <c r="J695" s="94">
        <v>0.81169999999999998</v>
      </c>
      <c r="K695" s="95">
        <v>21.4</v>
      </c>
      <c r="L695" s="94">
        <v>2.35E-2</v>
      </c>
      <c r="M695" s="95">
        <v>0.3</v>
      </c>
      <c r="N695" s="95">
        <v>1.67</v>
      </c>
      <c r="O695" s="93">
        <v>-17.77</v>
      </c>
      <c r="P695" s="94">
        <v>6.4500000000000002E-2</v>
      </c>
      <c r="Q695" s="95">
        <v>8</v>
      </c>
      <c r="R695" s="93">
        <v>33.479999999999997</v>
      </c>
      <c r="S695" s="120">
        <v>4582576578</v>
      </c>
      <c r="T695" s="14" t="s">
        <v>62</v>
      </c>
      <c r="U695" s="14" t="s">
        <v>408</v>
      </c>
    </row>
    <row r="696" spans="1:21" x14ac:dyDescent="0.25">
      <c r="A696" s="14" t="s">
        <v>1420</v>
      </c>
      <c r="B696" s="91" t="s">
        <v>1421</v>
      </c>
      <c r="C696" s="121" t="s">
        <v>97</v>
      </c>
      <c r="D696" s="14" t="s">
        <v>45</v>
      </c>
      <c r="E696" s="14" t="s">
        <v>54</v>
      </c>
      <c r="F696" s="14" t="s">
        <v>302</v>
      </c>
      <c r="G696" s="92">
        <v>42766</v>
      </c>
      <c r="H696" s="93">
        <v>53.49</v>
      </c>
      <c r="I696" s="93">
        <v>47.57</v>
      </c>
      <c r="J696" s="94">
        <v>0.88929999999999998</v>
      </c>
      <c r="K696" s="95">
        <v>21.52</v>
      </c>
      <c r="L696" s="94">
        <v>1.3899999999999999E-2</v>
      </c>
      <c r="M696" s="95">
        <v>1.7</v>
      </c>
      <c r="N696" s="95">
        <v>1.73</v>
      </c>
      <c r="O696" s="93">
        <v>7.93</v>
      </c>
      <c r="P696" s="94">
        <v>6.5100000000000005E-2</v>
      </c>
      <c r="Q696" s="95">
        <v>7</v>
      </c>
      <c r="R696" s="93">
        <v>34.18</v>
      </c>
      <c r="S696" s="120">
        <v>1068582314</v>
      </c>
      <c r="T696" s="14" t="s">
        <v>199</v>
      </c>
      <c r="U696" s="14" t="s">
        <v>179</v>
      </c>
    </row>
    <row r="697" spans="1:21" x14ac:dyDescent="0.25">
      <c r="A697" s="14" t="s">
        <v>1422</v>
      </c>
      <c r="B697" s="91" t="s">
        <v>1423</v>
      </c>
      <c r="C697" s="121" t="s">
        <v>60</v>
      </c>
      <c r="D697" s="14" t="s">
        <v>53</v>
      </c>
      <c r="E697" s="14" t="s">
        <v>71</v>
      </c>
      <c r="F697" s="14" t="s">
        <v>72</v>
      </c>
      <c r="G697" s="92">
        <v>43260</v>
      </c>
      <c r="H697" s="93">
        <v>0</v>
      </c>
      <c r="I697" s="93">
        <v>2.2400000000000002</v>
      </c>
      <c r="J697" s="14" t="s">
        <v>73</v>
      </c>
      <c r="K697" s="14" t="s">
        <v>73</v>
      </c>
      <c r="L697" s="94">
        <v>3.5700000000000003E-2</v>
      </c>
      <c r="M697" s="95">
        <v>-0.8</v>
      </c>
      <c r="N697" s="95">
        <v>1.05</v>
      </c>
      <c r="O697" s="93">
        <v>-2.41</v>
      </c>
      <c r="P697" s="94">
        <v>-0.4158</v>
      </c>
      <c r="Q697" s="95">
        <v>0</v>
      </c>
      <c r="R697" s="93">
        <v>0</v>
      </c>
      <c r="S697" s="120">
        <v>108233974</v>
      </c>
      <c r="T697" s="14" t="s">
        <v>199</v>
      </c>
      <c r="U697" s="14" t="s">
        <v>63</v>
      </c>
    </row>
    <row r="698" spans="1:21" x14ac:dyDescent="0.25">
      <c r="A698" s="14" t="s">
        <v>1424</v>
      </c>
      <c r="B698" s="91" t="s">
        <v>1425</v>
      </c>
      <c r="C698" s="121" t="s">
        <v>54</v>
      </c>
      <c r="D698" s="14" t="s">
        <v>53</v>
      </c>
      <c r="E698" s="14" t="s">
        <v>71</v>
      </c>
      <c r="F698" s="14" t="s">
        <v>72</v>
      </c>
      <c r="G698" s="92">
        <v>42768</v>
      </c>
      <c r="H698" s="93">
        <v>0.36</v>
      </c>
      <c r="I698" s="93">
        <v>50.65</v>
      </c>
      <c r="J698" s="94">
        <v>140.6944</v>
      </c>
      <c r="K698" s="95">
        <v>253.25</v>
      </c>
      <c r="L698" s="94">
        <v>0</v>
      </c>
      <c r="M698" s="95">
        <v>1.2</v>
      </c>
      <c r="N698" s="95">
        <v>3.72</v>
      </c>
      <c r="O698" s="93">
        <v>0.36</v>
      </c>
      <c r="P698" s="94">
        <v>1.2238</v>
      </c>
      <c r="Q698" s="95">
        <v>0</v>
      </c>
      <c r="R698" s="93">
        <v>14.59</v>
      </c>
      <c r="S698" s="120">
        <v>3375819563</v>
      </c>
      <c r="T698" s="14" t="s">
        <v>62</v>
      </c>
      <c r="U698" s="14" t="s">
        <v>127</v>
      </c>
    </row>
    <row r="699" spans="1:21" x14ac:dyDescent="0.25">
      <c r="A699" s="14" t="s">
        <v>1426</v>
      </c>
      <c r="B699" s="91" t="s">
        <v>1427</v>
      </c>
      <c r="C699" s="121" t="s">
        <v>44</v>
      </c>
      <c r="D699" s="14" t="s">
        <v>60</v>
      </c>
      <c r="E699" s="14" t="s">
        <v>46</v>
      </c>
      <c r="F699" s="14" t="s">
        <v>67</v>
      </c>
      <c r="G699" s="92">
        <v>43241</v>
      </c>
      <c r="H699" s="93">
        <v>273.95</v>
      </c>
      <c r="I699" s="93">
        <v>159.57</v>
      </c>
      <c r="J699" s="94">
        <v>0.58250000000000002</v>
      </c>
      <c r="K699" s="95">
        <v>16.47</v>
      </c>
      <c r="L699" s="94">
        <v>1.8499999999999999E-2</v>
      </c>
      <c r="M699" s="95">
        <v>1.1000000000000001</v>
      </c>
      <c r="N699" s="95">
        <v>2.2799999999999998</v>
      </c>
      <c r="O699" s="93">
        <v>-1.1299999999999999</v>
      </c>
      <c r="P699" s="94">
        <v>3.9800000000000002E-2</v>
      </c>
      <c r="Q699" s="95">
        <v>8</v>
      </c>
      <c r="R699" s="93">
        <v>114.95</v>
      </c>
      <c r="S699" s="120">
        <v>9107503645</v>
      </c>
      <c r="T699" s="14" t="s">
        <v>62</v>
      </c>
      <c r="U699" s="14" t="s">
        <v>86</v>
      </c>
    </row>
    <row r="700" spans="1:21" x14ac:dyDescent="0.25">
      <c r="A700" s="14" t="s">
        <v>1428</v>
      </c>
      <c r="B700" s="91" t="s">
        <v>1429</v>
      </c>
      <c r="C700" s="121" t="s">
        <v>54</v>
      </c>
      <c r="D700" s="14" t="s">
        <v>53</v>
      </c>
      <c r="E700" s="14" t="s">
        <v>71</v>
      </c>
      <c r="F700" s="14" t="s">
        <v>72</v>
      </c>
      <c r="G700" s="92">
        <v>42720</v>
      </c>
      <c r="H700" s="93">
        <v>20.09</v>
      </c>
      <c r="I700" s="93">
        <v>30.39</v>
      </c>
      <c r="J700" s="94">
        <v>1.5126999999999999</v>
      </c>
      <c r="K700" s="95">
        <v>27.13</v>
      </c>
      <c r="L700" s="94">
        <v>0</v>
      </c>
      <c r="M700" s="95">
        <v>0.9</v>
      </c>
      <c r="N700" s="95">
        <v>0.78</v>
      </c>
      <c r="O700" s="93">
        <v>-2.93</v>
      </c>
      <c r="P700" s="94">
        <v>9.3200000000000005E-2</v>
      </c>
      <c r="Q700" s="95">
        <v>0</v>
      </c>
      <c r="R700" s="93">
        <v>9.99</v>
      </c>
      <c r="S700" s="120">
        <v>1118981719</v>
      </c>
      <c r="T700" s="14" t="s">
        <v>199</v>
      </c>
      <c r="U700" s="14" t="s">
        <v>462</v>
      </c>
    </row>
    <row r="701" spans="1:21" x14ac:dyDescent="0.25">
      <c r="A701" s="14" t="s">
        <v>1430</v>
      </c>
      <c r="B701" s="91" t="s">
        <v>1431</v>
      </c>
      <c r="C701" s="121" t="s">
        <v>106</v>
      </c>
      <c r="D701" s="14" t="s">
        <v>45</v>
      </c>
      <c r="E701" s="14" t="s">
        <v>46</v>
      </c>
      <c r="F701" s="14" t="s">
        <v>47</v>
      </c>
      <c r="G701" s="92">
        <v>42769</v>
      </c>
      <c r="H701" s="93">
        <v>10.84</v>
      </c>
      <c r="I701" s="93">
        <v>5.72</v>
      </c>
      <c r="J701" s="94">
        <v>0.52769999999999995</v>
      </c>
      <c r="K701" s="95">
        <v>9.69</v>
      </c>
      <c r="L701" s="94">
        <v>0</v>
      </c>
      <c r="M701" s="95">
        <v>0.8</v>
      </c>
      <c r="N701" s="95">
        <v>2.62</v>
      </c>
      <c r="O701" s="93">
        <v>-1.81</v>
      </c>
      <c r="P701" s="94">
        <v>6.0000000000000001E-3</v>
      </c>
      <c r="Q701" s="95">
        <v>0</v>
      </c>
      <c r="R701" s="93">
        <v>6.62</v>
      </c>
      <c r="S701" s="120">
        <v>261315742</v>
      </c>
      <c r="T701" s="14" t="s">
        <v>199</v>
      </c>
      <c r="U701" s="14" t="s">
        <v>544</v>
      </c>
    </row>
    <row r="702" spans="1:21" x14ac:dyDescent="0.25">
      <c r="A702" s="14" t="s">
        <v>1432</v>
      </c>
      <c r="B702" s="91" t="s">
        <v>1433</v>
      </c>
      <c r="C702" s="121" t="s">
        <v>52</v>
      </c>
      <c r="D702" s="14" t="s">
        <v>53</v>
      </c>
      <c r="E702" s="14" t="s">
        <v>71</v>
      </c>
      <c r="F702" s="14" t="s">
        <v>72</v>
      </c>
      <c r="G702" s="92">
        <v>42770</v>
      </c>
      <c r="H702" s="93">
        <v>0</v>
      </c>
      <c r="I702" s="93">
        <v>18.010000000000002</v>
      </c>
      <c r="J702" s="14" t="s">
        <v>73</v>
      </c>
      <c r="K702" s="95">
        <v>27.71</v>
      </c>
      <c r="L702" s="94">
        <v>8.6599999999999996E-2</v>
      </c>
      <c r="M702" s="95">
        <v>0.5</v>
      </c>
      <c r="N702" s="95">
        <v>0.33</v>
      </c>
      <c r="O702" s="93">
        <v>-16.61</v>
      </c>
      <c r="P702" s="94">
        <v>9.6000000000000002E-2</v>
      </c>
      <c r="Q702" s="95">
        <v>0</v>
      </c>
      <c r="R702" s="93">
        <v>12.99</v>
      </c>
      <c r="S702" s="120">
        <v>4296199719</v>
      </c>
      <c r="T702" s="14" t="s">
        <v>62</v>
      </c>
      <c r="U702" s="14" t="s">
        <v>74</v>
      </c>
    </row>
    <row r="703" spans="1:21" x14ac:dyDescent="0.25">
      <c r="A703" s="14" t="s">
        <v>1434</v>
      </c>
      <c r="B703" s="91" t="s">
        <v>1435</v>
      </c>
      <c r="C703" s="121" t="s">
        <v>60</v>
      </c>
      <c r="D703" s="14" t="s">
        <v>53</v>
      </c>
      <c r="E703" s="14" t="s">
        <v>71</v>
      </c>
      <c r="F703" s="14" t="s">
        <v>72</v>
      </c>
      <c r="G703" s="92">
        <v>43198</v>
      </c>
      <c r="H703" s="93">
        <v>43.13</v>
      </c>
      <c r="I703" s="93">
        <v>92.11</v>
      </c>
      <c r="J703" s="94">
        <v>2.1356000000000002</v>
      </c>
      <c r="K703" s="95">
        <v>43.65</v>
      </c>
      <c r="L703" s="94">
        <v>0</v>
      </c>
      <c r="M703" s="95">
        <v>1.1000000000000001</v>
      </c>
      <c r="N703" s="95">
        <v>0.68</v>
      </c>
      <c r="O703" s="93">
        <v>-8.36</v>
      </c>
      <c r="P703" s="94">
        <v>0.17580000000000001</v>
      </c>
      <c r="Q703" s="95">
        <v>0</v>
      </c>
      <c r="R703" s="93">
        <v>42.52</v>
      </c>
      <c r="S703" s="120">
        <v>13713396118</v>
      </c>
      <c r="T703" s="14" t="s">
        <v>48</v>
      </c>
      <c r="U703" s="14" t="s">
        <v>99</v>
      </c>
    </row>
    <row r="704" spans="1:21" x14ac:dyDescent="0.25">
      <c r="A704" s="14" t="s">
        <v>1436</v>
      </c>
      <c r="B704" s="91" t="s">
        <v>1437</v>
      </c>
      <c r="C704" s="121" t="s">
        <v>97</v>
      </c>
      <c r="D704" s="14" t="s">
        <v>45</v>
      </c>
      <c r="E704" s="14" t="s">
        <v>54</v>
      </c>
      <c r="F704" s="14" t="s">
        <v>302</v>
      </c>
      <c r="G704" s="92">
        <v>42771</v>
      </c>
      <c r="H704" s="93">
        <v>68.680000000000007</v>
      </c>
      <c r="I704" s="93">
        <v>53.41</v>
      </c>
      <c r="J704" s="94">
        <v>0.77769999999999995</v>
      </c>
      <c r="K704" s="95">
        <v>30.01</v>
      </c>
      <c r="L704" s="94">
        <v>8.9999999999999993E-3</v>
      </c>
      <c r="M704" s="95">
        <v>1.1000000000000001</v>
      </c>
      <c r="N704" s="14" t="s">
        <v>73</v>
      </c>
      <c r="O704" s="14" t="s">
        <v>73</v>
      </c>
      <c r="P704" s="94">
        <v>0.1075</v>
      </c>
      <c r="Q704" s="95">
        <v>4</v>
      </c>
      <c r="R704" s="93">
        <v>33.369999999999997</v>
      </c>
      <c r="S704" s="120">
        <v>6273558237</v>
      </c>
      <c r="T704" s="14" t="s">
        <v>62</v>
      </c>
      <c r="U704" s="14" t="s">
        <v>120</v>
      </c>
    </row>
    <row r="705" spans="1:21" x14ac:dyDescent="0.25">
      <c r="A705" s="14" t="s">
        <v>72</v>
      </c>
      <c r="B705" s="91" t="s">
        <v>1438</v>
      </c>
      <c r="C705" s="121" t="s">
        <v>52</v>
      </c>
      <c r="D705" s="14" t="s">
        <v>53</v>
      </c>
      <c r="E705" s="14" t="s">
        <v>71</v>
      </c>
      <c r="F705" s="14" t="s">
        <v>72</v>
      </c>
      <c r="G705" s="92">
        <v>43178</v>
      </c>
      <c r="H705" s="93">
        <v>15.63</v>
      </c>
      <c r="I705" s="93">
        <v>47.65</v>
      </c>
      <c r="J705" s="94">
        <v>3.0486</v>
      </c>
      <c r="K705" s="95">
        <v>22.06</v>
      </c>
      <c r="L705" s="94">
        <v>4.8300000000000003E-2</v>
      </c>
      <c r="M705" s="95">
        <v>0</v>
      </c>
      <c r="N705" s="95">
        <v>0.74</v>
      </c>
      <c r="O705" s="93">
        <v>-75.48</v>
      </c>
      <c r="P705" s="94">
        <v>6.7799999999999999E-2</v>
      </c>
      <c r="Q705" s="95">
        <v>17</v>
      </c>
      <c r="R705" s="93">
        <v>38.94</v>
      </c>
      <c r="S705" s="120">
        <v>48456506011</v>
      </c>
      <c r="T705" s="14" t="s">
        <v>48</v>
      </c>
      <c r="U705" s="14" t="s">
        <v>90</v>
      </c>
    </row>
    <row r="706" spans="1:21" x14ac:dyDescent="0.25">
      <c r="A706" s="14" t="s">
        <v>1439</v>
      </c>
      <c r="B706" s="91" t="s">
        <v>1440</v>
      </c>
      <c r="C706" s="121" t="s">
        <v>102</v>
      </c>
      <c r="D706" s="14" t="s">
        <v>45</v>
      </c>
      <c r="E706" s="14" t="s">
        <v>71</v>
      </c>
      <c r="F706" s="14" t="s">
        <v>98</v>
      </c>
      <c r="G706" s="92">
        <v>42772</v>
      </c>
      <c r="H706" s="93">
        <v>32.94</v>
      </c>
      <c r="I706" s="93">
        <v>53</v>
      </c>
      <c r="J706" s="94">
        <v>1.609</v>
      </c>
      <c r="K706" s="95">
        <v>23.25</v>
      </c>
      <c r="L706" s="94">
        <v>2.7199999999999998E-2</v>
      </c>
      <c r="M706" s="95">
        <v>1.1000000000000001</v>
      </c>
      <c r="N706" s="95">
        <v>1.67</v>
      </c>
      <c r="O706" s="93">
        <v>-9.82</v>
      </c>
      <c r="P706" s="94">
        <v>7.3700000000000002E-2</v>
      </c>
      <c r="Q706" s="95">
        <v>20</v>
      </c>
      <c r="R706" s="93">
        <v>28.97</v>
      </c>
      <c r="S706" s="120">
        <v>5374267893</v>
      </c>
      <c r="T706" s="14" t="s">
        <v>62</v>
      </c>
      <c r="U706" s="14" t="s">
        <v>107</v>
      </c>
    </row>
    <row r="707" spans="1:21" x14ac:dyDescent="0.25">
      <c r="A707" s="14" t="s">
        <v>1441</v>
      </c>
      <c r="B707" s="91" t="s">
        <v>1442</v>
      </c>
      <c r="C707" s="121" t="s">
        <v>97</v>
      </c>
      <c r="D707" s="14" t="s">
        <v>45</v>
      </c>
      <c r="E707" s="14" t="s">
        <v>54</v>
      </c>
      <c r="F707" s="14" t="s">
        <v>302</v>
      </c>
      <c r="G707" s="92">
        <v>42772</v>
      </c>
      <c r="H707" s="93">
        <v>43.89</v>
      </c>
      <c r="I707" s="93">
        <v>36.369999999999997</v>
      </c>
      <c r="J707" s="94">
        <v>0.82869999999999999</v>
      </c>
      <c r="K707" s="95">
        <v>31.9</v>
      </c>
      <c r="L707" s="94">
        <v>1.29E-2</v>
      </c>
      <c r="M707" s="95">
        <v>1.5</v>
      </c>
      <c r="N707" s="95">
        <v>1.51</v>
      </c>
      <c r="O707" s="93">
        <v>-13.16</v>
      </c>
      <c r="P707" s="94">
        <v>0.11700000000000001</v>
      </c>
      <c r="Q707" s="95">
        <v>3</v>
      </c>
      <c r="R707" s="93">
        <v>0</v>
      </c>
      <c r="S707" s="120">
        <v>1338824723</v>
      </c>
      <c r="T707" s="14" t="s">
        <v>199</v>
      </c>
      <c r="U707" s="14" t="s">
        <v>433</v>
      </c>
    </row>
    <row r="708" spans="1:21" x14ac:dyDescent="0.25">
      <c r="A708" s="14" t="s">
        <v>1443</v>
      </c>
      <c r="B708" s="91" t="s">
        <v>1444</v>
      </c>
      <c r="C708" s="121" t="s">
        <v>52</v>
      </c>
      <c r="D708" s="14" t="s">
        <v>53</v>
      </c>
      <c r="E708" s="14" t="s">
        <v>71</v>
      </c>
      <c r="F708" s="14" t="s">
        <v>72</v>
      </c>
      <c r="G708" s="92">
        <v>43170</v>
      </c>
      <c r="H708" s="93">
        <v>114.79</v>
      </c>
      <c r="I708" s="93">
        <v>170.48</v>
      </c>
      <c r="J708" s="94">
        <v>1.4851000000000001</v>
      </c>
      <c r="K708" s="95">
        <v>29.55</v>
      </c>
      <c r="L708" s="94">
        <v>4.19E-2</v>
      </c>
      <c r="M708" s="95">
        <v>0.6</v>
      </c>
      <c r="N708" s="95">
        <v>0.96</v>
      </c>
      <c r="O708" s="93">
        <v>-83.69</v>
      </c>
      <c r="P708" s="94">
        <v>0.1052</v>
      </c>
      <c r="Q708" s="95">
        <v>7</v>
      </c>
      <c r="R708" s="93">
        <v>38.270000000000003</v>
      </c>
      <c r="S708" s="120">
        <v>53115946625</v>
      </c>
      <c r="T708" s="14" t="s">
        <v>48</v>
      </c>
      <c r="U708" s="14" t="s">
        <v>74</v>
      </c>
    </row>
    <row r="709" spans="1:21" x14ac:dyDescent="0.25">
      <c r="A709" s="14" t="s">
        <v>1445</v>
      </c>
      <c r="B709" s="91" t="s">
        <v>1446</v>
      </c>
      <c r="C709" s="121" t="s">
        <v>132</v>
      </c>
      <c r="D709" s="14" t="s">
        <v>53</v>
      </c>
      <c r="E709" s="14" t="s">
        <v>54</v>
      </c>
      <c r="F709" s="14" t="s">
        <v>55</v>
      </c>
      <c r="G709" s="92">
        <v>43238</v>
      </c>
      <c r="H709" s="93">
        <v>249.84</v>
      </c>
      <c r="I709" s="93">
        <v>212.59</v>
      </c>
      <c r="J709" s="94">
        <v>0.85089999999999999</v>
      </c>
      <c r="K709" s="95">
        <v>32.76</v>
      </c>
      <c r="L709" s="94">
        <v>7.7000000000000002E-3</v>
      </c>
      <c r="M709" s="95">
        <v>1.4</v>
      </c>
      <c r="N709" s="95">
        <v>1.05</v>
      </c>
      <c r="O709" s="93">
        <v>-20.46</v>
      </c>
      <c r="P709" s="94">
        <v>0.12130000000000001</v>
      </c>
      <c r="Q709" s="95">
        <v>20</v>
      </c>
      <c r="R709" s="93">
        <v>23.11</v>
      </c>
      <c r="S709" s="120">
        <v>53216703719</v>
      </c>
      <c r="T709" s="14" t="s">
        <v>48</v>
      </c>
      <c r="U709" s="14" t="s">
        <v>84</v>
      </c>
    </row>
    <row r="710" spans="1:21" x14ac:dyDescent="0.25">
      <c r="A710" s="14" t="s">
        <v>1447</v>
      </c>
      <c r="B710" s="91" t="s">
        <v>1448</v>
      </c>
      <c r="C710" s="121" t="s">
        <v>97</v>
      </c>
      <c r="D710" s="14" t="s">
        <v>53</v>
      </c>
      <c r="E710" s="14" t="s">
        <v>71</v>
      </c>
      <c r="F710" s="14" t="s">
        <v>72</v>
      </c>
      <c r="G710" s="92">
        <v>43281</v>
      </c>
      <c r="H710" s="93">
        <v>0</v>
      </c>
      <c r="I710" s="93">
        <v>23.27</v>
      </c>
      <c r="J710" s="14" t="s">
        <v>73</v>
      </c>
      <c r="K710" s="95">
        <v>29.83</v>
      </c>
      <c r="L710" s="94">
        <v>0.15260000000000001</v>
      </c>
      <c r="M710" s="95">
        <v>0.6</v>
      </c>
      <c r="N710" s="95">
        <v>1.41</v>
      </c>
      <c r="O710" s="93">
        <v>-21.88</v>
      </c>
      <c r="P710" s="94">
        <v>0.1067</v>
      </c>
      <c r="Q710" s="95">
        <v>20</v>
      </c>
      <c r="R710" s="93">
        <v>13.16</v>
      </c>
      <c r="S710" s="120">
        <v>1417907098</v>
      </c>
      <c r="T710" s="14" t="s">
        <v>199</v>
      </c>
      <c r="U710" s="14" t="s">
        <v>80</v>
      </c>
    </row>
    <row r="711" spans="1:21" x14ac:dyDescent="0.25">
      <c r="A711" s="14" t="s">
        <v>1449</v>
      </c>
      <c r="B711" s="91" t="s">
        <v>1450</v>
      </c>
      <c r="C711" s="121" t="s">
        <v>60</v>
      </c>
      <c r="D711" s="14" t="s">
        <v>53</v>
      </c>
      <c r="E711" s="14" t="s">
        <v>71</v>
      </c>
      <c r="F711" s="14" t="s">
        <v>72</v>
      </c>
      <c r="G711" s="92">
        <v>42774</v>
      </c>
      <c r="H711" s="93">
        <v>0</v>
      </c>
      <c r="I711" s="93">
        <v>9.69</v>
      </c>
      <c r="J711" s="14" t="s">
        <v>73</v>
      </c>
      <c r="K711" s="14" t="s">
        <v>73</v>
      </c>
      <c r="L711" s="94">
        <v>2.4799999999999999E-2</v>
      </c>
      <c r="M711" s="95">
        <v>2.1</v>
      </c>
      <c r="N711" s="95">
        <v>2.27</v>
      </c>
      <c r="O711" s="93">
        <v>-8.77</v>
      </c>
      <c r="P711" s="94">
        <v>-5.2900000000000003E-2</v>
      </c>
      <c r="Q711" s="95">
        <v>0</v>
      </c>
      <c r="R711" s="93">
        <v>0</v>
      </c>
      <c r="S711" s="120">
        <v>1524421364</v>
      </c>
      <c r="T711" s="14" t="s">
        <v>199</v>
      </c>
      <c r="U711" s="14" t="s">
        <v>80</v>
      </c>
    </row>
    <row r="712" spans="1:21" x14ac:dyDescent="0.25">
      <c r="A712" s="14" t="s">
        <v>1451</v>
      </c>
      <c r="B712" s="91" t="s">
        <v>2009</v>
      </c>
      <c r="C712" s="121" t="s">
        <v>60</v>
      </c>
      <c r="D712" s="14" t="s">
        <v>53</v>
      </c>
      <c r="E712" s="14" t="s">
        <v>71</v>
      </c>
      <c r="F712" s="14" t="s">
        <v>72</v>
      </c>
      <c r="G712" s="92">
        <v>43172</v>
      </c>
      <c r="H712" s="93">
        <v>4.34</v>
      </c>
      <c r="I712" s="93">
        <v>15.05</v>
      </c>
      <c r="J712" s="94">
        <v>3.4676999999999998</v>
      </c>
      <c r="K712" s="95">
        <v>62.71</v>
      </c>
      <c r="L712" s="94">
        <v>3.32E-2</v>
      </c>
      <c r="M712" s="95">
        <v>0.6</v>
      </c>
      <c r="N712" s="95">
        <v>2.89</v>
      </c>
      <c r="O712" s="93">
        <v>4.34</v>
      </c>
      <c r="P712" s="94">
        <v>0.27100000000000002</v>
      </c>
      <c r="Q712" s="95">
        <v>0</v>
      </c>
      <c r="R712" s="93">
        <v>0</v>
      </c>
      <c r="S712" s="120">
        <v>303084700</v>
      </c>
      <c r="T712" s="14" t="s">
        <v>199</v>
      </c>
      <c r="U712" s="14" t="s">
        <v>68</v>
      </c>
    </row>
    <row r="713" spans="1:21" x14ac:dyDescent="0.25">
      <c r="A713" s="14" t="s">
        <v>1452</v>
      </c>
      <c r="B713" s="91" t="s">
        <v>1453</v>
      </c>
      <c r="C713" s="121" t="s">
        <v>54</v>
      </c>
      <c r="D713" s="14" t="s">
        <v>53</v>
      </c>
      <c r="E713" s="14" t="s">
        <v>71</v>
      </c>
      <c r="F713" s="14" t="s">
        <v>72</v>
      </c>
      <c r="G713" s="92">
        <v>42775</v>
      </c>
      <c r="H713" s="93">
        <v>0.41</v>
      </c>
      <c r="I713" s="93">
        <v>23.7</v>
      </c>
      <c r="J713" s="94">
        <v>57.804900000000004</v>
      </c>
      <c r="K713" s="14" t="s">
        <v>73</v>
      </c>
      <c r="L713" s="94">
        <v>0</v>
      </c>
      <c r="M713" s="95">
        <v>2</v>
      </c>
      <c r="N713" s="95">
        <v>3.71</v>
      </c>
      <c r="O713" s="93">
        <v>0.41</v>
      </c>
      <c r="P713" s="94">
        <v>-0.20480000000000001</v>
      </c>
      <c r="Q713" s="95">
        <v>0</v>
      </c>
      <c r="R713" s="93">
        <v>0</v>
      </c>
      <c r="S713" s="120">
        <v>2450050336</v>
      </c>
      <c r="T713" s="14" t="s">
        <v>62</v>
      </c>
      <c r="U713" s="14" t="s">
        <v>49</v>
      </c>
    </row>
    <row r="714" spans="1:21" x14ac:dyDescent="0.25">
      <c r="A714" s="14" t="s">
        <v>1454</v>
      </c>
      <c r="B714" s="91" t="s">
        <v>1455</v>
      </c>
      <c r="C714" s="121" t="s">
        <v>97</v>
      </c>
      <c r="D714" s="14" t="s">
        <v>45</v>
      </c>
      <c r="E714" s="14" t="s">
        <v>71</v>
      </c>
      <c r="F714" s="14" t="s">
        <v>98</v>
      </c>
      <c r="G714" s="92">
        <v>42776</v>
      </c>
      <c r="H714" s="93">
        <v>9.2200000000000006</v>
      </c>
      <c r="I714" s="93">
        <v>77.12</v>
      </c>
      <c r="J714" s="94">
        <v>8.3643999999999998</v>
      </c>
      <c r="K714" s="95">
        <v>179.35</v>
      </c>
      <c r="L714" s="94">
        <v>0</v>
      </c>
      <c r="M714" s="95">
        <v>0.8</v>
      </c>
      <c r="N714" s="95">
        <v>5.78</v>
      </c>
      <c r="O714" s="93">
        <v>7.88</v>
      </c>
      <c r="P714" s="94">
        <v>0.85419999999999996</v>
      </c>
      <c r="Q714" s="95">
        <v>0</v>
      </c>
      <c r="R714" s="93">
        <v>16.21</v>
      </c>
      <c r="S714" s="120">
        <v>1336920517</v>
      </c>
      <c r="T714" s="14" t="s">
        <v>199</v>
      </c>
      <c r="U714" s="14" t="s">
        <v>56</v>
      </c>
    </row>
    <row r="715" spans="1:21" x14ac:dyDescent="0.25">
      <c r="A715" s="14" t="s">
        <v>1456</v>
      </c>
      <c r="B715" s="91" t="s">
        <v>1457</v>
      </c>
      <c r="C715" s="121" t="s">
        <v>44</v>
      </c>
      <c r="D715" s="14" t="s">
        <v>45</v>
      </c>
      <c r="E715" s="14" t="s">
        <v>71</v>
      </c>
      <c r="F715" s="14" t="s">
        <v>98</v>
      </c>
      <c r="G715" s="92">
        <v>42777</v>
      </c>
      <c r="H715" s="93">
        <v>18.670000000000002</v>
      </c>
      <c r="I715" s="93">
        <v>26.18</v>
      </c>
      <c r="J715" s="94">
        <v>1.4021999999999999</v>
      </c>
      <c r="K715" s="95">
        <v>16.78</v>
      </c>
      <c r="L715" s="94">
        <v>2.2499999999999999E-2</v>
      </c>
      <c r="M715" s="95">
        <v>1.2</v>
      </c>
      <c r="N715" s="95">
        <v>1.79</v>
      </c>
      <c r="O715" s="93">
        <v>-6.47</v>
      </c>
      <c r="P715" s="94">
        <v>4.1399999999999999E-2</v>
      </c>
      <c r="Q715" s="95">
        <v>5</v>
      </c>
      <c r="R715" s="93">
        <v>28.34</v>
      </c>
      <c r="S715" s="120">
        <v>939347260</v>
      </c>
      <c r="T715" s="14" t="s">
        <v>199</v>
      </c>
      <c r="U715" s="14" t="s">
        <v>516</v>
      </c>
    </row>
    <row r="716" spans="1:21" x14ac:dyDescent="0.25">
      <c r="A716" s="14" t="s">
        <v>1458</v>
      </c>
      <c r="B716" s="91" t="s">
        <v>1459</v>
      </c>
      <c r="C716" s="121" t="s">
        <v>60</v>
      </c>
      <c r="D716" s="14" t="s">
        <v>53</v>
      </c>
      <c r="E716" s="14" t="s">
        <v>71</v>
      </c>
      <c r="F716" s="14" t="s">
        <v>72</v>
      </c>
      <c r="G716" s="92">
        <v>42778</v>
      </c>
      <c r="H716" s="93">
        <v>0</v>
      </c>
      <c r="I716" s="93">
        <v>36.68</v>
      </c>
      <c r="J716" s="14" t="s">
        <v>73</v>
      </c>
      <c r="K716" s="95">
        <v>15.68</v>
      </c>
      <c r="L716" s="94">
        <v>0</v>
      </c>
      <c r="M716" s="95">
        <v>1.6</v>
      </c>
      <c r="N716" s="95">
        <v>1.18</v>
      </c>
      <c r="O716" s="93">
        <v>-25.6</v>
      </c>
      <c r="P716" s="94">
        <v>3.5900000000000001E-2</v>
      </c>
      <c r="Q716" s="95">
        <v>0</v>
      </c>
      <c r="R716" s="93">
        <v>9.5500000000000007</v>
      </c>
      <c r="S716" s="120">
        <v>1593411638</v>
      </c>
      <c r="T716" s="14" t="s">
        <v>199</v>
      </c>
      <c r="U716" s="14" t="s">
        <v>86</v>
      </c>
    </row>
    <row r="717" spans="1:21" x14ac:dyDescent="0.25">
      <c r="A717" s="14" t="s">
        <v>1460</v>
      </c>
      <c r="B717" s="91" t="s">
        <v>1461</v>
      </c>
      <c r="C717" s="121" t="s">
        <v>60</v>
      </c>
      <c r="D717" s="14" t="s">
        <v>53</v>
      </c>
      <c r="E717" s="14" t="s">
        <v>71</v>
      </c>
      <c r="F717" s="14" t="s">
        <v>72</v>
      </c>
      <c r="G717" s="92">
        <v>42779</v>
      </c>
      <c r="H717" s="93">
        <v>48.96</v>
      </c>
      <c r="I717" s="93">
        <v>71.7</v>
      </c>
      <c r="J717" s="94">
        <v>1.4644999999999999</v>
      </c>
      <c r="K717" s="95">
        <v>23.05</v>
      </c>
      <c r="L717" s="94">
        <v>2.7300000000000001E-2</v>
      </c>
      <c r="M717" s="95">
        <v>0</v>
      </c>
      <c r="N717" s="95">
        <v>0.61</v>
      </c>
      <c r="O717" s="93">
        <v>-80.91</v>
      </c>
      <c r="P717" s="94">
        <v>7.2800000000000004E-2</v>
      </c>
      <c r="Q717" s="95">
        <v>14</v>
      </c>
      <c r="R717" s="93">
        <v>55.62</v>
      </c>
      <c r="S717" s="120">
        <v>3602942198</v>
      </c>
      <c r="T717" s="14" t="s">
        <v>62</v>
      </c>
      <c r="U717" s="14" t="s">
        <v>90</v>
      </c>
    </row>
    <row r="718" spans="1:21" x14ac:dyDescent="0.25">
      <c r="A718" s="14" t="s">
        <v>1462</v>
      </c>
      <c r="B718" s="91" t="s">
        <v>1463</v>
      </c>
      <c r="C718" s="121" t="s">
        <v>60</v>
      </c>
      <c r="D718" s="14" t="s">
        <v>53</v>
      </c>
      <c r="E718" s="14" t="s">
        <v>71</v>
      </c>
      <c r="F718" s="14" t="s">
        <v>72</v>
      </c>
      <c r="G718" s="92">
        <v>43235</v>
      </c>
      <c r="H718" s="93">
        <v>5.49</v>
      </c>
      <c r="I718" s="93">
        <v>67.25</v>
      </c>
      <c r="J718" s="94">
        <v>12.249499999999999</v>
      </c>
      <c r="K718" s="95">
        <v>25.57</v>
      </c>
      <c r="L718" s="94">
        <v>0</v>
      </c>
      <c r="M718" s="95">
        <v>0.4</v>
      </c>
      <c r="N718" s="95">
        <v>0.81</v>
      </c>
      <c r="O718" s="93">
        <v>-38.049999999999997</v>
      </c>
      <c r="P718" s="94">
        <v>8.5400000000000004E-2</v>
      </c>
      <c r="Q718" s="95">
        <v>0</v>
      </c>
      <c r="R718" s="93">
        <v>58.44</v>
      </c>
      <c r="S718" s="120">
        <v>5843273347</v>
      </c>
      <c r="T718" s="14" t="s">
        <v>62</v>
      </c>
      <c r="U718" s="14" t="s">
        <v>455</v>
      </c>
    </row>
    <row r="719" spans="1:21" x14ac:dyDescent="0.25">
      <c r="A719" s="14" t="s">
        <v>1464</v>
      </c>
      <c r="B719" s="91" t="s">
        <v>1465</v>
      </c>
      <c r="C719" s="121" t="s">
        <v>132</v>
      </c>
      <c r="D719" s="14" t="s">
        <v>45</v>
      </c>
      <c r="E719" s="14" t="s">
        <v>71</v>
      </c>
      <c r="F719" s="14" t="s">
        <v>98</v>
      </c>
      <c r="G719" s="92">
        <v>42779</v>
      </c>
      <c r="H719" s="93">
        <v>25.82</v>
      </c>
      <c r="I719" s="93">
        <v>59.1</v>
      </c>
      <c r="J719" s="94">
        <v>2.2888999999999999</v>
      </c>
      <c r="K719" s="95">
        <v>88.21</v>
      </c>
      <c r="L719" s="94">
        <v>0</v>
      </c>
      <c r="M719" s="95">
        <v>0.6</v>
      </c>
      <c r="N719" s="95">
        <v>9.5500000000000007</v>
      </c>
      <c r="O719" s="93">
        <v>2.62</v>
      </c>
      <c r="P719" s="94">
        <v>0.39850000000000002</v>
      </c>
      <c r="Q719" s="95">
        <v>0</v>
      </c>
      <c r="R719" s="93">
        <v>7.51</v>
      </c>
      <c r="S719" s="120">
        <v>804376924</v>
      </c>
      <c r="T719" s="14" t="s">
        <v>199</v>
      </c>
      <c r="U719" s="14" t="s">
        <v>141</v>
      </c>
    </row>
    <row r="720" spans="1:21" x14ac:dyDescent="0.25">
      <c r="A720" s="14" t="s">
        <v>1466</v>
      </c>
      <c r="B720" s="91" t="s">
        <v>1467</v>
      </c>
      <c r="C720" s="121" t="s">
        <v>60</v>
      </c>
      <c r="D720" s="14" t="s">
        <v>53</v>
      </c>
      <c r="E720" s="14" t="s">
        <v>71</v>
      </c>
      <c r="F720" s="14" t="s">
        <v>72</v>
      </c>
      <c r="G720" s="92">
        <v>43240</v>
      </c>
      <c r="H720" s="93">
        <v>33.53</v>
      </c>
      <c r="I720" s="93">
        <v>115.61</v>
      </c>
      <c r="J720" s="94">
        <v>3.448</v>
      </c>
      <c r="K720" s="95">
        <v>27.72</v>
      </c>
      <c r="L720" s="94">
        <v>2.8500000000000001E-2</v>
      </c>
      <c r="M720" s="95">
        <v>0.5</v>
      </c>
      <c r="N720" s="95">
        <v>0.37</v>
      </c>
      <c r="O720" s="93">
        <v>-158.94999999999999</v>
      </c>
      <c r="P720" s="94">
        <v>9.6100000000000005E-2</v>
      </c>
      <c r="Q720" s="95">
        <v>7</v>
      </c>
      <c r="R720" s="93">
        <v>77.95</v>
      </c>
      <c r="S720" s="120">
        <v>30734822822</v>
      </c>
      <c r="T720" s="14" t="s">
        <v>48</v>
      </c>
      <c r="U720" s="14" t="s">
        <v>90</v>
      </c>
    </row>
    <row r="721" spans="1:21" x14ac:dyDescent="0.25">
      <c r="A721" s="14" t="s">
        <v>1468</v>
      </c>
      <c r="B721" s="91" t="s">
        <v>1469</v>
      </c>
      <c r="C721" s="121" t="s">
        <v>89</v>
      </c>
      <c r="D721" s="14" t="s">
        <v>60</v>
      </c>
      <c r="E721" s="14" t="s">
        <v>54</v>
      </c>
      <c r="F721" s="14" t="s">
        <v>61</v>
      </c>
      <c r="G721" s="92">
        <v>42780</v>
      </c>
      <c r="H721" s="93">
        <v>57.28</v>
      </c>
      <c r="I721" s="93">
        <v>62.91</v>
      </c>
      <c r="J721" s="94">
        <v>1.0983000000000001</v>
      </c>
      <c r="K721" s="95">
        <v>38.130000000000003</v>
      </c>
      <c r="L721" s="94">
        <v>1.11E-2</v>
      </c>
      <c r="M721" s="95">
        <v>1.6</v>
      </c>
      <c r="N721" s="95">
        <v>5.38</v>
      </c>
      <c r="O721" s="93">
        <v>9.8699999999999992</v>
      </c>
      <c r="P721" s="94">
        <v>0.14810000000000001</v>
      </c>
      <c r="Q721" s="95">
        <v>4</v>
      </c>
      <c r="R721" s="93">
        <v>28.05</v>
      </c>
      <c r="S721" s="120">
        <v>3008257676</v>
      </c>
      <c r="T721" s="14" t="s">
        <v>62</v>
      </c>
      <c r="U721" s="14" t="s">
        <v>103</v>
      </c>
    </row>
    <row r="722" spans="1:21" x14ac:dyDescent="0.25">
      <c r="A722" s="14" t="s">
        <v>1470</v>
      </c>
      <c r="B722" s="91" t="s">
        <v>1471</v>
      </c>
      <c r="C722" s="121" t="s">
        <v>60</v>
      </c>
      <c r="D722" s="14" t="s">
        <v>53</v>
      </c>
      <c r="E722" s="14" t="s">
        <v>71</v>
      </c>
      <c r="F722" s="14" t="s">
        <v>72</v>
      </c>
      <c r="G722" s="92">
        <v>43237</v>
      </c>
      <c r="H722" s="93">
        <v>1.8</v>
      </c>
      <c r="I722" s="93">
        <v>2.39</v>
      </c>
      <c r="J722" s="94">
        <v>1.3278000000000001</v>
      </c>
      <c r="K722" s="14" t="s">
        <v>73</v>
      </c>
      <c r="L722" s="94">
        <v>0.1255</v>
      </c>
      <c r="M722" s="95">
        <v>0.9</v>
      </c>
      <c r="N722" s="95">
        <v>2.4</v>
      </c>
      <c r="O722" s="93">
        <v>1.8</v>
      </c>
      <c r="P722" s="94">
        <v>-6.3500000000000001E-2</v>
      </c>
      <c r="Q722" s="95">
        <v>0</v>
      </c>
      <c r="R722" s="93">
        <v>0</v>
      </c>
      <c r="S722" s="120">
        <v>66902353</v>
      </c>
      <c r="T722" s="14" t="s">
        <v>199</v>
      </c>
      <c r="U722" s="14" t="s">
        <v>165</v>
      </c>
    </row>
    <row r="723" spans="1:21" ht="26.25" x14ac:dyDescent="0.25">
      <c r="A723" s="14" t="s">
        <v>1472</v>
      </c>
      <c r="B723" s="91" t="s">
        <v>1473</v>
      </c>
      <c r="C723" s="121" t="s">
        <v>52</v>
      </c>
      <c r="D723" s="14" t="s">
        <v>53</v>
      </c>
      <c r="E723" s="14" t="s">
        <v>71</v>
      </c>
      <c r="F723" s="14" t="s">
        <v>72</v>
      </c>
      <c r="G723" s="92">
        <v>42788</v>
      </c>
      <c r="H723" s="93">
        <v>1.59</v>
      </c>
      <c r="I723" s="93">
        <v>12.82</v>
      </c>
      <c r="J723" s="94">
        <v>8.0629000000000008</v>
      </c>
      <c r="K723" s="95">
        <v>320.5</v>
      </c>
      <c r="L723" s="94">
        <v>0</v>
      </c>
      <c r="M723" s="95">
        <v>2.1</v>
      </c>
      <c r="N723" s="95">
        <v>2.73</v>
      </c>
      <c r="O723" s="93">
        <v>-5.58</v>
      </c>
      <c r="P723" s="94">
        <v>1.56</v>
      </c>
      <c r="Q723" s="95">
        <v>0</v>
      </c>
      <c r="R723" s="93">
        <v>13.55</v>
      </c>
      <c r="S723" s="120">
        <v>1122384999</v>
      </c>
      <c r="T723" s="14" t="s">
        <v>199</v>
      </c>
      <c r="U723" s="14" t="s">
        <v>268</v>
      </c>
    </row>
    <row r="724" spans="1:21" x14ac:dyDescent="0.25">
      <c r="A724" s="14" t="s">
        <v>1474</v>
      </c>
      <c r="B724" s="91" t="s">
        <v>1475</v>
      </c>
      <c r="C724" s="121" t="s">
        <v>60</v>
      </c>
      <c r="D724" s="14" t="s">
        <v>53</v>
      </c>
      <c r="E724" s="14" t="s">
        <v>71</v>
      </c>
      <c r="F724" s="14" t="s">
        <v>72</v>
      </c>
      <c r="G724" s="92">
        <v>42789</v>
      </c>
      <c r="H724" s="93">
        <v>5.76</v>
      </c>
      <c r="I724" s="93">
        <v>50.67</v>
      </c>
      <c r="J724" s="94">
        <v>8.7969000000000008</v>
      </c>
      <c r="K724" s="95">
        <v>62.56</v>
      </c>
      <c r="L724" s="94">
        <v>0</v>
      </c>
      <c r="M724" s="95">
        <v>1.3</v>
      </c>
      <c r="N724" s="95">
        <v>1.74</v>
      </c>
      <c r="O724" s="93">
        <v>3.85</v>
      </c>
      <c r="P724" s="94">
        <v>0.27029999999999998</v>
      </c>
      <c r="Q724" s="95">
        <v>0</v>
      </c>
      <c r="R724" s="93">
        <v>13.57</v>
      </c>
      <c r="S724" s="120">
        <v>1786903834</v>
      </c>
      <c r="T724" s="14" t="s">
        <v>199</v>
      </c>
      <c r="U724" s="14" t="s">
        <v>544</v>
      </c>
    </row>
    <row r="725" spans="1:21" x14ac:dyDescent="0.25">
      <c r="A725" s="14" t="s">
        <v>1476</v>
      </c>
      <c r="B725" s="91" t="s">
        <v>1477</v>
      </c>
      <c r="C725" s="121" t="s">
        <v>97</v>
      </c>
      <c r="D725" s="14" t="s">
        <v>45</v>
      </c>
      <c r="E725" s="14" t="s">
        <v>54</v>
      </c>
      <c r="F725" s="14" t="s">
        <v>302</v>
      </c>
      <c r="G725" s="92">
        <v>42789</v>
      </c>
      <c r="H725" s="93">
        <v>48.34</v>
      </c>
      <c r="I725" s="93">
        <v>43.8</v>
      </c>
      <c r="J725" s="94">
        <v>0.90610000000000002</v>
      </c>
      <c r="K725" s="95">
        <v>21.58</v>
      </c>
      <c r="L725" s="94">
        <v>1.7600000000000001E-2</v>
      </c>
      <c r="M725" s="95">
        <v>0.8</v>
      </c>
      <c r="N725" s="14" t="s">
        <v>73</v>
      </c>
      <c r="O725" s="14" t="s">
        <v>73</v>
      </c>
      <c r="P725" s="94">
        <v>6.54E-2</v>
      </c>
      <c r="Q725" s="95">
        <v>5</v>
      </c>
      <c r="R725" s="93">
        <v>34.159999999999997</v>
      </c>
      <c r="S725" s="120">
        <v>1522560944</v>
      </c>
      <c r="T725" s="14" t="s">
        <v>199</v>
      </c>
      <c r="U725" s="14" t="s">
        <v>120</v>
      </c>
    </row>
    <row r="726" spans="1:21" x14ac:dyDescent="0.25">
      <c r="A726" s="14" t="s">
        <v>1478</v>
      </c>
      <c r="B726" s="91" t="s">
        <v>1479</v>
      </c>
      <c r="C726" s="121" t="s">
        <v>60</v>
      </c>
      <c r="D726" s="14" t="s">
        <v>53</v>
      </c>
      <c r="E726" s="14" t="s">
        <v>71</v>
      </c>
      <c r="F726" s="14" t="s">
        <v>72</v>
      </c>
      <c r="G726" s="92">
        <v>42791</v>
      </c>
      <c r="H726" s="93">
        <v>6.7</v>
      </c>
      <c r="I726" s="93">
        <v>43.6</v>
      </c>
      <c r="J726" s="94">
        <v>6.5075000000000003</v>
      </c>
      <c r="K726" s="95">
        <v>27.59</v>
      </c>
      <c r="L726" s="94">
        <v>2.75E-2</v>
      </c>
      <c r="M726" s="95">
        <v>0.9</v>
      </c>
      <c r="N726" s="14" t="s">
        <v>73</v>
      </c>
      <c r="O726" s="14" t="s">
        <v>73</v>
      </c>
      <c r="P726" s="94">
        <v>9.5500000000000002E-2</v>
      </c>
      <c r="Q726" s="95">
        <v>3</v>
      </c>
      <c r="R726" s="93">
        <v>37.58</v>
      </c>
      <c r="S726" s="120">
        <v>1032791488</v>
      </c>
      <c r="T726" s="14" t="s">
        <v>199</v>
      </c>
      <c r="U726" s="14" t="s">
        <v>120</v>
      </c>
    </row>
    <row r="727" spans="1:21" x14ac:dyDescent="0.25">
      <c r="A727" s="14" t="s">
        <v>1480</v>
      </c>
      <c r="B727" s="91" t="s">
        <v>1481</v>
      </c>
      <c r="C727" s="121" t="s">
        <v>54</v>
      </c>
      <c r="D727" s="14" t="s">
        <v>53</v>
      </c>
      <c r="E727" s="14" t="s">
        <v>71</v>
      </c>
      <c r="F727" s="14" t="s">
        <v>72</v>
      </c>
      <c r="G727" s="92">
        <v>42792</v>
      </c>
      <c r="H727" s="93">
        <v>14.25</v>
      </c>
      <c r="I727" s="93">
        <v>110.2</v>
      </c>
      <c r="J727" s="94">
        <v>7.7332999999999998</v>
      </c>
      <c r="K727" s="95">
        <v>54.83</v>
      </c>
      <c r="L727" s="94">
        <v>9.5999999999999992E-3</v>
      </c>
      <c r="M727" s="95">
        <v>1.1000000000000001</v>
      </c>
      <c r="N727" s="95">
        <v>2.77</v>
      </c>
      <c r="O727" s="93">
        <v>-13.54</v>
      </c>
      <c r="P727" s="94">
        <v>0.2316</v>
      </c>
      <c r="Q727" s="95">
        <v>12</v>
      </c>
      <c r="R727" s="93">
        <v>38.270000000000003</v>
      </c>
      <c r="S727" s="120">
        <v>9381136306</v>
      </c>
      <c r="T727" s="14" t="s">
        <v>62</v>
      </c>
      <c r="U727" s="14" t="s">
        <v>141</v>
      </c>
    </row>
    <row r="728" spans="1:21" x14ac:dyDescent="0.25">
      <c r="A728" s="14" t="s">
        <v>1482</v>
      </c>
      <c r="B728" s="91" t="s">
        <v>1483</v>
      </c>
      <c r="C728" s="121" t="s">
        <v>106</v>
      </c>
      <c r="D728" s="14" t="s">
        <v>45</v>
      </c>
      <c r="E728" s="14" t="s">
        <v>46</v>
      </c>
      <c r="F728" s="14" t="s">
        <v>47</v>
      </c>
      <c r="G728" s="92">
        <v>43277</v>
      </c>
      <c r="H728" s="93">
        <v>125.39</v>
      </c>
      <c r="I728" s="93">
        <v>68.91</v>
      </c>
      <c r="J728" s="94">
        <v>0.54959999999999998</v>
      </c>
      <c r="K728" s="95">
        <v>16.03</v>
      </c>
      <c r="L728" s="94">
        <v>1.9199999999999998E-2</v>
      </c>
      <c r="M728" s="95">
        <v>1.3</v>
      </c>
      <c r="N728" s="14" t="s">
        <v>73</v>
      </c>
      <c r="O728" s="14" t="s">
        <v>73</v>
      </c>
      <c r="P728" s="94">
        <v>3.7600000000000001E-2</v>
      </c>
      <c r="Q728" s="95">
        <v>7</v>
      </c>
      <c r="R728" s="93">
        <v>74.34</v>
      </c>
      <c r="S728" s="120">
        <v>31536979128</v>
      </c>
      <c r="T728" s="14" t="s">
        <v>48</v>
      </c>
      <c r="U728" s="14" t="s">
        <v>120</v>
      </c>
    </row>
    <row r="729" spans="1:21" x14ac:dyDescent="0.25">
      <c r="A729" s="14" t="s">
        <v>1484</v>
      </c>
      <c r="B729" s="91" t="s">
        <v>1485</v>
      </c>
      <c r="C729" s="121" t="s">
        <v>89</v>
      </c>
      <c r="D729" s="14" t="s">
        <v>45</v>
      </c>
      <c r="E729" s="14" t="s">
        <v>46</v>
      </c>
      <c r="F729" s="14" t="s">
        <v>47</v>
      </c>
      <c r="G729" s="92">
        <v>42792</v>
      </c>
      <c r="H729" s="93">
        <v>30.76</v>
      </c>
      <c r="I729" s="93">
        <v>23.05</v>
      </c>
      <c r="J729" s="94">
        <v>0.74929999999999997</v>
      </c>
      <c r="K729" s="95">
        <v>24.78</v>
      </c>
      <c r="L729" s="94">
        <v>1.21E-2</v>
      </c>
      <c r="M729" s="95">
        <v>1.1000000000000001</v>
      </c>
      <c r="N729" s="14" t="s">
        <v>73</v>
      </c>
      <c r="O729" s="14" t="s">
        <v>73</v>
      </c>
      <c r="P729" s="94">
        <v>8.14E-2</v>
      </c>
      <c r="Q729" s="95">
        <v>0</v>
      </c>
      <c r="R729" s="93">
        <v>20.190000000000001</v>
      </c>
      <c r="S729" s="120">
        <v>5174466277</v>
      </c>
      <c r="T729" s="14" t="s">
        <v>62</v>
      </c>
      <c r="U729" s="14" t="s">
        <v>120</v>
      </c>
    </row>
    <row r="730" spans="1:21" x14ac:dyDescent="0.25">
      <c r="A730" s="14" t="s">
        <v>1486</v>
      </c>
      <c r="B730" s="91" t="s">
        <v>1487</v>
      </c>
      <c r="C730" s="121" t="s">
        <v>132</v>
      </c>
      <c r="D730" s="14" t="s">
        <v>45</v>
      </c>
      <c r="E730" s="14" t="s">
        <v>71</v>
      </c>
      <c r="F730" s="14" t="s">
        <v>98</v>
      </c>
      <c r="G730" s="92">
        <v>42793</v>
      </c>
      <c r="H730" s="93">
        <v>24.73</v>
      </c>
      <c r="I730" s="93">
        <v>46.8</v>
      </c>
      <c r="J730" s="94">
        <v>1.8924000000000001</v>
      </c>
      <c r="K730" s="95">
        <v>40.700000000000003</v>
      </c>
      <c r="L730" s="94">
        <v>1.2E-2</v>
      </c>
      <c r="M730" s="95">
        <v>1.3</v>
      </c>
      <c r="N730" s="95">
        <v>4.1100000000000003</v>
      </c>
      <c r="O730" s="93">
        <v>-2.31</v>
      </c>
      <c r="P730" s="94">
        <v>0.161</v>
      </c>
      <c r="Q730" s="95">
        <v>3</v>
      </c>
      <c r="R730" s="93">
        <v>23.7</v>
      </c>
      <c r="S730" s="120">
        <v>11140677387</v>
      </c>
      <c r="T730" s="14" t="s">
        <v>48</v>
      </c>
      <c r="U730" s="14" t="s">
        <v>316</v>
      </c>
    </row>
    <row r="731" spans="1:21" x14ac:dyDescent="0.25">
      <c r="A731" s="14" t="s">
        <v>1488</v>
      </c>
      <c r="B731" s="91" t="s">
        <v>1489</v>
      </c>
      <c r="C731" s="121" t="s">
        <v>54</v>
      </c>
      <c r="D731" s="14" t="s">
        <v>53</v>
      </c>
      <c r="E731" s="14" t="s">
        <v>71</v>
      </c>
      <c r="F731" s="14" t="s">
        <v>72</v>
      </c>
      <c r="G731" s="92">
        <v>43260</v>
      </c>
      <c r="H731" s="93">
        <v>246.66</v>
      </c>
      <c r="I731" s="93">
        <v>274.7</v>
      </c>
      <c r="J731" s="94">
        <v>1.1136999999999999</v>
      </c>
      <c r="K731" s="95">
        <v>42.85</v>
      </c>
      <c r="L731" s="94">
        <v>0</v>
      </c>
      <c r="M731" s="95">
        <v>0</v>
      </c>
      <c r="N731" s="95">
        <v>2.8</v>
      </c>
      <c r="O731" s="93">
        <v>7.83</v>
      </c>
      <c r="P731" s="94">
        <v>0.17180000000000001</v>
      </c>
      <c r="Q731" s="95">
        <v>0</v>
      </c>
      <c r="R731" s="93">
        <v>79.239999999999995</v>
      </c>
      <c r="S731" s="120">
        <v>4952914565</v>
      </c>
      <c r="T731" s="14" t="s">
        <v>62</v>
      </c>
      <c r="U731" s="14" t="s">
        <v>63</v>
      </c>
    </row>
    <row r="732" spans="1:21" x14ac:dyDescent="0.25">
      <c r="A732" s="14" t="s">
        <v>1490</v>
      </c>
      <c r="B732" s="91" t="s">
        <v>1491</v>
      </c>
      <c r="C732" s="121" t="s">
        <v>54</v>
      </c>
      <c r="D732" s="14" t="s">
        <v>53</v>
      </c>
      <c r="E732" s="14" t="s">
        <v>71</v>
      </c>
      <c r="F732" s="14" t="s">
        <v>72</v>
      </c>
      <c r="G732" s="92">
        <v>42794</v>
      </c>
      <c r="H732" s="93">
        <v>4.63</v>
      </c>
      <c r="I732" s="93">
        <v>118.52</v>
      </c>
      <c r="J732" s="94">
        <v>25.598299999999998</v>
      </c>
      <c r="K732" s="95">
        <v>34.35</v>
      </c>
      <c r="L732" s="94">
        <v>0</v>
      </c>
      <c r="M732" s="95">
        <v>0.8</v>
      </c>
      <c r="N732" s="95">
        <v>2.68</v>
      </c>
      <c r="O732" s="93">
        <v>4.63</v>
      </c>
      <c r="P732" s="94">
        <v>0.1293</v>
      </c>
      <c r="Q732" s="95">
        <v>0</v>
      </c>
      <c r="R732" s="93">
        <v>36.67</v>
      </c>
      <c r="S732" s="120">
        <v>1344078866</v>
      </c>
      <c r="T732" s="14" t="s">
        <v>199</v>
      </c>
      <c r="U732" s="14" t="s">
        <v>196</v>
      </c>
    </row>
    <row r="733" spans="1:21" x14ac:dyDescent="0.25">
      <c r="A733" s="14" t="s">
        <v>1492</v>
      </c>
      <c r="B733" s="91" t="s">
        <v>1493</v>
      </c>
      <c r="C733" s="121" t="s">
        <v>89</v>
      </c>
      <c r="D733" s="14" t="s">
        <v>45</v>
      </c>
      <c r="E733" s="14" t="s">
        <v>54</v>
      </c>
      <c r="F733" s="14" t="s">
        <v>302</v>
      </c>
      <c r="G733" s="92">
        <v>43177</v>
      </c>
      <c r="H733" s="93">
        <v>99.2</v>
      </c>
      <c r="I733" s="93">
        <v>93.45</v>
      </c>
      <c r="J733" s="94">
        <v>0.94199999999999995</v>
      </c>
      <c r="K733" s="95">
        <v>16.809999999999999</v>
      </c>
      <c r="L733" s="94">
        <v>1.7100000000000001E-2</v>
      </c>
      <c r="M733" s="95">
        <v>1.3</v>
      </c>
      <c r="N733" s="14" t="s">
        <v>73</v>
      </c>
      <c r="O733" s="14" t="s">
        <v>73</v>
      </c>
      <c r="P733" s="94">
        <v>4.1500000000000002E-2</v>
      </c>
      <c r="Q733" s="95">
        <v>7</v>
      </c>
      <c r="R733" s="93">
        <v>89.34</v>
      </c>
      <c r="S733" s="120">
        <v>33868925959</v>
      </c>
      <c r="T733" s="14" t="s">
        <v>48</v>
      </c>
      <c r="U733" s="14" t="s">
        <v>120</v>
      </c>
    </row>
    <row r="734" spans="1:21" x14ac:dyDescent="0.25">
      <c r="A734" s="14" t="s">
        <v>1494</v>
      </c>
      <c r="B734" s="91" t="s">
        <v>1495</v>
      </c>
      <c r="C734" s="121" t="s">
        <v>97</v>
      </c>
      <c r="D734" s="14" t="s">
        <v>53</v>
      </c>
      <c r="E734" s="14" t="s">
        <v>71</v>
      </c>
      <c r="F734" s="14" t="s">
        <v>72</v>
      </c>
      <c r="G734" s="92">
        <v>43172</v>
      </c>
      <c r="H734" s="93">
        <v>14.99</v>
      </c>
      <c r="I734" s="93">
        <v>22.17</v>
      </c>
      <c r="J734" s="94">
        <v>1.4790000000000001</v>
      </c>
      <c r="K734" s="95">
        <v>12.11</v>
      </c>
      <c r="L734" s="94">
        <v>8.6599999999999996E-2</v>
      </c>
      <c r="M734" s="95">
        <v>0.2</v>
      </c>
      <c r="N734" s="14" t="s">
        <v>73</v>
      </c>
      <c r="O734" s="14" t="s">
        <v>73</v>
      </c>
      <c r="P734" s="94">
        <v>1.8100000000000002E-2</v>
      </c>
      <c r="Q734" s="95">
        <v>0</v>
      </c>
      <c r="R734" s="93">
        <v>28.75</v>
      </c>
      <c r="S734" s="120">
        <v>5805627835</v>
      </c>
      <c r="T734" s="14" t="s">
        <v>62</v>
      </c>
      <c r="U734" s="14" t="s">
        <v>74</v>
      </c>
    </row>
    <row r="735" spans="1:21" x14ac:dyDescent="0.25">
      <c r="A735" s="14" t="s">
        <v>1496</v>
      </c>
      <c r="B735" s="91" t="s">
        <v>1497</v>
      </c>
      <c r="C735" s="121" t="s">
        <v>52</v>
      </c>
      <c r="D735" s="14" t="s">
        <v>53</v>
      </c>
      <c r="E735" s="14" t="s">
        <v>71</v>
      </c>
      <c r="F735" s="14" t="s">
        <v>72</v>
      </c>
      <c r="G735" s="92">
        <v>43164</v>
      </c>
      <c r="H735" s="93">
        <v>0</v>
      </c>
      <c r="I735" s="93">
        <v>58.1</v>
      </c>
      <c r="J735" s="14" t="s">
        <v>73</v>
      </c>
      <c r="K735" s="95">
        <v>19.829999999999998</v>
      </c>
      <c r="L735" s="94">
        <v>4.3400000000000001E-2</v>
      </c>
      <c r="M735" s="95">
        <v>1.7</v>
      </c>
      <c r="N735" s="95">
        <v>1.58</v>
      </c>
      <c r="O735" s="93">
        <v>-9.5500000000000007</v>
      </c>
      <c r="P735" s="94">
        <v>5.6599999999999998E-2</v>
      </c>
      <c r="Q735" s="95">
        <v>7</v>
      </c>
      <c r="R735" s="93">
        <v>18.43</v>
      </c>
      <c r="S735" s="120">
        <v>16840957995</v>
      </c>
      <c r="T735" s="14" t="s">
        <v>48</v>
      </c>
      <c r="U735" s="14" t="s">
        <v>127</v>
      </c>
    </row>
    <row r="736" spans="1:21" x14ac:dyDescent="0.25">
      <c r="A736" s="14" t="s">
        <v>1498</v>
      </c>
      <c r="B736" s="91" t="s">
        <v>2010</v>
      </c>
      <c r="C736" s="121" t="s">
        <v>97</v>
      </c>
      <c r="D736" s="14" t="s">
        <v>45</v>
      </c>
      <c r="E736" s="14" t="s">
        <v>54</v>
      </c>
      <c r="F736" s="14" t="s">
        <v>302</v>
      </c>
      <c r="G736" s="92">
        <v>43235</v>
      </c>
      <c r="H736" s="93">
        <v>278.39</v>
      </c>
      <c r="I736" s="93">
        <v>213.85</v>
      </c>
      <c r="J736" s="94">
        <v>0.76819999999999999</v>
      </c>
      <c r="K736" s="95">
        <v>24.58</v>
      </c>
      <c r="L736" s="94">
        <v>9.7000000000000003E-3</v>
      </c>
      <c r="M736" s="95">
        <v>0</v>
      </c>
      <c r="N736" s="95">
        <v>1.79</v>
      </c>
      <c r="O736" s="93">
        <v>-45.22</v>
      </c>
      <c r="P736" s="94">
        <v>8.0399999999999999E-2</v>
      </c>
      <c r="Q736" s="95">
        <v>3</v>
      </c>
      <c r="R736" s="93">
        <v>94.52</v>
      </c>
      <c r="S736" s="120">
        <v>41278321084</v>
      </c>
      <c r="T736" s="14" t="s">
        <v>48</v>
      </c>
      <c r="U736" s="14" t="s">
        <v>352</v>
      </c>
    </row>
    <row r="737" spans="1:21" x14ac:dyDescent="0.25">
      <c r="A737" s="14" t="s">
        <v>1499</v>
      </c>
      <c r="B737" s="91" t="s">
        <v>1500</v>
      </c>
      <c r="C737" s="121" t="s">
        <v>106</v>
      </c>
      <c r="D737" s="14" t="s">
        <v>45</v>
      </c>
      <c r="E737" s="14" t="s">
        <v>54</v>
      </c>
      <c r="F737" s="14" t="s">
        <v>302</v>
      </c>
      <c r="G737" s="92">
        <v>42801</v>
      </c>
      <c r="H737" s="93">
        <v>19.899999999999999</v>
      </c>
      <c r="I737" s="93">
        <v>17.7</v>
      </c>
      <c r="J737" s="94">
        <v>0.88939999999999997</v>
      </c>
      <c r="K737" s="95">
        <v>13.31</v>
      </c>
      <c r="L737" s="94">
        <v>4.07E-2</v>
      </c>
      <c r="M737" s="95">
        <v>1.2</v>
      </c>
      <c r="N737" s="95">
        <v>2.95</v>
      </c>
      <c r="O737" s="93">
        <v>4.3099999999999996</v>
      </c>
      <c r="P737" s="94">
        <v>2.4E-2</v>
      </c>
      <c r="Q737" s="95">
        <v>0</v>
      </c>
      <c r="R737" s="93">
        <v>25.53</v>
      </c>
      <c r="S737" s="120">
        <v>445128186</v>
      </c>
      <c r="T737" s="14" t="s">
        <v>199</v>
      </c>
      <c r="U737" s="14" t="s">
        <v>179</v>
      </c>
    </row>
    <row r="738" spans="1:21" x14ac:dyDescent="0.25">
      <c r="A738" s="14" t="s">
        <v>1501</v>
      </c>
      <c r="B738" s="91" t="s">
        <v>1502</v>
      </c>
      <c r="C738" s="121" t="s">
        <v>54</v>
      </c>
      <c r="D738" s="14" t="s">
        <v>53</v>
      </c>
      <c r="E738" s="14" t="s">
        <v>71</v>
      </c>
      <c r="F738" s="14" t="s">
        <v>72</v>
      </c>
      <c r="G738" s="92">
        <v>42801</v>
      </c>
      <c r="H738" s="93">
        <v>0.65</v>
      </c>
      <c r="I738" s="93">
        <v>53.55</v>
      </c>
      <c r="J738" s="94">
        <v>82.384600000000006</v>
      </c>
      <c r="K738" s="95">
        <v>87.79</v>
      </c>
      <c r="L738" s="94">
        <v>0</v>
      </c>
      <c r="M738" s="95">
        <v>1.1000000000000001</v>
      </c>
      <c r="N738" s="95">
        <v>1.88</v>
      </c>
      <c r="O738" s="93">
        <v>0.65</v>
      </c>
      <c r="P738" s="94">
        <v>0.39639999999999997</v>
      </c>
      <c r="Q738" s="95">
        <v>0</v>
      </c>
      <c r="R738" s="93">
        <v>8.8800000000000008</v>
      </c>
      <c r="S738" s="120">
        <v>2721068509</v>
      </c>
      <c r="T738" s="14" t="s">
        <v>62</v>
      </c>
      <c r="U738" s="14" t="s">
        <v>49</v>
      </c>
    </row>
    <row r="739" spans="1:21" x14ac:dyDescent="0.25">
      <c r="A739" s="14" t="s">
        <v>1503</v>
      </c>
      <c r="B739" s="91" t="s">
        <v>1504</v>
      </c>
      <c r="C739" s="121" t="s">
        <v>54</v>
      </c>
      <c r="D739" s="14" t="s">
        <v>53</v>
      </c>
      <c r="E739" s="14" t="s">
        <v>71</v>
      </c>
      <c r="F739" s="14" t="s">
        <v>72</v>
      </c>
      <c r="G739" s="92">
        <v>42802</v>
      </c>
      <c r="H739" s="93">
        <v>1.46</v>
      </c>
      <c r="I739" s="93">
        <v>22.31</v>
      </c>
      <c r="J739" s="94">
        <v>15.280799999999999</v>
      </c>
      <c r="K739" s="95">
        <v>557.75</v>
      </c>
      <c r="L739" s="94">
        <v>0</v>
      </c>
      <c r="M739" s="95">
        <v>1.2</v>
      </c>
      <c r="N739" s="95">
        <v>0.71</v>
      </c>
      <c r="O739" s="93">
        <v>-10.88</v>
      </c>
      <c r="P739" s="94">
        <v>2.7463000000000002</v>
      </c>
      <c r="Q739" s="95">
        <v>0</v>
      </c>
      <c r="R739" s="93">
        <v>0</v>
      </c>
      <c r="S739" s="120">
        <v>863122946</v>
      </c>
      <c r="T739" s="14" t="s">
        <v>199</v>
      </c>
      <c r="U739" s="14" t="s">
        <v>516</v>
      </c>
    </row>
    <row r="740" spans="1:21" x14ac:dyDescent="0.25">
      <c r="A740" s="14" t="s">
        <v>1505</v>
      </c>
      <c r="B740" s="91" t="s">
        <v>1506</v>
      </c>
      <c r="C740" s="121" t="s">
        <v>59</v>
      </c>
      <c r="D740" s="14" t="s">
        <v>60</v>
      </c>
      <c r="E740" s="14" t="s">
        <v>46</v>
      </c>
      <c r="F740" s="14" t="s">
        <v>67</v>
      </c>
      <c r="G740" s="92">
        <v>43276</v>
      </c>
      <c r="H740" s="93">
        <v>235.72</v>
      </c>
      <c r="I740" s="93">
        <v>135.71</v>
      </c>
      <c r="J740" s="94">
        <v>0.57569999999999999</v>
      </c>
      <c r="K740" s="95">
        <v>18.54</v>
      </c>
      <c r="L740" s="94">
        <v>1.78E-2</v>
      </c>
      <c r="M740" s="95">
        <v>1</v>
      </c>
      <c r="N740" s="95">
        <v>1.06</v>
      </c>
      <c r="O740" s="93">
        <v>-40.049999999999997</v>
      </c>
      <c r="P740" s="94">
        <v>5.0200000000000002E-2</v>
      </c>
      <c r="Q740" s="95">
        <v>20</v>
      </c>
      <c r="R740" s="93">
        <v>95.94</v>
      </c>
      <c r="S740" s="120">
        <v>21106401934</v>
      </c>
      <c r="T740" s="14" t="s">
        <v>48</v>
      </c>
      <c r="U740" s="14" t="s">
        <v>86</v>
      </c>
    </row>
    <row r="741" spans="1:21" x14ac:dyDescent="0.25">
      <c r="A741" s="14" t="s">
        <v>1507</v>
      </c>
      <c r="B741" s="91" t="s">
        <v>1508</v>
      </c>
      <c r="C741" s="121" t="s">
        <v>102</v>
      </c>
      <c r="D741" s="14" t="s">
        <v>45</v>
      </c>
      <c r="E741" s="14" t="s">
        <v>46</v>
      </c>
      <c r="F741" s="14" t="s">
        <v>47</v>
      </c>
      <c r="G741" s="92">
        <v>43277</v>
      </c>
      <c r="H741" s="93">
        <v>212.29</v>
      </c>
      <c r="I741" s="93">
        <v>101.69</v>
      </c>
      <c r="J741" s="94">
        <v>0.47899999999999998</v>
      </c>
      <c r="K741" s="95">
        <v>18.46</v>
      </c>
      <c r="L741" s="94">
        <v>1.14E-2</v>
      </c>
      <c r="M741" s="95">
        <v>0.6</v>
      </c>
      <c r="N741" s="95">
        <v>8.83</v>
      </c>
      <c r="O741" s="93">
        <v>11.59</v>
      </c>
      <c r="P741" s="94">
        <v>4.9799999999999997E-2</v>
      </c>
      <c r="Q741" s="95">
        <v>4</v>
      </c>
      <c r="R741" s="93">
        <v>59.1</v>
      </c>
      <c r="S741" s="120">
        <v>18485480970</v>
      </c>
      <c r="T741" s="14" t="s">
        <v>48</v>
      </c>
      <c r="U741" s="14" t="s">
        <v>127</v>
      </c>
    </row>
    <row r="742" spans="1:21" x14ac:dyDescent="0.25">
      <c r="A742" s="14" t="s">
        <v>1509</v>
      </c>
      <c r="B742" s="91" t="s">
        <v>1510</v>
      </c>
      <c r="C742" s="121" t="s">
        <v>44</v>
      </c>
      <c r="D742" s="14" t="s">
        <v>60</v>
      </c>
      <c r="E742" s="14" t="s">
        <v>54</v>
      </c>
      <c r="F742" s="14" t="s">
        <v>61</v>
      </c>
      <c r="G742" s="92">
        <v>42809</v>
      </c>
      <c r="H742" s="93">
        <v>46.47</v>
      </c>
      <c r="I742" s="93">
        <v>43.25</v>
      </c>
      <c r="J742" s="94">
        <v>0.93069999999999997</v>
      </c>
      <c r="K742" s="95">
        <v>14.86</v>
      </c>
      <c r="L742" s="94">
        <v>3.7499999999999999E-2</v>
      </c>
      <c r="M742" s="95">
        <v>1.3</v>
      </c>
      <c r="N742" s="95">
        <v>2.68</v>
      </c>
      <c r="O742" s="93">
        <v>-9.8800000000000008</v>
      </c>
      <c r="P742" s="94">
        <v>3.1800000000000002E-2</v>
      </c>
      <c r="Q742" s="95">
        <v>6</v>
      </c>
      <c r="R742" s="93">
        <v>34.35</v>
      </c>
      <c r="S742" s="120">
        <v>1341786789</v>
      </c>
      <c r="T742" s="14" t="s">
        <v>199</v>
      </c>
      <c r="U742" s="14" t="s">
        <v>107</v>
      </c>
    </row>
    <row r="743" spans="1:21" x14ac:dyDescent="0.25">
      <c r="A743" s="14" t="s">
        <v>1511</v>
      </c>
      <c r="B743" s="91" t="s">
        <v>1512</v>
      </c>
      <c r="C743" s="121" t="s">
        <v>52</v>
      </c>
      <c r="D743" s="14" t="s">
        <v>53</v>
      </c>
      <c r="E743" s="14" t="s">
        <v>71</v>
      </c>
      <c r="F743" s="14" t="s">
        <v>72</v>
      </c>
      <c r="G743" s="92">
        <v>42933</v>
      </c>
      <c r="H743" s="93">
        <v>0</v>
      </c>
      <c r="I743" s="93">
        <v>5.24</v>
      </c>
      <c r="J743" s="14" t="s">
        <v>73</v>
      </c>
      <c r="K743" s="14" t="s">
        <v>73</v>
      </c>
      <c r="L743" s="94">
        <v>0</v>
      </c>
      <c r="M743" s="95">
        <v>0.8</v>
      </c>
      <c r="N743" s="95">
        <v>1.6</v>
      </c>
      <c r="O743" s="93">
        <v>-8.35</v>
      </c>
      <c r="P743" s="94">
        <v>-5.0500000000000003E-2</v>
      </c>
      <c r="Q743" s="95">
        <v>0</v>
      </c>
      <c r="R743" s="93">
        <v>6.92</v>
      </c>
      <c r="S743" s="120">
        <v>3169112714</v>
      </c>
      <c r="T743" s="14" t="s">
        <v>62</v>
      </c>
      <c r="U743" s="14" t="s">
        <v>80</v>
      </c>
    </row>
    <row r="744" spans="1:21" x14ac:dyDescent="0.25">
      <c r="A744" s="14" t="s">
        <v>1513</v>
      </c>
      <c r="B744" s="91" t="s">
        <v>1514</v>
      </c>
      <c r="C744" s="121" t="s">
        <v>54</v>
      </c>
      <c r="D744" s="14" t="s">
        <v>53</v>
      </c>
      <c r="E744" s="14" t="s">
        <v>71</v>
      </c>
      <c r="F744" s="14" t="s">
        <v>72</v>
      </c>
      <c r="G744" s="92">
        <v>42810</v>
      </c>
      <c r="H744" s="93">
        <v>0</v>
      </c>
      <c r="I744" s="93">
        <v>13.11</v>
      </c>
      <c r="J744" s="14" t="s">
        <v>73</v>
      </c>
      <c r="K744" s="14" t="s">
        <v>73</v>
      </c>
      <c r="L744" s="94">
        <v>1.14E-2</v>
      </c>
      <c r="M744" s="95">
        <v>1.1000000000000001</v>
      </c>
      <c r="N744" s="95">
        <v>1.84</v>
      </c>
      <c r="O744" s="93">
        <v>-23.19</v>
      </c>
      <c r="P744" s="94">
        <v>-0.26850000000000002</v>
      </c>
      <c r="Q744" s="95">
        <v>1</v>
      </c>
      <c r="R744" s="93">
        <v>0</v>
      </c>
      <c r="S744" s="120">
        <v>842499458</v>
      </c>
      <c r="T744" s="14" t="s">
        <v>199</v>
      </c>
      <c r="U744" s="14" t="s">
        <v>316</v>
      </c>
    </row>
    <row r="745" spans="1:21" x14ac:dyDescent="0.25">
      <c r="A745" s="14" t="s">
        <v>1515</v>
      </c>
      <c r="B745" s="91" t="s">
        <v>1516</v>
      </c>
      <c r="C745" s="121" t="s">
        <v>89</v>
      </c>
      <c r="D745" s="14" t="s">
        <v>45</v>
      </c>
      <c r="E745" s="14" t="s">
        <v>54</v>
      </c>
      <c r="F745" s="14" t="s">
        <v>302</v>
      </c>
      <c r="G745" s="92">
        <v>42811</v>
      </c>
      <c r="H745" s="93">
        <v>99.88</v>
      </c>
      <c r="I745" s="93">
        <v>100.45</v>
      </c>
      <c r="J745" s="94">
        <v>1.0057</v>
      </c>
      <c r="K745" s="95">
        <v>24.74</v>
      </c>
      <c r="L745" s="94">
        <v>5.7999999999999996E-3</v>
      </c>
      <c r="M745" s="95">
        <v>1.6</v>
      </c>
      <c r="N745" s="95">
        <v>3.06</v>
      </c>
      <c r="O745" s="93">
        <v>2.04</v>
      </c>
      <c r="P745" s="94">
        <v>8.1199999999999994E-2</v>
      </c>
      <c r="Q745" s="95">
        <v>7</v>
      </c>
      <c r="R745" s="93">
        <v>53.86</v>
      </c>
      <c r="S745" s="120">
        <v>1309908642</v>
      </c>
      <c r="T745" s="14" t="s">
        <v>199</v>
      </c>
      <c r="U745" s="14" t="s">
        <v>86</v>
      </c>
    </row>
    <row r="746" spans="1:21" x14ac:dyDescent="0.25">
      <c r="A746" s="14" t="s">
        <v>1517</v>
      </c>
      <c r="B746" s="91" t="s">
        <v>1518</v>
      </c>
      <c r="C746" s="121" t="s">
        <v>97</v>
      </c>
      <c r="D746" s="14" t="s">
        <v>45</v>
      </c>
      <c r="E746" s="14" t="s">
        <v>71</v>
      </c>
      <c r="F746" s="14" t="s">
        <v>98</v>
      </c>
      <c r="G746" s="92">
        <v>43167</v>
      </c>
      <c r="H746" s="93">
        <v>50.96</v>
      </c>
      <c r="I746" s="93">
        <v>71.099999999999994</v>
      </c>
      <c r="J746" s="94">
        <v>1.3952</v>
      </c>
      <c r="K746" s="95">
        <v>25.76</v>
      </c>
      <c r="L746" s="94">
        <v>1.7299999999999999E-2</v>
      </c>
      <c r="M746" s="95">
        <v>0.9</v>
      </c>
      <c r="N746" s="95">
        <v>3.39</v>
      </c>
      <c r="O746" s="93">
        <v>-3.19</v>
      </c>
      <c r="P746" s="94">
        <v>8.6300000000000002E-2</v>
      </c>
      <c r="Q746" s="95">
        <v>12</v>
      </c>
      <c r="R746" s="93">
        <v>40.61</v>
      </c>
      <c r="S746" s="120">
        <v>3047407294</v>
      </c>
      <c r="T746" s="14" t="s">
        <v>62</v>
      </c>
      <c r="U746" s="14" t="s">
        <v>251</v>
      </c>
    </row>
    <row r="747" spans="1:21" x14ac:dyDescent="0.25">
      <c r="A747" s="14" t="s">
        <v>1519</v>
      </c>
      <c r="B747" s="91" t="s">
        <v>1520</v>
      </c>
      <c r="C747" s="121" t="s">
        <v>106</v>
      </c>
      <c r="D747" s="14" t="s">
        <v>45</v>
      </c>
      <c r="E747" s="14" t="s">
        <v>46</v>
      </c>
      <c r="F747" s="14" t="s">
        <v>47</v>
      </c>
      <c r="G747" s="92">
        <v>43256</v>
      </c>
      <c r="H747" s="93">
        <v>107.77</v>
      </c>
      <c r="I747" s="93">
        <v>32.82</v>
      </c>
      <c r="J747" s="94">
        <v>0.30449999999999999</v>
      </c>
      <c r="K747" s="95">
        <v>11.72</v>
      </c>
      <c r="L747" s="94">
        <v>1.7100000000000001E-2</v>
      </c>
      <c r="M747" s="95">
        <v>1.1000000000000001</v>
      </c>
      <c r="N747" s="14" t="s">
        <v>73</v>
      </c>
      <c r="O747" s="14" t="s">
        <v>73</v>
      </c>
      <c r="P747" s="94">
        <v>1.61E-2</v>
      </c>
      <c r="Q747" s="95">
        <v>2</v>
      </c>
      <c r="R747" s="93">
        <v>36.58</v>
      </c>
      <c r="S747" s="120">
        <v>24679813232</v>
      </c>
      <c r="T747" s="14" t="s">
        <v>48</v>
      </c>
      <c r="U747" s="14" t="s">
        <v>84</v>
      </c>
    </row>
    <row r="748" spans="1:21" x14ac:dyDescent="0.25">
      <c r="A748" s="14" t="s">
        <v>1521</v>
      </c>
      <c r="B748" s="91" t="s">
        <v>1522</v>
      </c>
      <c r="C748" s="121" t="s">
        <v>97</v>
      </c>
      <c r="D748" s="14" t="s">
        <v>45</v>
      </c>
      <c r="E748" s="14" t="s">
        <v>71</v>
      </c>
      <c r="F748" s="14" t="s">
        <v>98</v>
      </c>
      <c r="G748" s="92">
        <v>43200</v>
      </c>
      <c r="H748" s="93">
        <v>149.69</v>
      </c>
      <c r="I748" s="93">
        <v>176.11</v>
      </c>
      <c r="J748" s="94">
        <v>1.1765000000000001</v>
      </c>
      <c r="K748" s="95">
        <v>38.79</v>
      </c>
      <c r="L748" s="94">
        <v>9.9000000000000008E-3</v>
      </c>
      <c r="M748" s="95">
        <v>0.7</v>
      </c>
      <c r="N748" s="95">
        <v>2.29</v>
      </c>
      <c r="O748" s="93">
        <v>-11.12</v>
      </c>
      <c r="P748" s="94">
        <v>0.1515</v>
      </c>
      <c r="Q748" s="95">
        <v>8</v>
      </c>
      <c r="R748" s="93">
        <v>65.12</v>
      </c>
      <c r="S748" s="120">
        <v>66148203946</v>
      </c>
      <c r="T748" s="14" t="s">
        <v>48</v>
      </c>
      <c r="U748" s="14" t="s">
        <v>141</v>
      </c>
    </row>
    <row r="749" spans="1:21" ht="26.25" x14ac:dyDescent="0.25">
      <c r="A749" s="14" t="s">
        <v>1523</v>
      </c>
      <c r="B749" s="91" t="s">
        <v>1524</v>
      </c>
      <c r="C749" s="121" t="s">
        <v>102</v>
      </c>
      <c r="D749" s="14" t="s">
        <v>45</v>
      </c>
      <c r="E749" s="14" t="s">
        <v>46</v>
      </c>
      <c r="F749" s="14" t="s">
        <v>47</v>
      </c>
      <c r="G749" s="92">
        <v>42814</v>
      </c>
      <c r="H749" s="93">
        <v>62.24</v>
      </c>
      <c r="I749" s="93">
        <v>29.89</v>
      </c>
      <c r="J749" s="94">
        <v>0.48020000000000002</v>
      </c>
      <c r="K749" s="95">
        <v>18.45</v>
      </c>
      <c r="L749" s="94">
        <v>0</v>
      </c>
      <c r="M749" s="95">
        <v>0.8</v>
      </c>
      <c r="N749" s="95">
        <v>3.07</v>
      </c>
      <c r="O749" s="93">
        <v>2.64</v>
      </c>
      <c r="P749" s="94">
        <v>4.9799999999999997E-2</v>
      </c>
      <c r="Q749" s="95">
        <v>0</v>
      </c>
      <c r="R749" s="93">
        <v>27.43</v>
      </c>
      <c r="S749" s="120">
        <v>1293704423</v>
      </c>
      <c r="T749" s="14" t="s">
        <v>199</v>
      </c>
      <c r="U749" s="14" t="s">
        <v>162</v>
      </c>
    </row>
    <row r="750" spans="1:21" x14ac:dyDescent="0.25">
      <c r="A750" s="14" t="s">
        <v>1525</v>
      </c>
      <c r="B750" s="91" t="s">
        <v>1526</v>
      </c>
      <c r="C750" s="121" t="s">
        <v>132</v>
      </c>
      <c r="D750" s="14" t="s">
        <v>53</v>
      </c>
      <c r="E750" s="14" t="s">
        <v>46</v>
      </c>
      <c r="F750" s="14" t="s">
        <v>83</v>
      </c>
      <c r="G750" s="92">
        <v>43198</v>
      </c>
      <c r="H750" s="93">
        <v>34.18</v>
      </c>
      <c r="I750" s="93">
        <v>21.57</v>
      </c>
      <c r="J750" s="94">
        <v>0.63109999999999999</v>
      </c>
      <c r="K750" s="95">
        <v>12.99</v>
      </c>
      <c r="L750" s="94">
        <v>1.3899999999999999E-2</v>
      </c>
      <c r="M750" s="95">
        <v>0.8</v>
      </c>
      <c r="N750" s="95">
        <v>1.1499999999999999</v>
      </c>
      <c r="O750" s="93">
        <v>-11.18</v>
      </c>
      <c r="P750" s="94">
        <v>2.2499999999999999E-2</v>
      </c>
      <c r="Q750" s="95">
        <v>0</v>
      </c>
      <c r="R750" s="93">
        <v>16.66</v>
      </c>
      <c r="S750" s="120">
        <v>13481239801</v>
      </c>
      <c r="T750" s="14" t="s">
        <v>48</v>
      </c>
      <c r="U750" s="14" t="s">
        <v>99</v>
      </c>
    </row>
    <row r="751" spans="1:21" x14ac:dyDescent="0.25">
      <c r="A751" s="14" t="s">
        <v>1527</v>
      </c>
      <c r="B751" s="91" t="s">
        <v>1528</v>
      </c>
      <c r="C751" s="121" t="s">
        <v>52</v>
      </c>
      <c r="D751" s="14" t="s">
        <v>53</v>
      </c>
      <c r="E751" s="14" t="s">
        <v>71</v>
      </c>
      <c r="F751" s="14" t="s">
        <v>72</v>
      </c>
      <c r="G751" s="92">
        <v>43228</v>
      </c>
      <c r="H751" s="93">
        <v>26.27</v>
      </c>
      <c r="I751" s="93">
        <v>71.069999999999993</v>
      </c>
      <c r="J751" s="94">
        <v>2.7054</v>
      </c>
      <c r="K751" s="95">
        <v>35.36</v>
      </c>
      <c r="L751" s="94">
        <v>1.83E-2</v>
      </c>
      <c r="M751" s="95">
        <v>0.6</v>
      </c>
      <c r="N751" s="95">
        <v>1.38</v>
      </c>
      <c r="O751" s="93">
        <v>-14.56</v>
      </c>
      <c r="P751" s="94">
        <v>0.1343</v>
      </c>
      <c r="Q751" s="95">
        <v>20</v>
      </c>
      <c r="R751" s="93">
        <v>16.149999999999999</v>
      </c>
      <c r="S751" s="120">
        <v>37157964808</v>
      </c>
      <c r="T751" s="14" t="s">
        <v>48</v>
      </c>
      <c r="U751" s="14" t="s">
        <v>77</v>
      </c>
    </row>
    <row r="752" spans="1:21" x14ac:dyDescent="0.25">
      <c r="A752" s="14" t="s">
        <v>64</v>
      </c>
      <c r="B752" s="91" t="s">
        <v>65</v>
      </c>
      <c r="C752" s="121" t="s">
        <v>66</v>
      </c>
      <c r="D752" s="14" t="s">
        <v>60</v>
      </c>
      <c r="E752" s="14" t="s">
        <v>46</v>
      </c>
      <c r="F752" s="14" t="s">
        <v>67</v>
      </c>
      <c r="G752" s="92">
        <v>43191</v>
      </c>
      <c r="H752" s="93">
        <v>92</v>
      </c>
      <c r="I752" s="93">
        <v>31.76</v>
      </c>
      <c r="J752" s="94">
        <v>0.34520000000000001</v>
      </c>
      <c r="K752" s="95">
        <v>10.02</v>
      </c>
      <c r="L752" s="94">
        <v>6.2E-2</v>
      </c>
      <c r="M752" s="95">
        <v>0.4</v>
      </c>
      <c r="N752" s="95">
        <v>0.97</v>
      </c>
      <c r="O752" s="93">
        <v>-36.26</v>
      </c>
      <c r="P752" s="94">
        <v>7.6E-3</v>
      </c>
      <c r="Q752" s="95">
        <v>14</v>
      </c>
      <c r="R752" s="93">
        <v>41.02</v>
      </c>
      <c r="S752" s="120">
        <v>230996156637</v>
      </c>
      <c r="T752" s="14" t="s">
        <v>48</v>
      </c>
      <c r="U752" s="14" t="s">
        <v>68</v>
      </c>
    </row>
    <row r="753" spans="1:21" x14ac:dyDescent="0.25">
      <c r="A753" s="14" t="s">
        <v>1529</v>
      </c>
      <c r="B753" s="91" t="s">
        <v>2011</v>
      </c>
      <c r="C753" s="121" t="s">
        <v>66</v>
      </c>
      <c r="D753" s="14" t="s">
        <v>60</v>
      </c>
      <c r="E753" s="14" t="s">
        <v>46</v>
      </c>
      <c r="F753" s="14" t="s">
        <v>67</v>
      </c>
      <c r="G753" s="92">
        <v>43172</v>
      </c>
      <c r="H753" s="93">
        <v>211.75</v>
      </c>
      <c r="I753" s="93">
        <v>67</v>
      </c>
      <c r="J753" s="94">
        <v>0.31640000000000001</v>
      </c>
      <c r="K753" s="95">
        <v>11.63</v>
      </c>
      <c r="L753" s="94">
        <v>2.4500000000000001E-2</v>
      </c>
      <c r="M753" s="95">
        <v>0.8</v>
      </c>
      <c r="N753" s="95">
        <v>0.64</v>
      </c>
      <c r="O753" s="93">
        <v>-68.5</v>
      </c>
      <c r="P753" s="94">
        <v>1.5699999999999999E-2</v>
      </c>
      <c r="Q753" s="95">
        <v>0</v>
      </c>
      <c r="R753" s="93">
        <v>83.53</v>
      </c>
      <c r="S753" s="120">
        <v>14785377760</v>
      </c>
      <c r="T753" s="14" t="s">
        <v>48</v>
      </c>
      <c r="U753" s="14" t="s">
        <v>352</v>
      </c>
    </row>
    <row r="754" spans="1:21" x14ac:dyDescent="0.25">
      <c r="A754" s="14" t="s">
        <v>1530</v>
      </c>
      <c r="B754" s="91" t="s">
        <v>1531</v>
      </c>
      <c r="C754" s="121" t="s">
        <v>60</v>
      </c>
      <c r="D754" s="14" t="s">
        <v>53</v>
      </c>
      <c r="E754" s="14" t="s">
        <v>71</v>
      </c>
      <c r="F754" s="14" t="s">
        <v>72</v>
      </c>
      <c r="G754" s="92">
        <v>42820</v>
      </c>
      <c r="H754" s="93">
        <v>19.690000000000001</v>
      </c>
      <c r="I754" s="93">
        <v>27.55</v>
      </c>
      <c r="J754" s="94">
        <v>1.3992</v>
      </c>
      <c r="K754" s="95">
        <v>25.51</v>
      </c>
      <c r="L754" s="94">
        <v>0</v>
      </c>
      <c r="M754" s="95">
        <v>2.1</v>
      </c>
      <c r="N754" s="95">
        <v>1.7</v>
      </c>
      <c r="O754" s="93">
        <v>-4.26</v>
      </c>
      <c r="P754" s="94">
        <v>8.5000000000000006E-2</v>
      </c>
      <c r="Q754" s="95">
        <v>0</v>
      </c>
      <c r="R754" s="93">
        <v>21.42</v>
      </c>
      <c r="S754" s="120">
        <v>1056331300</v>
      </c>
      <c r="T754" s="14" t="s">
        <v>199</v>
      </c>
      <c r="U754" s="14" t="s">
        <v>196</v>
      </c>
    </row>
    <row r="755" spans="1:21" x14ac:dyDescent="0.25">
      <c r="A755" s="14" t="s">
        <v>1532</v>
      </c>
      <c r="B755" s="91" t="s">
        <v>1533</v>
      </c>
      <c r="C755" s="121" t="s">
        <v>132</v>
      </c>
      <c r="D755" s="14" t="s">
        <v>45</v>
      </c>
      <c r="E755" s="14" t="s">
        <v>71</v>
      </c>
      <c r="F755" s="14" t="s">
        <v>98</v>
      </c>
      <c r="G755" s="92">
        <v>42821</v>
      </c>
      <c r="H755" s="93">
        <v>68.27</v>
      </c>
      <c r="I755" s="93">
        <v>91.9</v>
      </c>
      <c r="J755" s="94">
        <v>1.3461000000000001</v>
      </c>
      <c r="K755" s="95">
        <v>28.45</v>
      </c>
      <c r="L755" s="94">
        <v>8.8000000000000005E-3</v>
      </c>
      <c r="M755" s="95">
        <v>1.8</v>
      </c>
      <c r="N755" s="14" t="s">
        <v>73</v>
      </c>
      <c r="O755" s="14" t="s">
        <v>73</v>
      </c>
      <c r="P755" s="94">
        <v>9.98E-2</v>
      </c>
      <c r="Q755" s="95">
        <v>1</v>
      </c>
      <c r="R755" s="93">
        <v>56.38</v>
      </c>
      <c r="S755" s="120">
        <v>4542619557</v>
      </c>
      <c r="T755" s="14" t="s">
        <v>62</v>
      </c>
      <c r="U755" s="14" t="s">
        <v>120</v>
      </c>
    </row>
    <row r="756" spans="1:21" x14ac:dyDescent="0.25">
      <c r="A756" s="14" t="s">
        <v>1534</v>
      </c>
      <c r="B756" s="91" t="s">
        <v>1535</v>
      </c>
      <c r="C756" s="121" t="s">
        <v>89</v>
      </c>
      <c r="D756" s="14" t="s">
        <v>45</v>
      </c>
      <c r="E756" s="14" t="s">
        <v>46</v>
      </c>
      <c r="F756" s="14" t="s">
        <v>47</v>
      </c>
      <c r="G756" s="92">
        <v>42820</v>
      </c>
      <c r="H756" s="93">
        <v>41.61</v>
      </c>
      <c r="I756" s="93">
        <v>25.41</v>
      </c>
      <c r="J756" s="94">
        <v>0.61070000000000002</v>
      </c>
      <c r="K756" s="95">
        <v>23.53</v>
      </c>
      <c r="L756" s="94">
        <v>1.18E-2</v>
      </c>
      <c r="M756" s="95">
        <v>1.1000000000000001</v>
      </c>
      <c r="N756" s="14" t="s">
        <v>73</v>
      </c>
      <c r="O756" s="14" t="s">
        <v>73</v>
      </c>
      <c r="P756" s="94">
        <v>7.51E-2</v>
      </c>
      <c r="Q756" s="95">
        <v>3</v>
      </c>
      <c r="R756" s="93">
        <v>18.02</v>
      </c>
      <c r="S756" s="120">
        <v>4187274134</v>
      </c>
      <c r="T756" s="14" t="s">
        <v>62</v>
      </c>
      <c r="U756" s="14" t="s">
        <v>120</v>
      </c>
    </row>
    <row r="757" spans="1:21" x14ac:dyDescent="0.25">
      <c r="A757" s="14" t="s">
        <v>1536</v>
      </c>
      <c r="B757" s="91" t="s">
        <v>1537</v>
      </c>
      <c r="C757" s="121" t="s">
        <v>44</v>
      </c>
      <c r="D757" s="14" t="s">
        <v>45</v>
      </c>
      <c r="E757" s="14" t="s">
        <v>46</v>
      </c>
      <c r="F757" s="14" t="s">
        <v>47</v>
      </c>
      <c r="G757" s="92">
        <v>42835</v>
      </c>
      <c r="H757" s="93">
        <v>104.29</v>
      </c>
      <c r="I757" s="93">
        <v>58.98</v>
      </c>
      <c r="J757" s="94">
        <v>0.5655</v>
      </c>
      <c r="K757" s="95">
        <v>19.93</v>
      </c>
      <c r="L757" s="94">
        <v>4.0399999999999998E-2</v>
      </c>
      <c r="M757" s="95">
        <v>0.5</v>
      </c>
      <c r="N757" s="14" t="s">
        <v>73</v>
      </c>
      <c r="O757" s="14" t="s">
        <v>73</v>
      </c>
      <c r="P757" s="94">
        <v>5.7099999999999998E-2</v>
      </c>
      <c r="Q757" s="95">
        <v>8</v>
      </c>
      <c r="R757" s="93">
        <v>4.3</v>
      </c>
      <c r="S757" s="120">
        <v>3614945865</v>
      </c>
      <c r="T757" s="14" t="s">
        <v>62</v>
      </c>
      <c r="U757" s="14" t="s">
        <v>74</v>
      </c>
    </row>
    <row r="758" spans="1:21" ht="26.25" x14ac:dyDescent="0.25">
      <c r="A758" s="14" t="s">
        <v>1538</v>
      </c>
      <c r="B758" s="91" t="s">
        <v>1539</v>
      </c>
      <c r="C758" s="121" t="s">
        <v>54</v>
      </c>
      <c r="D758" s="14" t="s">
        <v>53</v>
      </c>
      <c r="E758" s="14" t="s">
        <v>71</v>
      </c>
      <c r="F758" s="14" t="s">
        <v>72</v>
      </c>
      <c r="G758" s="92">
        <v>42761</v>
      </c>
      <c r="H758" s="93">
        <v>1.03</v>
      </c>
      <c r="I758" s="93">
        <v>43.33</v>
      </c>
      <c r="J758" s="94">
        <v>42.067999999999998</v>
      </c>
      <c r="K758" s="95">
        <v>49.24</v>
      </c>
      <c r="L758" s="94">
        <v>0</v>
      </c>
      <c r="M758" s="95">
        <v>1.1000000000000001</v>
      </c>
      <c r="N758" s="95">
        <v>2.2000000000000002</v>
      </c>
      <c r="O758" s="93">
        <v>1.03</v>
      </c>
      <c r="P758" s="94">
        <v>0.20369999999999999</v>
      </c>
      <c r="Q758" s="95">
        <v>0</v>
      </c>
      <c r="R758" s="93">
        <v>13.15</v>
      </c>
      <c r="S758" s="120">
        <v>5257151518</v>
      </c>
      <c r="T758" s="14" t="s">
        <v>62</v>
      </c>
      <c r="U758" s="14" t="s">
        <v>162</v>
      </c>
    </row>
    <row r="759" spans="1:21" x14ac:dyDescent="0.25">
      <c r="A759" s="14" t="s">
        <v>1540</v>
      </c>
      <c r="B759" s="91" t="s">
        <v>1541</v>
      </c>
      <c r="C759" s="121" t="s">
        <v>52</v>
      </c>
      <c r="D759" s="14" t="s">
        <v>53</v>
      </c>
      <c r="E759" s="14" t="s">
        <v>54</v>
      </c>
      <c r="F759" s="14" t="s">
        <v>55</v>
      </c>
      <c r="G759" s="92">
        <v>43256</v>
      </c>
      <c r="H759" s="93">
        <v>413.57</v>
      </c>
      <c r="I759" s="93">
        <v>362.88</v>
      </c>
      <c r="J759" s="94">
        <v>0.87739999999999996</v>
      </c>
      <c r="K759" s="95">
        <v>33.79</v>
      </c>
      <c r="L759" s="94">
        <v>0</v>
      </c>
      <c r="M759" s="95">
        <v>0.8</v>
      </c>
      <c r="N759" s="95">
        <v>3.04</v>
      </c>
      <c r="O759" s="93">
        <v>-184.05</v>
      </c>
      <c r="P759" s="94">
        <v>0.12640000000000001</v>
      </c>
      <c r="Q759" s="95">
        <v>0</v>
      </c>
      <c r="R759" s="93">
        <v>0</v>
      </c>
      <c r="S759" s="120">
        <v>19018568998</v>
      </c>
      <c r="T759" s="14" t="s">
        <v>48</v>
      </c>
      <c r="U759" s="14" t="s">
        <v>144</v>
      </c>
    </row>
    <row r="760" spans="1:21" x14ac:dyDescent="0.25">
      <c r="A760" s="14" t="s">
        <v>1542</v>
      </c>
      <c r="B760" s="91" t="s">
        <v>1543</v>
      </c>
      <c r="C760" s="121" t="s">
        <v>132</v>
      </c>
      <c r="D760" s="14" t="s">
        <v>53</v>
      </c>
      <c r="E760" s="14" t="s">
        <v>71</v>
      </c>
      <c r="F760" s="14" t="s">
        <v>72</v>
      </c>
      <c r="G760" s="92">
        <v>42837</v>
      </c>
      <c r="H760" s="93">
        <v>0</v>
      </c>
      <c r="I760" s="93">
        <v>25.25</v>
      </c>
      <c r="J760" s="14" t="s">
        <v>73</v>
      </c>
      <c r="K760" s="95">
        <v>53.72</v>
      </c>
      <c r="L760" s="94">
        <v>2.3400000000000001E-2</v>
      </c>
      <c r="M760" s="95">
        <v>0.8</v>
      </c>
      <c r="N760" s="95">
        <v>2.3199999999999998</v>
      </c>
      <c r="O760" s="93">
        <v>-29.21</v>
      </c>
      <c r="P760" s="94">
        <v>0.2261</v>
      </c>
      <c r="Q760" s="95">
        <v>20</v>
      </c>
      <c r="R760" s="93">
        <v>11.65</v>
      </c>
      <c r="S760" s="120">
        <v>2857266871</v>
      </c>
      <c r="T760" s="14" t="s">
        <v>62</v>
      </c>
      <c r="U760" s="14" t="s">
        <v>68</v>
      </c>
    </row>
    <row r="761" spans="1:21" x14ac:dyDescent="0.25">
      <c r="A761" s="14" t="s">
        <v>1544</v>
      </c>
      <c r="B761" s="91" t="s">
        <v>1545</v>
      </c>
      <c r="C761" s="121" t="s">
        <v>54</v>
      </c>
      <c r="D761" s="14" t="s">
        <v>53</v>
      </c>
      <c r="E761" s="14" t="s">
        <v>71</v>
      </c>
      <c r="F761" s="14" t="s">
        <v>72</v>
      </c>
      <c r="G761" s="92">
        <v>42794</v>
      </c>
      <c r="H761" s="93">
        <v>0</v>
      </c>
      <c r="I761" s="93">
        <v>31.31</v>
      </c>
      <c r="J761" s="14" t="s">
        <v>73</v>
      </c>
      <c r="K761" s="14" t="s">
        <v>73</v>
      </c>
      <c r="L761" s="94">
        <v>8.0000000000000002E-3</v>
      </c>
      <c r="M761" s="104" t="e">
        <v>#N/A</v>
      </c>
      <c r="N761" s="95">
        <v>0.5</v>
      </c>
      <c r="O761" s="93">
        <v>-29.99</v>
      </c>
      <c r="P761" s="94">
        <v>-7.3499999999999996E-2</v>
      </c>
      <c r="Q761" s="95">
        <v>0</v>
      </c>
      <c r="R761" s="93">
        <v>0</v>
      </c>
      <c r="S761" s="120">
        <v>799774500</v>
      </c>
      <c r="T761" s="14" t="s">
        <v>199</v>
      </c>
      <c r="U761" s="14" t="s">
        <v>80</v>
      </c>
    </row>
    <row r="762" spans="1:21" x14ac:dyDescent="0.25">
      <c r="A762" s="14" t="s">
        <v>1546</v>
      </c>
      <c r="B762" s="91" t="s">
        <v>1547</v>
      </c>
      <c r="C762" s="121" t="s">
        <v>54</v>
      </c>
      <c r="D762" s="14" t="s">
        <v>53</v>
      </c>
      <c r="E762" s="14" t="s">
        <v>71</v>
      </c>
      <c r="F762" s="14" t="s">
        <v>72</v>
      </c>
      <c r="G762" s="92">
        <v>42912</v>
      </c>
      <c r="H762" s="93">
        <v>3.79</v>
      </c>
      <c r="I762" s="93">
        <v>209.48</v>
      </c>
      <c r="J762" s="94">
        <v>55.271799999999999</v>
      </c>
      <c r="K762" s="95">
        <v>58.03</v>
      </c>
      <c r="L762" s="94">
        <v>0</v>
      </c>
      <c r="M762" s="95">
        <v>1</v>
      </c>
      <c r="N762" s="95">
        <v>1.64</v>
      </c>
      <c r="O762" s="93">
        <v>-30.02</v>
      </c>
      <c r="P762" s="94">
        <v>0.24759999999999999</v>
      </c>
      <c r="Q762" s="95">
        <v>0</v>
      </c>
      <c r="R762" s="93">
        <v>0</v>
      </c>
      <c r="S762" s="120">
        <v>7479391076</v>
      </c>
      <c r="T762" s="14" t="s">
        <v>62</v>
      </c>
      <c r="U762" s="14" t="s">
        <v>127</v>
      </c>
    </row>
    <row r="763" spans="1:21" x14ac:dyDescent="0.25">
      <c r="A763" s="14" t="s">
        <v>1548</v>
      </c>
      <c r="B763" s="91" t="s">
        <v>1549</v>
      </c>
      <c r="C763" s="121" t="s">
        <v>89</v>
      </c>
      <c r="D763" s="14" t="s">
        <v>53</v>
      </c>
      <c r="E763" s="14" t="s">
        <v>46</v>
      </c>
      <c r="F763" s="14" t="s">
        <v>83</v>
      </c>
      <c r="G763" s="92">
        <v>42915</v>
      </c>
      <c r="H763" s="93">
        <v>193.37</v>
      </c>
      <c r="I763" s="93">
        <v>85.27</v>
      </c>
      <c r="J763" s="94">
        <v>0.441</v>
      </c>
      <c r="K763" s="95">
        <v>11.91</v>
      </c>
      <c r="L763" s="94">
        <v>0</v>
      </c>
      <c r="M763" s="95">
        <v>0.9</v>
      </c>
      <c r="N763" s="95">
        <v>1.35</v>
      </c>
      <c r="O763" s="93">
        <v>4.8099999999999996</v>
      </c>
      <c r="P763" s="94">
        <v>1.7000000000000001E-2</v>
      </c>
      <c r="Q763" s="95">
        <v>0</v>
      </c>
      <c r="R763" s="93">
        <v>117.13</v>
      </c>
      <c r="S763" s="120">
        <v>3292707060</v>
      </c>
      <c r="T763" s="14" t="s">
        <v>62</v>
      </c>
      <c r="U763" s="14" t="s">
        <v>127</v>
      </c>
    </row>
    <row r="764" spans="1:21" x14ac:dyDescent="0.25">
      <c r="A764" s="14" t="s">
        <v>1550</v>
      </c>
      <c r="B764" s="91" t="s">
        <v>1551</v>
      </c>
      <c r="C764" s="121" t="s">
        <v>54</v>
      </c>
      <c r="D764" s="14" t="s">
        <v>53</v>
      </c>
      <c r="E764" s="14" t="s">
        <v>71</v>
      </c>
      <c r="F764" s="14" t="s">
        <v>72</v>
      </c>
      <c r="G764" s="92">
        <v>42932</v>
      </c>
      <c r="H764" s="93">
        <v>13.19</v>
      </c>
      <c r="I764" s="93">
        <v>152.47</v>
      </c>
      <c r="J764" s="94">
        <v>11.5595</v>
      </c>
      <c r="K764" s="95">
        <v>57.54</v>
      </c>
      <c r="L764" s="94">
        <v>8.3999999999999995E-3</v>
      </c>
      <c r="M764" s="95">
        <v>0.7</v>
      </c>
      <c r="N764" s="95">
        <v>2.15</v>
      </c>
      <c r="O764" s="93">
        <v>-8.52</v>
      </c>
      <c r="P764" s="94">
        <v>0.2452</v>
      </c>
      <c r="Q764" s="95">
        <v>8</v>
      </c>
      <c r="R764" s="93">
        <v>34.03</v>
      </c>
      <c r="S764" s="120">
        <v>5787858827</v>
      </c>
      <c r="T764" s="14" t="s">
        <v>62</v>
      </c>
      <c r="U764" s="14" t="s">
        <v>141</v>
      </c>
    </row>
    <row r="765" spans="1:21" x14ac:dyDescent="0.25">
      <c r="A765" s="14" t="s">
        <v>1552</v>
      </c>
      <c r="B765" s="91" t="s">
        <v>1553</v>
      </c>
      <c r="C765" s="121" t="s">
        <v>102</v>
      </c>
      <c r="D765" s="14" t="s">
        <v>45</v>
      </c>
      <c r="E765" s="14" t="s">
        <v>46</v>
      </c>
      <c r="F765" s="14" t="s">
        <v>47</v>
      </c>
      <c r="G765" s="92">
        <v>43175</v>
      </c>
      <c r="H765" s="93">
        <v>133.27000000000001</v>
      </c>
      <c r="I765" s="93">
        <v>92.34</v>
      </c>
      <c r="J765" s="94">
        <v>0.69289999999999996</v>
      </c>
      <c r="K765" s="95">
        <v>17.86</v>
      </c>
      <c r="L765" s="94">
        <v>1.67E-2</v>
      </c>
      <c r="M765" s="95">
        <v>1.1000000000000001</v>
      </c>
      <c r="N765" s="95">
        <v>1.58</v>
      </c>
      <c r="O765" s="93">
        <v>-9.7899999999999991</v>
      </c>
      <c r="P765" s="94">
        <v>4.6800000000000001E-2</v>
      </c>
      <c r="Q765" s="95">
        <v>7</v>
      </c>
      <c r="R765" s="93">
        <v>57.39</v>
      </c>
      <c r="S765" s="120">
        <v>32540863658</v>
      </c>
      <c r="T765" s="14" t="s">
        <v>48</v>
      </c>
      <c r="U765" s="14" t="s">
        <v>127</v>
      </c>
    </row>
    <row r="766" spans="1:21" x14ac:dyDescent="0.25">
      <c r="A766" s="14" t="s">
        <v>1554</v>
      </c>
      <c r="B766" s="91" t="s">
        <v>1555</v>
      </c>
      <c r="C766" s="121" t="s">
        <v>60</v>
      </c>
      <c r="D766" s="14" t="s">
        <v>53</v>
      </c>
      <c r="E766" s="14" t="s">
        <v>71</v>
      </c>
      <c r="F766" s="14" t="s">
        <v>72</v>
      </c>
      <c r="G766" s="92">
        <v>42933</v>
      </c>
      <c r="H766" s="93">
        <v>5.61</v>
      </c>
      <c r="I766" s="93">
        <v>40.32</v>
      </c>
      <c r="J766" s="94">
        <v>7.1871999999999998</v>
      </c>
      <c r="K766" s="95">
        <v>44.31</v>
      </c>
      <c r="L766" s="94">
        <v>6.0000000000000001E-3</v>
      </c>
      <c r="M766" s="95">
        <v>1.2</v>
      </c>
      <c r="N766" s="95">
        <v>4.72</v>
      </c>
      <c r="O766" s="93">
        <v>4.6100000000000003</v>
      </c>
      <c r="P766" s="94">
        <v>0.17899999999999999</v>
      </c>
      <c r="Q766" s="95">
        <v>3</v>
      </c>
      <c r="R766" s="93">
        <v>20.53</v>
      </c>
      <c r="S766" s="120">
        <v>7665446419</v>
      </c>
      <c r="T766" s="14" t="s">
        <v>62</v>
      </c>
      <c r="U766" s="14" t="s">
        <v>127</v>
      </c>
    </row>
    <row r="767" spans="1:21" x14ac:dyDescent="0.25">
      <c r="A767" s="14" t="s">
        <v>1556</v>
      </c>
      <c r="B767" s="91" t="s">
        <v>1557</v>
      </c>
      <c r="C767" s="121" t="s">
        <v>54</v>
      </c>
      <c r="D767" s="14" t="s">
        <v>53</v>
      </c>
      <c r="E767" s="14" t="s">
        <v>71</v>
      </c>
      <c r="F767" s="14" t="s">
        <v>72</v>
      </c>
      <c r="G767" s="92">
        <v>42934</v>
      </c>
      <c r="H767" s="93">
        <v>1.23</v>
      </c>
      <c r="I767" s="93">
        <v>44.11</v>
      </c>
      <c r="J767" s="94">
        <v>35.861800000000002</v>
      </c>
      <c r="K767" s="95">
        <v>60.42</v>
      </c>
      <c r="L767" s="94">
        <v>6.3E-3</v>
      </c>
      <c r="M767" s="95">
        <v>1.7</v>
      </c>
      <c r="N767" s="95">
        <v>2.0299999999999998</v>
      </c>
      <c r="O767" s="93">
        <v>1.23</v>
      </c>
      <c r="P767" s="94">
        <v>0.2596</v>
      </c>
      <c r="Q767" s="95">
        <v>4</v>
      </c>
      <c r="R767" s="93">
        <v>19.54</v>
      </c>
      <c r="S767" s="120">
        <v>3454108982</v>
      </c>
      <c r="T767" s="14" t="s">
        <v>62</v>
      </c>
      <c r="U767" s="14" t="s">
        <v>86</v>
      </c>
    </row>
    <row r="768" spans="1:21" x14ac:dyDescent="0.25">
      <c r="A768" s="14" t="s">
        <v>1558</v>
      </c>
      <c r="B768" s="91" t="s">
        <v>1559</v>
      </c>
      <c r="C768" s="121" t="s">
        <v>132</v>
      </c>
      <c r="D768" s="14" t="s">
        <v>45</v>
      </c>
      <c r="E768" s="14" t="s">
        <v>71</v>
      </c>
      <c r="F768" s="14" t="s">
        <v>98</v>
      </c>
      <c r="G768" s="92">
        <v>42935</v>
      </c>
      <c r="H768" s="93">
        <v>225.48</v>
      </c>
      <c r="I768" s="93">
        <v>277.62</v>
      </c>
      <c r="J768" s="94">
        <v>1.2312000000000001</v>
      </c>
      <c r="K768" s="95">
        <v>47.38</v>
      </c>
      <c r="L768" s="94">
        <v>4.8999999999999998E-3</v>
      </c>
      <c r="M768" s="95">
        <v>1.2</v>
      </c>
      <c r="N768" s="95">
        <v>3.56</v>
      </c>
      <c r="O768" s="93">
        <v>-34.72</v>
      </c>
      <c r="P768" s="94">
        <v>0.19439999999999999</v>
      </c>
      <c r="Q768" s="95">
        <v>0</v>
      </c>
      <c r="R768" s="93">
        <v>94.71</v>
      </c>
      <c r="S768" s="120">
        <v>12784306662</v>
      </c>
      <c r="T768" s="14" t="s">
        <v>48</v>
      </c>
      <c r="U768" s="14" t="s">
        <v>141</v>
      </c>
    </row>
    <row r="769" spans="1:21" x14ac:dyDescent="0.25">
      <c r="A769" s="14" t="s">
        <v>1560</v>
      </c>
      <c r="B769" s="91" t="s">
        <v>1561</v>
      </c>
      <c r="C769" s="121" t="s">
        <v>54</v>
      </c>
      <c r="D769" s="14" t="s">
        <v>53</v>
      </c>
      <c r="E769" s="14" t="s">
        <v>71</v>
      </c>
      <c r="F769" s="14" t="s">
        <v>72</v>
      </c>
      <c r="G769" s="92">
        <v>42937</v>
      </c>
      <c r="H769" s="93">
        <v>0</v>
      </c>
      <c r="I769" s="93">
        <v>24</v>
      </c>
      <c r="J769" s="14" t="s">
        <v>73</v>
      </c>
      <c r="K769" s="95">
        <v>58.54</v>
      </c>
      <c r="L769" s="94">
        <v>1.83E-2</v>
      </c>
      <c r="M769" s="95">
        <v>1.6</v>
      </c>
      <c r="N769" s="95">
        <v>1.82</v>
      </c>
      <c r="O769" s="93">
        <v>-6.36</v>
      </c>
      <c r="P769" s="94">
        <v>0.25019999999999998</v>
      </c>
      <c r="Q769" s="95">
        <v>6</v>
      </c>
      <c r="R769" s="93">
        <v>11.66</v>
      </c>
      <c r="S769" s="120">
        <v>813570576</v>
      </c>
      <c r="T769" s="14" t="s">
        <v>199</v>
      </c>
      <c r="U769" s="14" t="s">
        <v>107</v>
      </c>
    </row>
    <row r="770" spans="1:21" x14ac:dyDescent="0.25">
      <c r="A770" s="14" t="s">
        <v>1562</v>
      </c>
      <c r="B770" s="91" t="s">
        <v>1563</v>
      </c>
      <c r="C770" s="121" t="s">
        <v>52</v>
      </c>
      <c r="D770" s="14" t="s">
        <v>53</v>
      </c>
      <c r="E770" s="14" t="s">
        <v>71</v>
      </c>
      <c r="F770" s="14" t="s">
        <v>72</v>
      </c>
      <c r="G770" s="92">
        <v>42968</v>
      </c>
      <c r="H770" s="93">
        <v>0</v>
      </c>
      <c r="I770" s="93">
        <v>19.649999999999999</v>
      </c>
      <c r="J770" s="14" t="s">
        <v>73</v>
      </c>
      <c r="K770" s="14" t="s">
        <v>73</v>
      </c>
      <c r="L770" s="94">
        <v>8.0999999999999996E-3</v>
      </c>
      <c r="M770" s="95">
        <v>1.7</v>
      </c>
      <c r="N770" s="95">
        <v>1.43</v>
      </c>
      <c r="O770" s="93">
        <v>-35.659999999999997</v>
      </c>
      <c r="P770" s="94">
        <v>-8.4099999999999994E-2</v>
      </c>
      <c r="Q770" s="95">
        <v>0</v>
      </c>
      <c r="R770" s="93">
        <v>37.96</v>
      </c>
      <c r="S770" s="120">
        <v>989292455</v>
      </c>
      <c r="T770" s="14" t="s">
        <v>199</v>
      </c>
      <c r="U770" s="14" t="s">
        <v>144</v>
      </c>
    </row>
    <row r="771" spans="1:21" x14ac:dyDescent="0.25">
      <c r="A771" s="14" t="s">
        <v>1564</v>
      </c>
      <c r="B771" s="91" t="s">
        <v>2012</v>
      </c>
      <c r="C771" s="121" t="s">
        <v>102</v>
      </c>
      <c r="D771" s="14" t="s">
        <v>53</v>
      </c>
      <c r="E771" s="14" t="s">
        <v>46</v>
      </c>
      <c r="F771" s="14" t="s">
        <v>83</v>
      </c>
      <c r="G771" s="92">
        <v>42793</v>
      </c>
      <c r="H771" s="93">
        <v>94.58</v>
      </c>
      <c r="I771" s="93">
        <v>10.94</v>
      </c>
      <c r="J771" s="94">
        <v>0.1157</v>
      </c>
      <c r="K771" s="95">
        <v>4.45</v>
      </c>
      <c r="L771" s="94">
        <v>5.1200000000000002E-2</v>
      </c>
      <c r="M771" s="95">
        <v>1.7</v>
      </c>
      <c r="N771" s="95">
        <v>1.39</v>
      </c>
      <c r="O771" s="93">
        <v>-25.8</v>
      </c>
      <c r="P771" s="94">
        <v>-2.0299999999999999E-2</v>
      </c>
      <c r="Q771" s="95">
        <v>0</v>
      </c>
      <c r="R771" s="93">
        <v>21.49</v>
      </c>
      <c r="S771" s="120">
        <v>2533374620</v>
      </c>
      <c r="T771" s="14" t="s">
        <v>62</v>
      </c>
      <c r="U771" s="14" t="s">
        <v>1224</v>
      </c>
    </row>
    <row r="772" spans="1:21" x14ac:dyDescent="0.25">
      <c r="A772" s="14" t="s">
        <v>1565</v>
      </c>
      <c r="B772" s="91" t="s">
        <v>1566</v>
      </c>
      <c r="C772" s="121" t="s">
        <v>102</v>
      </c>
      <c r="D772" s="14" t="s">
        <v>53</v>
      </c>
      <c r="E772" s="14" t="s">
        <v>46</v>
      </c>
      <c r="F772" s="14" t="s">
        <v>83</v>
      </c>
      <c r="G772" s="92">
        <v>43260</v>
      </c>
      <c r="H772" s="93">
        <v>177</v>
      </c>
      <c r="I772" s="93">
        <v>77.27</v>
      </c>
      <c r="J772" s="94">
        <v>0.43659999999999999</v>
      </c>
      <c r="K772" s="95">
        <v>16.8</v>
      </c>
      <c r="L772" s="94">
        <v>3.1600000000000003E-2</v>
      </c>
      <c r="M772" s="95">
        <v>0.7</v>
      </c>
      <c r="N772" s="95">
        <v>0.9</v>
      </c>
      <c r="O772" s="93">
        <v>-31.23</v>
      </c>
      <c r="P772" s="94">
        <v>4.1500000000000002E-2</v>
      </c>
      <c r="Q772" s="95">
        <v>20</v>
      </c>
      <c r="R772" s="93">
        <v>49.41</v>
      </c>
      <c r="S772" s="120">
        <v>41467437608</v>
      </c>
      <c r="T772" s="14" t="s">
        <v>48</v>
      </c>
      <c r="U772" s="14" t="s">
        <v>63</v>
      </c>
    </row>
    <row r="773" spans="1:21" x14ac:dyDescent="0.25">
      <c r="A773" s="14" t="s">
        <v>1567</v>
      </c>
      <c r="B773" s="91" t="s">
        <v>1568</v>
      </c>
      <c r="C773" s="121" t="s">
        <v>54</v>
      </c>
      <c r="D773" s="14" t="s">
        <v>53</v>
      </c>
      <c r="E773" s="14" t="s">
        <v>71</v>
      </c>
      <c r="F773" s="14" t="s">
        <v>72</v>
      </c>
      <c r="G773" s="92">
        <v>43281</v>
      </c>
      <c r="H773" s="93">
        <v>0</v>
      </c>
      <c r="I773" s="93">
        <v>34.94</v>
      </c>
      <c r="J773" s="14" t="s">
        <v>73</v>
      </c>
      <c r="K773" s="14" t="s">
        <v>73</v>
      </c>
      <c r="L773" s="94">
        <v>0</v>
      </c>
      <c r="M773" s="95">
        <v>0.9</v>
      </c>
      <c r="N773" s="95">
        <v>1.24</v>
      </c>
      <c r="O773" s="93">
        <v>-146.04</v>
      </c>
      <c r="P773" s="94">
        <v>-0.1245</v>
      </c>
      <c r="Q773" s="95">
        <v>0</v>
      </c>
      <c r="R773" s="93">
        <v>0</v>
      </c>
      <c r="S773" s="120">
        <v>3559416100</v>
      </c>
      <c r="T773" s="14" t="s">
        <v>62</v>
      </c>
      <c r="U773" s="14" t="s">
        <v>141</v>
      </c>
    </row>
    <row r="774" spans="1:21" x14ac:dyDescent="0.25">
      <c r="A774" s="14" t="s">
        <v>1569</v>
      </c>
      <c r="B774" s="91" t="s">
        <v>1570</v>
      </c>
      <c r="C774" s="121" t="s">
        <v>44</v>
      </c>
      <c r="D774" s="14" t="s">
        <v>60</v>
      </c>
      <c r="E774" s="14" t="s">
        <v>46</v>
      </c>
      <c r="F774" s="14" t="s">
        <v>67</v>
      </c>
      <c r="G774" s="92">
        <v>42982</v>
      </c>
      <c r="H774" s="93">
        <v>171.53</v>
      </c>
      <c r="I774" s="93">
        <v>124.23</v>
      </c>
      <c r="J774" s="94">
        <v>0.72419999999999995</v>
      </c>
      <c r="K774" s="95">
        <v>22.96</v>
      </c>
      <c r="L774" s="94">
        <v>1.5100000000000001E-2</v>
      </c>
      <c r="M774" s="95">
        <v>1</v>
      </c>
      <c r="N774" s="14" t="s">
        <v>73</v>
      </c>
      <c r="O774" s="14" t="s">
        <v>73</v>
      </c>
      <c r="P774" s="94">
        <v>7.2300000000000003E-2</v>
      </c>
      <c r="Q774" s="95">
        <v>12</v>
      </c>
      <c r="R774" s="93">
        <v>89.65</v>
      </c>
      <c r="S774" s="120">
        <v>5253273156</v>
      </c>
      <c r="T774" s="14" t="s">
        <v>62</v>
      </c>
      <c r="U774" s="14" t="s">
        <v>150</v>
      </c>
    </row>
    <row r="775" spans="1:21" x14ac:dyDescent="0.25">
      <c r="A775" s="14" t="s">
        <v>1571</v>
      </c>
      <c r="B775" s="91" t="s">
        <v>1572</v>
      </c>
      <c r="C775" s="121" t="s">
        <v>132</v>
      </c>
      <c r="D775" s="14" t="s">
        <v>45</v>
      </c>
      <c r="E775" s="14" t="s">
        <v>71</v>
      </c>
      <c r="F775" s="14" t="s">
        <v>98</v>
      </c>
      <c r="G775" s="92">
        <v>43199</v>
      </c>
      <c r="H775" s="93">
        <v>55.85</v>
      </c>
      <c r="I775" s="93">
        <v>134.31</v>
      </c>
      <c r="J775" s="94">
        <v>2.4047999999999998</v>
      </c>
      <c r="K775" s="95">
        <v>37.31</v>
      </c>
      <c r="L775" s="94">
        <v>1.4500000000000001E-2</v>
      </c>
      <c r="M775" s="95">
        <v>1.8</v>
      </c>
      <c r="N775" s="95">
        <v>5.5</v>
      </c>
      <c r="O775" s="93">
        <v>13.98</v>
      </c>
      <c r="P775" s="94">
        <v>0.14399999999999999</v>
      </c>
      <c r="Q775" s="95">
        <v>15</v>
      </c>
      <c r="R775" s="93">
        <v>49.01</v>
      </c>
      <c r="S775" s="120">
        <v>16629006756</v>
      </c>
      <c r="T775" s="14" t="s">
        <v>48</v>
      </c>
      <c r="U775" s="14" t="s">
        <v>63</v>
      </c>
    </row>
    <row r="776" spans="1:21" x14ac:dyDescent="0.25">
      <c r="A776" s="14" t="s">
        <v>1573</v>
      </c>
      <c r="B776" s="91" t="s">
        <v>1574</v>
      </c>
      <c r="C776" s="121" t="s">
        <v>89</v>
      </c>
      <c r="D776" s="14" t="s">
        <v>45</v>
      </c>
      <c r="E776" s="14" t="s">
        <v>54</v>
      </c>
      <c r="F776" s="14" t="s">
        <v>302</v>
      </c>
      <c r="G776" s="92">
        <v>43223</v>
      </c>
      <c r="H776" s="93">
        <v>91.71</v>
      </c>
      <c r="I776" s="93">
        <v>96.3</v>
      </c>
      <c r="J776" s="94">
        <v>1.05</v>
      </c>
      <c r="K776" s="95">
        <v>24.01</v>
      </c>
      <c r="L776" s="94">
        <v>9.7999999999999997E-3</v>
      </c>
      <c r="M776" s="95">
        <v>0.7</v>
      </c>
      <c r="N776" s="95">
        <v>1.66</v>
      </c>
      <c r="O776" s="93">
        <v>-0.66</v>
      </c>
      <c r="P776" s="94">
        <v>7.7600000000000002E-2</v>
      </c>
      <c r="Q776" s="95">
        <v>0</v>
      </c>
      <c r="R776" s="93">
        <v>29.21</v>
      </c>
      <c r="S776" s="120">
        <v>60295567556</v>
      </c>
      <c r="T776" s="14" t="s">
        <v>48</v>
      </c>
      <c r="U776" s="14" t="s">
        <v>63</v>
      </c>
    </row>
    <row r="777" spans="1:21" x14ac:dyDescent="0.25">
      <c r="A777" s="14" t="s">
        <v>1575</v>
      </c>
      <c r="B777" s="91" t="s">
        <v>1576</v>
      </c>
      <c r="C777" s="121" t="s">
        <v>59</v>
      </c>
      <c r="D777" s="14" t="s">
        <v>60</v>
      </c>
      <c r="E777" s="14" t="s">
        <v>46</v>
      </c>
      <c r="F777" s="14" t="s">
        <v>67</v>
      </c>
      <c r="G777" s="92">
        <v>43264</v>
      </c>
      <c r="H777" s="93">
        <v>247.84</v>
      </c>
      <c r="I777" s="93">
        <v>84.56</v>
      </c>
      <c r="J777" s="94">
        <v>0.3412</v>
      </c>
      <c r="K777" s="95">
        <v>12.11</v>
      </c>
      <c r="L777" s="94">
        <v>7.1000000000000004E-3</v>
      </c>
      <c r="M777" s="95">
        <v>0.9</v>
      </c>
      <c r="N777" s="14" t="s">
        <v>73</v>
      </c>
      <c r="O777" s="14" t="s">
        <v>73</v>
      </c>
      <c r="P777" s="94">
        <v>1.8100000000000002E-2</v>
      </c>
      <c r="Q777" s="95">
        <v>12</v>
      </c>
      <c r="R777" s="93">
        <v>85.68</v>
      </c>
      <c r="S777" s="120">
        <v>9485278929</v>
      </c>
      <c r="T777" s="14" t="s">
        <v>62</v>
      </c>
      <c r="U777" s="14" t="s">
        <v>150</v>
      </c>
    </row>
    <row r="778" spans="1:21" x14ac:dyDescent="0.25">
      <c r="A778" s="14" t="s">
        <v>1577</v>
      </c>
      <c r="B778" s="91" t="s">
        <v>1578</v>
      </c>
      <c r="C778" s="121" t="s">
        <v>52</v>
      </c>
      <c r="D778" s="14" t="s">
        <v>53</v>
      </c>
      <c r="E778" s="14" t="s">
        <v>54</v>
      </c>
      <c r="F778" s="14" t="s">
        <v>55</v>
      </c>
      <c r="G778" s="92">
        <v>43216</v>
      </c>
      <c r="H778" s="93">
        <v>244.12</v>
      </c>
      <c r="I778" s="93">
        <v>211.04</v>
      </c>
      <c r="J778" s="94">
        <v>0.86450000000000005</v>
      </c>
      <c r="K778" s="95">
        <v>29.93</v>
      </c>
      <c r="L778" s="94">
        <v>2.8E-3</v>
      </c>
      <c r="M778" s="95">
        <v>1.1000000000000001</v>
      </c>
      <c r="N778" s="95">
        <v>1.34</v>
      </c>
      <c r="O778" s="93">
        <v>-53.89</v>
      </c>
      <c r="P778" s="94">
        <v>0.1072</v>
      </c>
      <c r="Q778" s="95">
        <v>0</v>
      </c>
      <c r="R778" s="93">
        <v>123.59</v>
      </c>
      <c r="S778" s="120">
        <v>85882240087</v>
      </c>
      <c r="T778" s="14" t="s">
        <v>48</v>
      </c>
      <c r="U778" s="14" t="s">
        <v>141</v>
      </c>
    </row>
    <row r="779" spans="1:21" x14ac:dyDescent="0.25">
      <c r="A779" s="14" t="s">
        <v>1579</v>
      </c>
      <c r="B779" s="91" t="s">
        <v>1580</v>
      </c>
      <c r="C779" s="121" t="s">
        <v>52</v>
      </c>
      <c r="D779" s="14" t="s">
        <v>53</v>
      </c>
      <c r="E779" s="14" t="s">
        <v>71</v>
      </c>
      <c r="F779" s="14" t="s">
        <v>72</v>
      </c>
      <c r="G779" s="92">
        <v>43200</v>
      </c>
      <c r="H779" s="93">
        <v>0</v>
      </c>
      <c r="I779" s="93">
        <v>47.39</v>
      </c>
      <c r="J779" s="14" t="s">
        <v>73</v>
      </c>
      <c r="K779" s="95">
        <v>28.55</v>
      </c>
      <c r="L779" s="94">
        <v>2.8500000000000001E-2</v>
      </c>
      <c r="M779" s="95">
        <v>0.3</v>
      </c>
      <c r="N779" s="95">
        <v>1.9</v>
      </c>
      <c r="O779" s="93">
        <v>-4.3600000000000003</v>
      </c>
      <c r="P779" s="94">
        <v>0.1002</v>
      </c>
      <c r="Q779" s="95">
        <v>0</v>
      </c>
      <c r="R779" s="93">
        <v>16.84</v>
      </c>
      <c r="S779" s="120">
        <v>13494672632</v>
      </c>
      <c r="T779" s="14" t="s">
        <v>48</v>
      </c>
      <c r="U779" s="14" t="s">
        <v>63</v>
      </c>
    </row>
    <row r="780" spans="1:21" x14ac:dyDescent="0.25">
      <c r="A780" s="14" t="s">
        <v>1581</v>
      </c>
      <c r="B780" s="91" t="s">
        <v>2013</v>
      </c>
      <c r="C780" s="121" t="s">
        <v>54</v>
      </c>
      <c r="D780" s="14" t="s">
        <v>53</v>
      </c>
      <c r="E780" s="14" t="s">
        <v>71</v>
      </c>
      <c r="F780" s="14" t="s">
        <v>72</v>
      </c>
      <c r="G780" s="92">
        <v>43174</v>
      </c>
      <c r="H780" s="93">
        <v>0.61</v>
      </c>
      <c r="I780" s="93">
        <v>60.37</v>
      </c>
      <c r="J780" s="94">
        <v>98.967200000000005</v>
      </c>
      <c r="K780" s="95">
        <v>80.489999999999995</v>
      </c>
      <c r="L780" s="94">
        <v>0</v>
      </c>
      <c r="M780" s="95">
        <v>1.9</v>
      </c>
      <c r="N780" s="95">
        <v>2.67</v>
      </c>
      <c r="O780" s="93">
        <v>0.61</v>
      </c>
      <c r="P780" s="94">
        <v>0.36</v>
      </c>
      <c r="Q780" s="95">
        <v>0</v>
      </c>
      <c r="R780" s="93">
        <v>15</v>
      </c>
      <c r="S780" s="120">
        <v>8264306994</v>
      </c>
      <c r="T780" s="14" t="s">
        <v>62</v>
      </c>
      <c r="U780" s="14" t="s">
        <v>728</v>
      </c>
    </row>
    <row r="781" spans="1:21" x14ac:dyDescent="0.25">
      <c r="A781" s="14" t="s">
        <v>1582</v>
      </c>
      <c r="B781" s="91" t="s">
        <v>1583</v>
      </c>
      <c r="C781" s="121" t="s">
        <v>44</v>
      </c>
      <c r="D781" s="14" t="s">
        <v>45</v>
      </c>
      <c r="E781" s="14" t="s">
        <v>54</v>
      </c>
      <c r="F781" s="14" t="s">
        <v>302</v>
      </c>
      <c r="G781" s="92">
        <v>43277</v>
      </c>
      <c r="H781" s="93">
        <v>138.96</v>
      </c>
      <c r="I781" s="93">
        <v>120.41</v>
      </c>
      <c r="J781" s="94">
        <v>0.86650000000000005</v>
      </c>
      <c r="K781" s="95">
        <v>20.9</v>
      </c>
      <c r="L781" s="94">
        <v>1.89E-2</v>
      </c>
      <c r="M781" s="95">
        <v>1.2</v>
      </c>
      <c r="N781" s="95">
        <v>3.87</v>
      </c>
      <c r="O781" s="93">
        <v>3.21</v>
      </c>
      <c r="P781" s="94">
        <v>6.2E-2</v>
      </c>
      <c r="Q781" s="95">
        <v>20</v>
      </c>
      <c r="R781" s="93">
        <v>60.69</v>
      </c>
      <c r="S781" s="120">
        <v>28877245564</v>
      </c>
      <c r="T781" s="14" t="s">
        <v>48</v>
      </c>
      <c r="U781" s="14" t="s">
        <v>84</v>
      </c>
    </row>
    <row r="782" spans="1:21" x14ac:dyDescent="0.25">
      <c r="A782" s="14" t="s">
        <v>1584</v>
      </c>
      <c r="B782" s="91" t="s">
        <v>1585</v>
      </c>
      <c r="C782" s="121" t="s">
        <v>59</v>
      </c>
      <c r="D782" s="14" t="s">
        <v>60</v>
      </c>
      <c r="E782" s="14" t="s">
        <v>54</v>
      </c>
      <c r="F782" s="14" t="s">
        <v>61</v>
      </c>
      <c r="G782" s="92">
        <v>43157</v>
      </c>
      <c r="H782" s="93">
        <v>118.68</v>
      </c>
      <c r="I782" s="93">
        <v>128.79</v>
      </c>
      <c r="J782" s="94">
        <v>1.0851999999999999</v>
      </c>
      <c r="K782" s="95">
        <v>13.64</v>
      </c>
      <c r="L782" s="94">
        <v>2.1999999999999999E-2</v>
      </c>
      <c r="M782" s="95">
        <v>1.3</v>
      </c>
      <c r="N782" s="14" t="s">
        <v>73</v>
      </c>
      <c r="O782" s="14" t="s">
        <v>73</v>
      </c>
      <c r="P782" s="94">
        <v>2.5700000000000001E-2</v>
      </c>
      <c r="Q782" s="95">
        <v>12</v>
      </c>
      <c r="R782" s="93">
        <v>138.27000000000001</v>
      </c>
      <c r="S782" s="120">
        <v>34383371672</v>
      </c>
      <c r="T782" s="14" t="s">
        <v>48</v>
      </c>
      <c r="U782" s="14" t="s">
        <v>150</v>
      </c>
    </row>
    <row r="783" spans="1:21" x14ac:dyDescent="0.25">
      <c r="A783" s="14" t="s">
        <v>1586</v>
      </c>
      <c r="B783" s="91" t="s">
        <v>1587</v>
      </c>
      <c r="C783" s="121" t="s">
        <v>89</v>
      </c>
      <c r="D783" s="14" t="s">
        <v>45</v>
      </c>
      <c r="E783" s="14" t="s">
        <v>54</v>
      </c>
      <c r="F783" s="14" t="s">
        <v>302</v>
      </c>
      <c r="G783" s="92">
        <v>43203</v>
      </c>
      <c r="H783" s="93">
        <v>89.63</v>
      </c>
      <c r="I783" s="93">
        <v>78.92</v>
      </c>
      <c r="J783" s="94">
        <v>0.88049999999999995</v>
      </c>
      <c r="K783" s="95">
        <v>23.01</v>
      </c>
      <c r="L783" s="94">
        <v>1.3299999999999999E-2</v>
      </c>
      <c r="M783" s="95">
        <v>1.3</v>
      </c>
      <c r="N783" s="95">
        <v>1.95</v>
      </c>
      <c r="O783" s="93">
        <v>1.63</v>
      </c>
      <c r="P783" s="94">
        <v>7.2499999999999995E-2</v>
      </c>
      <c r="Q783" s="95">
        <v>8</v>
      </c>
      <c r="R783" s="93">
        <v>31.76</v>
      </c>
      <c r="S783" s="120">
        <v>9610099857</v>
      </c>
      <c r="T783" s="14" t="s">
        <v>62</v>
      </c>
      <c r="U783" s="14" t="s">
        <v>63</v>
      </c>
    </row>
    <row r="784" spans="1:21" x14ac:dyDescent="0.25">
      <c r="A784" s="14" t="s">
        <v>1588</v>
      </c>
      <c r="B784" s="91" t="s">
        <v>1589</v>
      </c>
      <c r="C784" s="121" t="s">
        <v>89</v>
      </c>
      <c r="D784" s="14" t="s">
        <v>45</v>
      </c>
      <c r="E784" s="14" t="s">
        <v>71</v>
      </c>
      <c r="F784" s="14" t="s">
        <v>98</v>
      </c>
      <c r="G784" s="92">
        <v>42745</v>
      </c>
      <c r="H784" s="93">
        <v>3.25</v>
      </c>
      <c r="I784" s="93">
        <v>15.17</v>
      </c>
      <c r="J784" s="94">
        <v>4.6677</v>
      </c>
      <c r="K784" s="95">
        <v>19.45</v>
      </c>
      <c r="L784" s="94">
        <v>2.9700000000000001E-2</v>
      </c>
      <c r="M784" s="95">
        <v>0.5</v>
      </c>
      <c r="N784" s="95">
        <v>1.56</v>
      </c>
      <c r="O784" s="93">
        <v>1.67</v>
      </c>
      <c r="P784" s="94">
        <v>5.4699999999999999E-2</v>
      </c>
      <c r="Q784" s="95">
        <v>5</v>
      </c>
      <c r="R784" s="93">
        <v>14.09</v>
      </c>
      <c r="S784" s="120">
        <v>907046601</v>
      </c>
      <c r="T784" s="14" t="s">
        <v>199</v>
      </c>
      <c r="U784" s="14" t="s">
        <v>103</v>
      </c>
    </row>
    <row r="785" spans="1:21" x14ac:dyDescent="0.25">
      <c r="A785" s="14" t="s">
        <v>1590</v>
      </c>
      <c r="B785" s="91" t="s">
        <v>1591</v>
      </c>
      <c r="C785" s="121" t="s">
        <v>54</v>
      </c>
      <c r="D785" s="14" t="s">
        <v>53</v>
      </c>
      <c r="E785" s="14" t="s">
        <v>71</v>
      </c>
      <c r="F785" s="14" t="s">
        <v>72</v>
      </c>
      <c r="G785" s="92">
        <v>43284</v>
      </c>
      <c r="H785" s="93">
        <v>0</v>
      </c>
      <c r="I785" s="93">
        <v>4.68</v>
      </c>
      <c r="J785" s="14" t="s">
        <v>73</v>
      </c>
      <c r="K785" s="14" t="s">
        <v>73</v>
      </c>
      <c r="L785" s="94">
        <v>6.4000000000000003E-3</v>
      </c>
      <c r="M785" s="95">
        <v>0.9</v>
      </c>
      <c r="N785" s="95">
        <v>3.92</v>
      </c>
      <c r="O785" s="93">
        <v>-0.22</v>
      </c>
      <c r="P785" s="94">
        <v>-0.51049999999999995</v>
      </c>
      <c r="Q785" s="95">
        <v>0</v>
      </c>
      <c r="R785" s="93">
        <v>0</v>
      </c>
      <c r="S785" s="120">
        <v>1301649368</v>
      </c>
      <c r="T785" s="14" t="s">
        <v>199</v>
      </c>
      <c r="U785" s="14" t="s">
        <v>80</v>
      </c>
    </row>
    <row r="786" spans="1:21" x14ac:dyDescent="0.25">
      <c r="A786" s="14" t="s">
        <v>1592</v>
      </c>
      <c r="B786" s="91" t="s">
        <v>1593</v>
      </c>
      <c r="C786" s="121" t="s">
        <v>97</v>
      </c>
      <c r="D786" s="14" t="s">
        <v>45</v>
      </c>
      <c r="E786" s="14" t="s">
        <v>54</v>
      </c>
      <c r="F786" s="14" t="s">
        <v>302</v>
      </c>
      <c r="G786" s="92">
        <v>42711</v>
      </c>
      <c r="H786" s="93">
        <v>31.34</v>
      </c>
      <c r="I786" s="93">
        <v>33.18</v>
      </c>
      <c r="J786" s="94">
        <v>1.0587</v>
      </c>
      <c r="K786" s="95">
        <v>40.96</v>
      </c>
      <c r="L786" s="94">
        <v>0</v>
      </c>
      <c r="M786" s="95">
        <v>1.9</v>
      </c>
      <c r="N786" s="95">
        <v>1.71</v>
      </c>
      <c r="O786" s="93">
        <v>-6.5</v>
      </c>
      <c r="P786" s="94">
        <v>0.1623</v>
      </c>
      <c r="Q786" s="95">
        <v>0</v>
      </c>
      <c r="R786" s="93">
        <v>14.31</v>
      </c>
      <c r="S786" s="120">
        <v>4208316324</v>
      </c>
      <c r="T786" s="14" t="s">
        <v>62</v>
      </c>
      <c r="U786" s="14" t="s">
        <v>634</v>
      </c>
    </row>
    <row r="787" spans="1:21" x14ac:dyDescent="0.25">
      <c r="A787" s="14" t="s">
        <v>1594</v>
      </c>
      <c r="B787" s="91" t="s">
        <v>1595</v>
      </c>
      <c r="C787" s="121" t="s">
        <v>97</v>
      </c>
      <c r="D787" s="14" t="s">
        <v>53</v>
      </c>
      <c r="E787" s="14" t="s">
        <v>71</v>
      </c>
      <c r="F787" s="14" t="s">
        <v>72</v>
      </c>
      <c r="G787" s="92">
        <v>42714</v>
      </c>
      <c r="H787" s="93">
        <v>4.7300000000000004</v>
      </c>
      <c r="I787" s="93">
        <v>6.12</v>
      </c>
      <c r="J787" s="94">
        <v>1.2939000000000001</v>
      </c>
      <c r="K787" s="95">
        <v>14.57</v>
      </c>
      <c r="L787" s="94">
        <v>2.6100000000000002E-2</v>
      </c>
      <c r="M787" s="95">
        <v>-0.9</v>
      </c>
      <c r="N787" s="95">
        <v>3.77</v>
      </c>
      <c r="O787" s="93">
        <v>4.7300000000000004</v>
      </c>
      <c r="P787" s="94">
        <v>3.04E-2</v>
      </c>
      <c r="Q787" s="95">
        <v>0</v>
      </c>
      <c r="R787" s="93">
        <v>13.76</v>
      </c>
      <c r="S787" s="120">
        <v>1771127000</v>
      </c>
      <c r="T787" s="14" t="s">
        <v>199</v>
      </c>
      <c r="U787" s="14" t="s">
        <v>171</v>
      </c>
    </row>
    <row r="788" spans="1:21" ht="26.25" x14ac:dyDescent="0.25">
      <c r="A788" s="14" t="s">
        <v>1596</v>
      </c>
      <c r="B788" s="91" t="s">
        <v>1597</v>
      </c>
      <c r="C788" s="121" t="s">
        <v>132</v>
      </c>
      <c r="D788" s="14" t="s">
        <v>53</v>
      </c>
      <c r="E788" s="14" t="s">
        <v>54</v>
      </c>
      <c r="F788" s="14" t="s">
        <v>55</v>
      </c>
      <c r="G788" s="92">
        <v>42717</v>
      </c>
      <c r="H788" s="93">
        <v>28.65</v>
      </c>
      <c r="I788" s="93">
        <v>30.58</v>
      </c>
      <c r="J788" s="94">
        <v>1.0673999999999999</v>
      </c>
      <c r="K788" s="95">
        <v>18.989999999999998</v>
      </c>
      <c r="L788" s="94">
        <v>4.7399999999999998E-2</v>
      </c>
      <c r="M788" s="95">
        <v>0.2</v>
      </c>
      <c r="N788" s="95">
        <v>0.46</v>
      </c>
      <c r="O788" s="93">
        <v>-12.05</v>
      </c>
      <c r="P788" s="94">
        <v>5.2499999999999998E-2</v>
      </c>
      <c r="Q788" s="95">
        <v>0</v>
      </c>
      <c r="R788" s="93">
        <v>19.8</v>
      </c>
      <c r="S788" s="120">
        <v>1961356762</v>
      </c>
      <c r="T788" s="14" t="s">
        <v>199</v>
      </c>
      <c r="U788" s="14" t="s">
        <v>268</v>
      </c>
    </row>
    <row r="789" spans="1:21" ht="26.25" x14ac:dyDescent="0.25">
      <c r="A789" s="14" t="s">
        <v>1598</v>
      </c>
      <c r="B789" s="91" t="s">
        <v>1599</v>
      </c>
      <c r="C789" s="121" t="s">
        <v>60</v>
      </c>
      <c r="D789" s="14" t="s">
        <v>53</v>
      </c>
      <c r="E789" s="14" t="s">
        <v>71</v>
      </c>
      <c r="F789" s="14" t="s">
        <v>72</v>
      </c>
      <c r="G789" s="92">
        <v>42720</v>
      </c>
      <c r="H789" s="93">
        <v>0</v>
      </c>
      <c r="I789" s="93">
        <v>15.82</v>
      </c>
      <c r="J789" s="14" t="s">
        <v>73</v>
      </c>
      <c r="K789" s="95">
        <v>113</v>
      </c>
      <c r="L789" s="94">
        <v>7.5899999999999995E-2</v>
      </c>
      <c r="M789" s="95">
        <v>0.6</v>
      </c>
      <c r="N789" s="95">
        <v>1.08</v>
      </c>
      <c r="O789" s="93">
        <v>-16.45</v>
      </c>
      <c r="P789" s="94">
        <v>0.52249999999999996</v>
      </c>
      <c r="Q789" s="95">
        <v>0</v>
      </c>
      <c r="R789" s="93">
        <v>11.4</v>
      </c>
      <c r="S789" s="120">
        <v>1470307165</v>
      </c>
      <c r="T789" s="14" t="s">
        <v>199</v>
      </c>
      <c r="U789" s="14" t="s">
        <v>251</v>
      </c>
    </row>
    <row r="790" spans="1:21" x14ac:dyDescent="0.25">
      <c r="A790" s="14" t="s">
        <v>1600</v>
      </c>
      <c r="B790" s="91" t="s">
        <v>1601</v>
      </c>
      <c r="C790" s="121" t="s">
        <v>132</v>
      </c>
      <c r="D790" s="14" t="s">
        <v>53</v>
      </c>
      <c r="E790" s="14" t="s">
        <v>54</v>
      </c>
      <c r="F790" s="14" t="s">
        <v>55</v>
      </c>
      <c r="G790" s="92">
        <v>42738</v>
      </c>
      <c r="H790" s="93">
        <v>31.93</v>
      </c>
      <c r="I790" s="93">
        <v>23.99</v>
      </c>
      <c r="J790" s="94">
        <v>0.75129999999999997</v>
      </c>
      <c r="K790" s="95">
        <v>14.54</v>
      </c>
      <c r="L790" s="94">
        <v>5.6300000000000003E-2</v>
      </c>
      <c r="M790" s="95">
        <v>0.5</v>
      </c>
      <c r="N790" s="95">
        <v>1.0900000000000001</v>
      </c>
      <c r="O790" s="93">
        <v>-3.86</v>
      </c>
      <c r="P790" s="94">
        <v>3.0200000000000001E-2</v>
      </c>
      <c r="Q790" s="95">
        <v>7</v>
      </c>
      <c r="R790" s="93">
        <v>14.48</v>
      </c>
      <c r="S790" s="120">
        <v>6322635930</v>
      </c>
      <c r="T790" s="14" t="s">
        <v>62</v>
      </c>
      <c r="U790" s="14" t="s">
        <v>84</v>
      </c>
    </row>
    <row r="791" spans="1:21" ht="26.25" x14ac:dyDescent="0.25">
      <c r="A791" s="14" t="s">
        <v>1602</v>
      </c>
      <c r="B791" s="91" t="s">
        <v>2014</v>
      </c>
      <c r="C791" s="121" t="s">
        <v>97</v>
      </c>
      <c r="D791" s="14" t="s">
        <v>53</v>
      </c>
      <c r="E791" s="14" t="s">
        <v>71</v>
      </c>
      <c r="F791" s="14" t="s">
        <v>72</v>
      </c>
      <c r="G791" s="92">
        <v>42739</v>
      </c>
      <c r="H791" s="93">
        <v>0</v>
      </c>
      <c r="I791" s="93">
        <v>4.45</v>
      </c>
      <c r="J791" s="14" t="s">
        <v>73</v>
      </c>
      <c r="K791" s="95">
        <v>4.84</v>
      </c>
      <c r="L791" s="94">
        <v>0.25619999999999998</v>
      </c>
      <c r="M791" s="95">
        <v>0.2</v>
      </c>
      <c r="N791" s="95">
        <v>0.88</v>
      </c>
      <c r="O791" s="93">
        <v>-25.07</v>
      </c>
      <c r="P791" s="94">
        <v>-1.83E-2</v>
      </c>
      <c r="Q791" s="95">
        <v>7</v>
      </c>
      <c r="R791" s="93">
        <v>16.98</v>
      </c>
      <c r="S791" s="120">
        <v>1061764000</v>
      </c>
      <c r="T791" s="14" t="s">
        <v>199</v>
      </c>
      <c r="U791" s="14" t="s">
        <v>268</v>
      </c>
    </row>
    <row r="792" spans="1:21" x14ac:dyDescent="0.25">
      <c r="A792" s="14" t="s">
        <v>1603</v>
      </c>
      <c r="B792" s="91" t="s">
        <v>1604</v>
      </c>
      <c r="C792" s="121" t="s">
        <v>106</v>
      </c>
      <c r="D792" s="14" t="s">
        <v>45</v>
      </c>
      <c r="E792" s="14" t="s">
        <v>46</v>
      </c>
      <c r="F792" s="14" t="s">
        <v>47</v>
      </c>
      <c r="G792" s="92">
        <v>42746</v>
      </c>
      <c r="H792" s="93">
        <v>37.85</v>
      </c>
      <c r="I792" s="93">
        <v>16.27</v>
      </c>
      <c r="J792" s="94">
        <v>0.4299</v>
      </c>
      <c r="K792" s="95">
        <v>16.600000000000001</v>
      </c>
      <c r="L792" s="94">
        <v>0</v>
      </c>
      <c r="M792" s="95">
        <v>0.2</v>
      </c>
      <c r="N792" s="95">
        <v>1.88</v>
      </c>
      <c r="O792" s="93">
        <v>6.81</v>
      </c>
      <c r="P792" s="94">
        <v>4.0500000000000001E-2</v>
      </c>
      <c r="Q792" s="95">
        <v>0</v>
      </c>
      <c r="R792" s="93">
        <v>20.71</v>
      </c>
      <c r="S792" s="120">
        <v>2199285000</v>
      </c>
      <c r="T792" s="14" t="s">
        <v>62</v>
      </c>
      <c r="U792" s="14" t="s">
        <v>127</v>
      </c>
    </row>
    <row r="793" spans="1:21" ht="30" x14ac:dyDescent="0.25">
      <c r="A793" s="14" t="s">
        <v>1605</v>
      </c>
      <c r="B793" s="91" t="s">
        <v>2015</v>
      </c>
      <c r="C793" s="121" t="s">
        <v>44</v>
      </c>
      <c r="D793" s="14" t="s">
        <v>45</v>
      </c>
      <c r="E793" s="14" t="s">
        <v>46</v>
      </c>
      <c r="F793" s="14" t="s">
        <v>47</v>
      </c>
      <c r="G793" s="92">
        <v>42747</v>
      </c>
      <c r="H793" s="93">
        <v>185.8</v>
      </c>
      <c r="I793" s="93">
        <v>116.38</v>
      </c>
      <c r="J793" s="94">
        <v>0.62639999999999996</v>
      </c>
      <c r="K793" s="95">
        <v>12.1</v>
      </c>
      <c r="L793" s="94">
        <v>4.0800000000000003E-2</v>
      </c>
      <c r="M793" s="95">
        <v>0.8</v>
      </c>
      <c r="N793" s="14" t="s">
        <v>73</v>
      </c>
      <c r="O793" s="14" t="s">
        <v>73</v>
      </c>
      <c r="P793" s="94">
        <v>1.7999999999999999E-2</v>
      </c>
      <c r="Q793" s="95">
        <v>7</v>
      </c>
      <c r="R793" s="93">
        <v>114.08</v>
      </c>
      <c r="S793" s="120">
        <v>51959440000</v>
      </c>
      <c r="T793" s="14" t="s">
        <v>48</v>
      </c>
      <c r="U793" s="14" t="s">
        <v>120</v>
      </c>
    </row>
    <row r="794" spans="1:21" x14ac:dyDescent="0.25">
      <c r="A794" s="14" t="s">
        <v>1606</v>
      </c>
      <c r="B794" s="91" t="s">
        <v>2016</v>
      </c>
      <c r="C794" s="121" t="s">
        <v>54</v>
      </c>
      <c r="D794" s="14" t="s">
        <v>53</v>
      </c>
      <c r="E794" s="14" t="s">
        <v>71</v>
      </c>
      <c r="F794" s="14" t="s">
        <v>72</v>
      </c>
      <c r="G794" s="92">
        <v>42764</v>
      </c>
      <c r="H794" s="93">
        <v>0</v>
      </c>
      <c r="I794" s="93">
        <v>47.6</v>
      </c>
      <c r="J794" s="14" t="s">
        <v>73</v>
      </c>
      <c r="K794" s="95">
        <v>73.23</v>
      </c>
      <c r="L794" s="94">
        <v>1.9300000000000001E-2</v>
      </c>
      <c r="M794" s="95">
        <v>0.9</v>
      </c>
      <c r="N794" s="95">
        <v>0.69</v>
      </c>
      <c r="O794" s="93">
        <v>-26.12</v>
      </c>
      <c r="P794" s="94">
        <v>0.32369999999999999</v>
      </c>
      <c r="Q794" s="95">
        <v>17</v>
      </c>
      <c r="R794" s="93">
        <v>0</v>
      </c>
      <c r="S794" s="120">
        <v>57962720000</v>
      </c>
      <c r="T794" s="14" t="s">
        <v>48</v>
      </c>
      <c r="U794" s="14" t="s">
        <v>80</v>
      </c>
    </row>
    <row r="795" spans="1:21" x14ac:dyDescent="0.25">
      <c r="A795" s="14" t="s">
        <v>1607</v>
      </c>
      <c r="B795" s="91" t="s">
        <v>2017</v>
      </c>
      <c r="C795" s="121" t="s">
        <v>132</v>
      </c>
      <c r="D795" s="14" t="s">
        <v>53</v>
      </c>
      <c r="E795" s="14" t="s">
        <v>54</v>
      </c>
      <c r="F795" s="14" t="s">
        <v>55</v>
      </c>
      <c r="G795" s="92">
        <v>42765</v>
      </c>
      <c r="H795" s="93">
        <v>118.66</v>
      </c>
      <c r="I795" s="93">
        <v>111.06</v>
      </c>
      <c r="J795" s="94">
        <v>0.93600000000000005</v>
      </c>
      <c r="K795" s="95">
        <v>24.68</v>
      </c>
      <c r="L795" s="94">
        <v>1.35E-2</v>
      </c>
      <c r="M795" s="95">
        <v>0.6</v>
      </c>
      <c r="N795" s="95">
        <v>0.7</v>
      </c>
      <c r="O795" s="93">
        <v>-26.11</v>
      </c>
      <c r="P795" s="94">
        <v>8.09E-2</v>
      </c>
      <c r="Q795" s="95">
        <v>20</v>
      </c>
      <c r="R795" s="93">
        <v>46.62</v>
      </c>
      <c r="S795" s="120">
        <v>78467470000</v>
      </c>
      <c r="T795" s="14" t="s">
        <v>48</v>
      </c>
      <c r="U795" s="14" t="s">
        <v>567</v>
      </c>
    </row>
    <row r="796" spans="1:21" x14ac:dyDescent="0.25">
      <c r="A796" s="14" t="s">
        <v>1608</v>
      </c>
      <c r="B796" s="91" t="s">
        <v>2018</v>
      </c>
      <c r="C796" s="121" t="s">
        <v>52</v>
      </c>
      <c r="D796" s="14" t="s">
        <v>53</v>
      </c>
      <c r="E796" s="14" t="s">
        <v>46</v>
      </c>
      <c r="F796" s="14" t="s">
        <v>83</v>
      </c>
      <c r="G796" s="92">
        <v>42772</v>
      </c>
      <c r="H796" s="93">
        <v>375.38</v>
      </c>
      <c r="I796" s="93">
        <v>245.47</v>
      </c>
      <c r="J796" s="94">
        <v>0.65390000000000004</v>
      </c>
      <c r="K796" s="95">
        <v>25.18</v>
      </c>
      <c r="L796" s="94">
        <v>7.4999999999999997E-3</v>
      </c>
      <c r="M796" s="95">
        <v>0.6</v>
      </c>
      <c r="N796" s="95">
        <v>0.75</v>
      </c>
      <c r="O796" s="93">
        <v>-92.23</v>
      </c>
      <c r="P796" s="94">
        <v>8.3400000000000002E-2</v>
      </c>
      <c r="Q796" s="95">
        <v>2</v>
      </c>
      <c r="R796" s="93">
        <v>89.79</v>
      </c>
      <c r="S796" s="120">
        <v>33554710000</v>
      </c>
      <c r="T796" s="14" t="s">
        <v>48</v>
      </c>
      <c r="U796" s="14" t="s">
        <v>567</v>
      </c>
    </row>
    <row r="797" spans="1:21" x14ac:dyDescent="0.25">
      <c r="A797" s="14" t="s">
        <v>1609</v>
      </c>
      <c r="B797" s="91" t="s">
        <v>1610</v>
      </c>
      <c r="C797" s="121" t="s">
        <v>60</v>
      </c>
      <c r="D797" s="14" t="s">
        <v>53</v>
      </c>
      <c r="E797" s="14" t="s">
        <v>71</v>
      </c>
      <c r="F797" s="14" t="s">
        <v>72</v>
      </c>
      <c r="G797" s="92">
        <v>42773</v>
      </c>
      <c r="H797" s="93">
        <v>0</v>
      </c>
      <c r="I797" s="93">
        <v>9.75</v>
      </c>
      <c r="J797" s="14" t="s">
        <v>73</v>
      </c>
      <c r="K797" s="14" t="s">
        <v>73</v>
      </c>
      <c r="L797" s="94">
        <v>7.5899999999999995E-2</v>
      </c>
      <c r="M797" s="95">
        <v>1</v>
      </c>
      <c r="N797" s="95">
        <v>0.69</v>
      </c>
      <c r="O797" s="93">
        <v>-12.2</v>
      </c>
      <c r="P797" s="94">
        <v>-0.24560000000000001</v>
      </c>
      <c r="Q797" s="95">
        <v>0</v>
      </c>
      <c r="R797" s="93">
        <v>0</v>
      </c>
      <c r="S797" s="120">
        <v>5490542782</v>
      </c>
      <c r="T797" s="14" t="s">
        <v>62</v>
      </c>
      <c r="U797" s="14" t="s">
        <v>80</v>
      </c>
    </row>
    <row r="798" spans="1:21" x14ac:dyDescent="0.25">
      <c r="A798" s="14" t="s">
        <v>1611</v>
      </c>
      <c r="B798" s="91" t="s">
        <v>1612</v>
      </c>
      <c r="C798" s="121" t="s">
        <v>132</v>
      </c>
      <c r="D798" s="14" t="s">
        <v>53</v>
      </c>
      <c r="E798" s="14" t="s">
        <v>71</v>
      </c>
      <c r="F798" s="14" t="s">
        <v>72</v>
      </c>
      <c r="G798" s="92">
        <v>42777</v>
      </c>
      <c r="H798" s="93">
        <v>8.9</v>
      </c>
      <c r="I798" s="93">
        <v>25.39</v>
      </c>
      <c r="J798" s="94">
        <v>2.8527999999999998</v>
      </c>
      <c r="K798" s="95">
        <v>25.91</v>
      </c>
      <c r="L798" s="94">
        <v>5.8700000000000002E-2</v>
      </c>
      <c r="M798" s="95">
        <v>0.3</v>
      </c>
      <c r="N798" s="95">
        <v>0.91</v>
      </c>
      <c r="O798" s="93">
        <v>-22.7</v>
      </c>
      <c r="P798" s="94">
        <v>8.6999999999999994E-2</v>
      </c>
      <c r="Q798" s="95">
        <v>3</v>
      </c>
      <c r="R798" s="93">
        <v>27.42</v>
      </c>
      <c r="S798" s="120">
        <v>2610693172</v>
      </c>
      <c r="T798" s="14" t="s">
        <v>62</v>
      </c>
      <c r="U798" s="14" t="s">
        <v>90</v>
      </c>
    </row>
    <row r="799" spans="1:21" x14ac:dyDescent="0.25">
      <c r="A799" s="14" t="s">
        <v>1613</v>
      </c>
      <c r="B799" s="91" t="s">
        <v>1614</v>
      </c>
      <c r="C799" s="121" t="s">
        <v>54</v>
      </c>
      <c r="D799" s="14" t="s">
        <v>53</v>
      </c>
      <c r="E799" s="14" t="s">
        <v>71</v>
      </c>
      <c r="F799" s="14" t="s">
        <v>72</v>
      </c>
      <c r="G799" s="92">
        <v>42778</v>
      </c>
      <c r="H799" s="93">
        <v>0</v>
      </c>
      <c r="I799" s="93">
        <v>2.21</v>
      </c>
      <c r="J799" s="14" t="s">
        <v>73</v>
      </c>
      <c r="K799" s="14" t="s">
        <v>73</v>
      </c>
      <c r="L799" s="94">
        <v>0</v>
      </c>
      <c r="M799" s="95">
        <v>0.6</v>
      </c>
      <c r="N799" s="95">
        <v>0.6</v>
      </c>
      <c r="O799" s="93">
        <v>-2.63</v>
      </c>
      <c r="P799" s="94">
        <v>-5.6099999999999997E-2</v>
      </c>
      <c r="Q799" s="95">
        <v>0</v>
      </c>
      <c r="R799" s="93">
        <v>0</v>
      </c>
      <c r="S799" s="120">
        <v>345990945</v>
      </c>
      <c r="T799" s="14" t="s">
        <v>199</v>
      </c>
      <c r="U799" s="14" t="s">
        <v>80</v>
      </c>
    </row>
    <row r="800" spans="1:21" ht="26.25" x14ac:dyDescent="0.25">
      <c r="A800" s="14" t="s">
        <v>1615</v>
      </c>
      <c r="B800" s="91" t="s">
        <v>1616</v>
      </c>
      <c r="C800" s="121" t="s">
        <v>60</v>
      </c>
      <c r="D800" s="14" t="s">
        <v>53</v>
      </c>
      <c r="E800" s="14" t="s">
        <v>71</v>
      </c>
      <c r="F800" s="14" t="s">
        <v>72</v>
      </c>
      <c r="G800" s="92">
        <v>42787</v>
      </c>
      <c r="H800" s="93">
        <v>0</v>
      </c>
      <c r="I800" s="93">
        <v>13.04</v>
      </c>
      <c r="J800" s="14" t="s">
        <v>73</v>
      </c>
      <c r="K800" s="14" t="s">
        <v>73</v>
      </c>
      <c r="L800" s="94">
        <v>6.83E-2</v>
      </c>
      <c r="M800" s="95">
        <v>0.2</v>
      </c>
      <c r="N800" s="95">
        <v>0.24</v>
      </c>
      <c r="O800" s="93">
        <v>-17.03</v>
      </c>
      <c r="P800" s="94">
        <v>-0.54400000000000004</v>
      </c>
      <c r="Q800" s="95">
        <v>1</v>
      </c>
      <c r="R800" s="93">
        <v>8.59</v>
      </c>
      <c r="S800" s="120">
        <v>1172178545</v>
      </c>
      <c r="T800" s="14" t="s">
        <v>199</v>
      </c>
      <c r="U800" s="14" t="s">
        <v>74</v>
      </c>
    </row>
    <row r="801" spans="1:21" ht="26.25" x14ac:dyDescent="0.25">
      <c r="A801" s="14" t="s">
        <v>1617</v>
      </c>
      <c r="B801" s="91" t="s">
        <v>1618</v>
      </c>
      <c r="C801" s="121" t="s">
        <v>132</v>
      </c>
      <c r="D801" s="14" t="s">
        <v>53</v>
      </c>
      <c r="E801" s="14" t="s">
        <v>54</v>
      </c>
      <c r="F801" s="14" t="s">
        <v>55</v>
      </c>
      <c r="G801" s="92">
        <v>42793</v>
      </c>
      <c r="H801" s="93">
        <v>20.3</v>
      </c>
      <c r="I801" s="93">
        <v>15.44</v>
      </c>
      <c r="J801" s="94">
        <v>0.76060000000000005</v>
      </c>
      <c r="K801" s="95">
        <v>29.13</v>
      </c>
      <c r="L801" s="94">
        <v>3.56E-2</v>
      </c>
      <c r="M801" s="95">
        <v>0.2</v>
      </c>
      <c r="N801" s="95">
        <v>0.15</v>
      </c>
      <c r="O801" s="93">
        <v>-9.9700000000000006</v>
      </c>
      <c r="P801" s="94">
        <v>0.1032</v>
      </c>
      <c r="Q801" s="95">
        <v>2</v>
      </c>
      <c r="R801" s="93">
        <v>3.44</v>
      </c>
      <c r="S801" s="120">
        <v>3283550861</v>
      </c>
      <c r="T801" s="14" t="s">
        <v>62</v>
      </c>
      <c r="U801" s="14" t="s">
        <v>74</v>
      </c>
    </row>
    <row r="802" spans="1:21" x14ac:dyDescent="0.25">
      <c r="A802" s="14" t="s">
        <v>1619</v>
      </c>
      <c r="B802" s="91" t="s">
        <v>1620</v>
      </c>
      <c r="C802" s="121" t="s">
        <v>54</v>
      </c>
      <c r="D802" s="14" t="s">
        <v>53</v>
      </c>
      <c r="E802" s="14" t="s">
        <v>71</v>
      </c>
      <c r="F802" s="14" t="s">
        <v>72</v>
      </c>
      <c r="G802" s="92">
        <v>43198</v>
      </c>
      <c r="H802" s="93">
        <v>210.45</v>
      </c>
      <c r="I802" s="93">
        <v>1105.01</v>
      </c>
      <c r="J802" s="94">
        <v>5.2507000000000001</v>
      </c>
      <c r="K802" s="95">
        <v>136.93</v>
      </c>
      <c r="L802" s="94">
        <v>4.5999999999999999E-3</v>
      </c>
      <c r="M802" s="95">
        <v>0.4</v>
      </c>
      <c r="N802" s="95">
        <v>0.85</v>
      </c>
      <c r="O802" s="93">
        <v>-41.65</v>
      </c>
      <c r="P802" s="94">
        <v>0.6421</v>
      </c>
      <c r="Q802" s="95">
        <v>0</v>
      </c>
      <c r="R802" s="93">
        <v>0</v>
      </c>
      <c r="S802" s="120">
        <v>23552555737</v>
      </c>
      <c r="T802" s="14" t="s">
        <v>48</v>
      </c>
      <c r="U802" s="14" t="s">
        <v>99</v>
      </c>
    </row>
    <row r="803" spans="1:21" x14ac:dyDescent="0.25">
      <c r="A803" s="14" t="s">
        <v>1621</v>
      </c>
      <c r="B803" s="91" t="s">
        <v>2019</v>
      </c>
      <c r="C803" s="121" t="s">
        <v>89</v>
      </c>
      <c r="D803" s="14" t="s">
        <v>60</v>
      </c>
      <c r="E803" s="14" t="s">
        <v>54</v>
      </c>
      <c r="F803" s="14" t="s">
        <v>61</v>
      </c>
      <c r="G803" s="92">
        <v>42801</v>
      </c>
      <c r="H803" s="93">
        <v>208.09</v>
      </c>
      <c r="I803" s="93">
        <v>173.68</v>
      </c>
      <c r="J803" s="94">
        <v>0.83460000000000001</v>
      </c>
      <c r="K803" s="95">
        <v>19.25</v>
      </c>
      <c r="L803" s="94">
        <v>1.32E-2</v>
      </c>
      <c r="M803" s="95">
        <v>0.6</v>
      </c>
      <c r="N803" s="95">
        <v>1.85</v>
      </c>
      <c r="O803" s="93">
        <v>-23.8</v>
      </c>
      <c r="P803" s="94">
        <v>5.3800000000000001E-2</v>
      </c>
      <c r="Q803" s="95">
        <v>7</v>
      </c>
      <c r="R803" s="93">
        <v>125.89</v>
      </c>
      <c r="S803" s="120">
        <v>11557641405</v>
      </c>
      <c r="T803" s="14" t="s">
        <v>48</v>
      </c>
      <c r="U803" s="14" t="s">
        <v>179</v>
      </c>
    </row>
    <row r="804" spans="1:21" x14ac:dyDescent="0.25">
      <c r="A804" s="14" t="s">
        <v>1622</v>
      </c>
      <c r="B804" s="91" t="s">
        <v>2020</v>
      </c>
      <c r="C804" s="121" t="s">
        <v>52</v>
      </c>
      <c r="D804" s="14" t="s">
        <v>53</v>
      </c>
      <c r="E804" s="14" t="s">
        <v>71</v>
      </c>
      <c r="F804" s="14" t="s">
        <v>72</v>
      </c>
      <c r="G804" s="92">
        <v>42803</v>
      </c>
      <c r="H804" s="93">
        <v>19.05</v>
      </c>
      <c r="I804" s="93">
        <v>32.92</v>
      </c>
      <c r="J804" s="94">
        <v>1.7281</v>
      </c>
      <c r="K804" s="95">
        <v>16.46</v>
      </c>
      <c r="L804" s="94">
        <v>3.95E-2</v>
      </c>
      <c r="M804" s="95">
        <v>0.1</v>
      </c>
      <c r="N804" s="95">
        <v>1.1000000000000001</v>
      </c>
      <c r="O804" s="93">
        <v>-43.24</v>
      </c>
      <c r="P804" s="94">
        <v>3.9800000000000002E-2</v>
      </c>
      <c r="Q804" s="95">
        <v>10</v>
      </c>
      <c r="R804" s="93">
        <v>30.05</v>
      </c>
      <c r="S804" s="120">
        <v>8986165810</v>
      </c>
      <c r="T804" s="14" t="s">
        <v>62</v>
      </c>
      <c r="U804" s="14" t="s">
        <v>90</v>
      </c>
    </row>
    <row r="805" spans="1:21" ht="26.25" x14ac:dyDescent="0.25">
      <c r="A805" s="14" t="s">
        <v>1623</v>
      </c>
      <c r="B805" s="91" t="s">
        <v>1624</v>
      </c>
      <c r="C805" s="121" t="s">
        <v>106</v>
      </c>
      <c r="D805" s="14" t="s">
        <v>60</v>
      </c>
      <c r="E805" s="14" t="s">
        <v>71</v>
      </c>
      <c r="F805" s="14" t="s">
        <v>155</v>
      </c>
      <c r="G805" s="92">
        <v>42808</v>
      </c>
      <c r="H805" s="93">
        <v>0</v>
      </c>
      <c r="I805" s="93">
        <v>12.81</v>
      </c>
      <c r="J805" s="14" t="s">
        <v>73</v>
      </c>
      <c r="K805" s="95">
        <v>8.32</v>
      </c>
      <c r="L805" s="94">
        <v>0.1148</v>
      </c>
      <c r="M805" s="95">
        <v>0.4</v>
      </c>
      <c r="N805" s="95">
        <v>0.55000000000000004</v>
      </c>
      <c r="O805" s="93">
        <v>-25.54</v>
      </c>
      <c r="P805" s="94">
        <v>-8.9999999999999998E-4</v>
      </c>
      <c r="Q805" s="95">
        <v>1</v>
      </c>
      <c r="R805" s="93">
        <v>27.01</v>
      </c>
      <c r="S805" s="120">
        <v>2331517612</v>
      </c>
      <c r="T805" s="14" t="s">
        <v>62</v>
      </c>
      <c r="U805" s="14" t="s">
        <v>74</v>
      </c>
    </row>
    <row r="806" spans="1:21" x14ac:dyDescent="0.25">
      <c r="A806" s="14" t="s">
        <v>1625</v>
      </c>
      <c r="B806" s="91" t="s">
        <v>1626</v>
      </c>
      <c r="C806" s="121" t="s">
        <v>54</v>
      </c>
      <c r="D806" s="14" t="s">
        <v>53</v>
      </c>
      <c r="E806" s="14" t="s">
        <v>71</v>
      </c>
      <c r="F806" s="14" t="s">
        <v>72</v>
      </c>
      <c r="G806" s="92">
        <v>42812</v>
      </c>
      <c r="H806" s="93">
        <v>0</v>
      </c>
      <c r="I806" s="93">
        <v>13.81</v>
      </c>
      <c r="J806" s="14" t="s">
        <v>73</v>
      </c>
      <c r="K806" s="95">
        <v>55.24</v>
      </c>
      <c r="L806" s="94">
        <v>1.4500000000000001E-2</v>
      </c>
      <c r="M806" s="95">
        <v>0.3</v>
      </c>
      <c r="N806" s="95">
        <v>2.5499999999999998</v>
      </c>
      <c r="O806" s="93">
        <v>-8.2200000000000006</v>
      </c>
      <c r="P806" s="94">
        <v>0.23369999999999999</v>
      </c>
      <c r="Q806" s="95">
        <v>0</v>
      </c>
      <c r="R806" s="93">
        <v>9.02</v>
      </c>
      <c r="S806" s="120">
        <v>17631810000</v>
      </c>
      <c r="T806" s="14" t="s">
        <v>48</v>
      </c>
      <c r="U806" s="14" t="s">
        <v>80</v>
      </c>
    </row>
    <row r="807" spans="1:21" x14ac:dyDescent="0.25">
      <c r="A807" s="14" t="s">
        <v>1627</v>
      </c>
      <c r="B807" s="91" t="s">
        <v>1628</v>
      </c>
      <c r="C807" s="121" t="s">
        <v>59</v>
      </c>
      <c r="D807" s="14" t="s">
        <v>60</v>
      </c>
      <c r="E807" s="14" t="s">
        <v>54</v>
      </c>
      <c r="F807" s="14" t="s">
        <v>61</v>
      </c>
      <c r="G807" s="92">
        <v>43172</v>
      </c>
      <c r="H807" s="93">
        <v>37.869999999999997</v>
      </c>
      <c r="I807" s="93">
        <v>36.01</v>
      </c>
      <c r="J807" s="94">
        <v>0.95089999999999997</v>
      </c>
      <c r="K807" s="95">
        <v>13</v>
      </c>
      <c r="L807" s="94">
        <v>2.58E-2</v>
      </c>
      <c r="M807" s="95">
        <v>1.2</v>
      </c>
      <c r="N807" s="14" t="s">
        <v>73</v>
      </c>
      <c r="O807" s="14" t="s">
        <v>73</v>
      </c>
      <c r="P807" s="94">
        <v>2.2499999999999999E-2</v>
      </c>
      <c r="Q807" s="95">
        <v>7</v>
      </c>
      <c r="R807" s="93">
        <v>40.79</v>
      </c>
      <c r="S807" s="120">
        <v>3203195436</v>
      </c>
      <c r="T807" s="14" t="s">
        <v>62</v>
      </c>
      <c r="U807" s="14" t="s">
        <v>120</v>
      </c>
    </row>
    <row r="808" spans="1:21" x14ac:dyDescent="0.25">
      <c r="A808" s="14" t="s">
        <v>1629</v>
      </c>
      <c r="B808" s="91" t="s">
        <v>1630</v>
      </c>
      <c r="C808" s="121" t="s">
        <v>60</v>
      </c>
      <c r="D808" s="14" t="s">
        <v>53</v>
      </c>
      <c r="E808" s="14" t="s">
        <v>71</v>
      </c>
      <c r="F808" s="14" t="s">
        <v>72</v>
      </c>
      <c r="G808" s="92">
        <v>42836</v>
      </c>
      <c r="H808" s="93">
        <v>0</v>
      </c>
      <c r="I808" s="93">
        <v>23.51</v>
      </c>
      <c r="J808" s="14" t="s">
        <v>73</v>
      </c>
      <c r="K808" s="14" t="s">
        <v>73</v>
      </c>
      <c r="L808" s="94">
        <v>6.6400000000000001E-2</v>
      </c>
      <c r="M808" s="95">
        <v>0.4</v>
      </c>
      <c r="N808" s="95">
        <v>1</v>
      </c>
      <c r="O808" s="93">
        <v>-24.38</v>
      </c>
      <c r="P808" s="94">
        <v>-6.9199999999999998E-2</v>
      </c>
      <c r="Q808" s="95">
        <v>0</v>
      </c>
      <c r="R808" s="93">
        <v>0</v>
      </c>
      <c r="S808" s="120">
        <v>1414616509</v>
      </c>
      <c r="T808" s="14" t="s">
        <v>199</v>
      </c>
      <c r="U808" s="14" t="s">
        <v>74</v>
      </c>
    </row>
    <row r="809" spans="1:21" x14ac:dyDescent="0.25">
      <c r="A809" s="14" t="s">
        <v>1631</v>
      </c>
      <c r="B809" s="91" t="s">
        <v>1632</v>
      </c>
      <c r="C809" s="121" t="s">
        <v>52</v>
      </c>
      <c r="D809" s="14" t="s">
        <v>53</v>
      </c>
      <c r="E809" s="14" t="s">
        <v>71</v>
      </c>
      <c r="F809" s="14" t="s">
        <v>72</v>
      </c>
      <c r="G809" s="92">
        <v>43284</v>
      </c>
      <c r="H809" s="93">
        <v>0</v>
      </c>
      <c r="I809" s="93">
        <v>39.340000000000003</v>
      </c>
      <c r="J809" s="14" t="s">
        <v>73</v>
      </c>
      <c r="K809" s="95">
        <v>20.49</v>
      </c>
      <c r="L809" s="94">
        <v>5.7200000000000001E-2</v>
      </c>
      <c r="M809" s="95">
        <v>1</v>
      </c>
      <c r="N809" s="14" t="s">
        <v>73</v>
      </c>
      <c r="O809" s="14" t="s">
        <v>73</v>
      </c>
      <c r="P809" s="94">
        <v>5.9900000000000002E-2</v>
      </c>
      <c r="Q809" s="95">
        <v>0</v>
      </c>
      <c r="R809" s="93">
        <v>0</v>
      </c>
      <c r="S809" s="120">
        <v>9473919263</v>
      </c>
      <c r="T809" s="14" t="s">
        <v>62</v>
      </c>
      <c r="U809" s="14" t="s">
        <v>84</v>
      </c>
    </row>
    <row r="810" spans="1:21" x14ac:dyDescent="0.25">
      <c r="A810" s="14" t="s">
        <v>1633</v>
      </c>
      <c r="B810" s="91" t="s">
        <v>1634</v>
      </c>
      <c r="C810" s="121" t="s">
        <v>54</v>
      </c>
      <c r="D810" s="14" t="s">
        <v>53</v>
      </c>
      <c r="E810" s="14" t="s">
        <v>71</v>
      </c>
      <c r="F810" s="14" t="s">
        <v>72</v>
      </c>
      <c r="G810" s="92">
        <v>42711</v>
      </c>
      <c r="H810" s="93">
        <v>0</v>
      </c>
      <c r="I810" s="93">
        <v>7.76</v>
      </c>
      <c r="J810" s="14" t="s">
        <v>73</v>
      </c>
      <c r="K810" s="14" t="s">
        <v>73</v>
      </c>
      <c r="L810" s="94">
        <v>0</v>
      </c>
      <c r="M810" s="95">
        <v>-0.7</v>
      </c>
      <c r="N810" s="95">
        <v>5.03</v>
      </c>
      <c r="O810" s="93">
        <v>-0.37</v>
      </c>
      <c r="P810" s="94">
        <v>-8.9200000000000002E-2</v>
      </c>
      <c r="Q810" s="95">
        <v>0</v>
      </c>
      <c r="R810" s="93">
        <v>2.98</v>
      </c>
      <c r="S810" s="120">
        <v>2776343000</v>
      </c>
      <c r="T810" s="14" t="s">
        <v>62</v>
      </c>
      <c r="U810" s="14" t="s">
        <v>171</v>
      </c>
    </row>
    <row r="811" spans="1:21" x14ac:dyDescent="0.25">
      <c r="A811" s="14" t="s">
        <v>1635</v>
      </c>
      <c r="B811" s="91" t="s">
        <v>1636</v>
      </c>
      <c r="C811" s="121" t="s">
        <v>60</v>
      </c>
      <c r="D811" s="14" t="s">
        <v>53</v>
      </c>
      <c r="E811" s="14" t="s">
        <v>71</v>
      </c>
      <c r="F811" s="14" t="s">
        <v>72</v>
      </c>
      <c r="G811" s="92">
        <v>42714</v>
      </c>
      <c r="H811" s="93">
        <v>0</v>
      </c>
      <c r="I811" s="93">
        <v>13.67</v>
      </c>
      <c r="J811" s="14" t="s">
        <v>73</v>
      </c>
      <c r="K811" s="14" t="s">
        <v>73</v>
      </c>
      <c r="L811" s="94">
        <v>4.6800000000000001E-2</v>
      </c>
      <c r="M811" s="95">
        <v>0.2</v>
      </c>
      <c r="N811" s="95">
        <v>1.19</v>
      </c>
      <c r="O811" s="93">
        <v>-25.49</v>
      </c>
      <c r="P811" s="94">
        <v>-1.0188999999999999</v>
      </c>
      <c r="Q811" s="95">
        <v>3</v>
      </c>
      <c r="R811" s="93">
        <v>4.4000000000000004</v>
      </c>
      <c r="S811" s="120">
        <v>1811232291</v>
      </c>
      <c r="T811" s="14" t="s">
        <v>199</v>
      </c>
      <c r="U811" s="14" t="s">
        <v>634</v>
      </c>
    </row>
    <row r="812" spans="1:21" x14ac:dyDescent="0.25">
      <c r="A812" s="14" t="s">
        <v>1637</v>
      </c>
      <c r="B812" s="91" t="s">
        <v>1638</v>
      </c>
      <c r="C812" s="121" t="s">
        <v>52</v>
      </c>
      <c r="D812" s="14" t="s">
        <v>53</v>
      </c>
      <c r="E812" s="14" t="s">
        <v>71</v>
      </c>
      <c r="F812" s="14" t="s">
        <v>72</v>
      </c>
      <c r="G812" s="92">
        <v>42738</v>
      </c>
      <c r="H812" s="93">
        <v>10.67</v>
      </c>
      <c r="I812" s="93">
        <v>24.77</v>
      </c>
      <c r="J812" s="94">
        <v>2.3214999999999999</v>
      </c>
      <c r="K812" s="95">
        <v>23.82</v>
      </c>
      <c r="L812" s="94">
        <v>6.2600000000000003E-2</v>
      </c>
      <c r="M812" s="95">
        <v>0.3</v>
      </c>
      <c r="N812" s="95">
        <v>0.19</v>
      </c>
      <c r="O812" s="93">
        <v>-19.100000000000001</v>
      </c>
      <c r="P812" s="94">
        <v>7.6600000000000001E-2</v>
      </c>
      <c r="Q812" s="95">
        <v>7</v>
      </c>
      <c r="R812" s="93">
        <v>16.5</v>
      </c>
      <c r="S812" s="120">
        <v>9626278087</v>
      </c>
      <c r="T812" s="14" t="s">
        <v>62</v>
      </c>
      <c r="U812" s="14" t="s">
        <v>80</v>
      </c>
    </row>
    <row r="813" spans="1:21" x14ac:dyDescent="0.25">
      <c r="A813" s="14" t="s">
        <v>1639</v>
      </c>
      <c r="B813" s="91" t="s">
        <v>1640</v>
      </c>
      <c r="C813" s="121" t="s">
        <v>44</v>
      </c>
      <c r="D813" s="14" t="s">
        <v>45</v>
      </c>
      <c r="E813" s="14" t="s">
        <v>46</v>
      </c>
      <c r="F813" s="14" t="s">
        <v>47</v>
      </c>
      <c r="G813" s="92">
        <v>42746</v>
      </c>
      <c r="H813" s="93">
        <v>45.21</v>
      </c>
      <c r="I813" s="93">
        <v>17.2</v>
      </c>
      <c r="J813" s="94">
        <v>0.38040000000000002</v>
      </c>
      <c r="K813" s="95">
        <v>14.7</v>
      </c>
      <c r="L813" s="94">
        <v>4.07E-2</v>
      </c>
      <c r="M813" s="95">
        <v>0.6</v>
      </c>
      <c r="N813" s="95">
        <v>2.69</v>
      </c>
      <c r="O813" s="93">
        <v>-1.93</v>
      </c>
      <c r="P813" s="94">
        <v>3.1E-2</v>
      </c>
      <c r="Q813" s="95">
        <v>5</v>
      </c>
      <c r="R813" s="93">
        <v>13.53</v>
      </c>
      <c r="S813" s="120">
        <v>1130866000</v>
      </c>
      <c r="T813" s="14" t="s">
        <v>199</v>
      </c>
      <c r="U813" s="14" t="s">
        <v>107</v>
      </c>
    </row>
    <row r="814" spans="1:21" x14ac:dyDescent="0.25">
      <c r="A814" s="14" t="s">
        <v>1641</v>
      </c>
      <c r="B814" s="91" t="s">
        <v>1642</v>
      </c>
      <c r="C814" s="121" t="s">
        <v>54</v>
      </c>
      <c r="D814" s="14" t="s">
        <v>53</v>
      </c>
      <c r="E814" s="14" t="s">
        <v>71</v>
      </c>
      <c r="F814" s="14" t="s">
        <v>72</v>
      </c>
      <c r="G814" s="92">
        <v>42751</v>
      </c>
      <c r="H814" s="93">
        <v>0.84</v>
      </c>
      <c r="I814" s="93">
        <v>2.59</v>
      </c>
      <c r="J814" s="94">
        <v>3.0832999999999999</v>
      </c>
      <c r="K814" s="14" t="s">
        <v>73</v>
      </c>
      <c r="L814" s="94">
        <v>0</v>
      </c>
      <c r="M814" s="95">
        <v>0.9</v>
      </c>
      <c r="N814" s="95">
        <v>33.92</v>
      </c>
      <c r="O814" s="93">
        <v>0.84</v>
      </c>
      <c r="P814" s="94">
        <v>-8.0600000000000005E-2</v>
      </c>
      <c r="Q814" s="95">
        <v>0</v>
      </c>
      <c r="R814" s="93">
        <v>0</v>
      </c>
      <c r="S814" s="120">
        <v>2086761918</v>
      </c>
      <c r="T814" s="14" t="s">
        <v>62</v>
      </c>
      <c r="U814" s="14" t="s">
        <v>171</v>
      </c>
    </row>
    <row r="815" spans="1:21" x14ac:dyDescent="0.25">
      <c r="A815" s="14" t="s">
        <v>1643</v>
      </c>
      <c r="B815" s="91" t="s">
        <v>1644</v>
      </c>
      <c r="C815" s="121" t="s">
        <v>52</v>
      </c>
      <c r="D815" s="14" t="s">
        <v>53</v>
      </c>
      <c r="E815" s="14" t="s">
        <v>71</v>
      </c>
      <c r="F815" s="14" t="s">
        <v>72</v>
      </c>
      <c r="G815" s="92">
        <v>42763</v>
      </c>
      <c r="H815" s="93">
        <v>0</v>
      </c>
      <c r="I815" s="93">
        <v>4.82</v>
      </c>
      <c r="J815" s="14" t="s">
        <v>73</v>
      </c>
      <c r="K815" s="95">
        <v>13.03</v>
      </c>
      <c r="L815" s="94">
        <v>0.1037</v>
      </c>
      <c r="M815" s="95">
        <v>0.3</v>
      </c>
      <c r="N815" s="95">
        <v>0.76</v>
      </c>
      <c r="O815" s="93">
        <v>-4.1100000000000003</v>
      </c>
      <c r="P815" s="94">
        <v>2.2599999999999999E-2</v>
      </c>
      <c r="Q815" s="95">
        <v>0</v>
      </c>
      <c r="R815" s="93">
        <v>0</v>
      </c>
      <c r="S815" s="120">
        <v>544606500</v>
      </c>
      <c r="T815" s="14" t="s">
        <v>199</v>
      </c>
      <c r="U815" s="14" t="s">
        <v>80</v>
      </c>
    </row>
    <row r="816" spans="1:21" x14ac:dyDescent="0.25">
      <c r="A816" s="14" t="s">
        <v>1645</v>
      </c>
      <c r="B816" s="91" t="s">
        <v>1646</v>
      </c>
      <c r="C816" s="121" t="s">
        <v>89</v>
      </c>
      <c r="D816" s="14" t="s">
        <v>53</v>
      </c>
      <c r="E816" s="14" t="s">
        <v>46</v>
      </c>
      <c r="F816" s="14" t="s">
        <v>83</v>
      </c>
      <c r="G816" s="92">
        <v>42772</v>
      </c>
      <c r="H816" s="93">
        <v>5.42</v>
      </c>
      <c r="I816" s="93">
        <v>3.08</v>
      </c>
      <c r="J816" s="94">
        <v>0.56830000000000003</v>
      </c>
      <c r="K816" s="95">
        <v>22</v>
      </c>
      <c r="L816" s="94">
        <v>0</v>
      </c>
      <c r="M816" s="95">
        <v>-0.8</v>
      </c>
      <c r="N816" s="95">
        <v>4.09</v>
      </c>
      <c r="O816" s="93">
        <v>0.44</v>
      </c>
      <c r="P816" s="94">
        <v>6.7500000000000004E-2</v>
      </c>
      <c r="Q816" s="95">
        <v>0</v>
      </c>
      <c r="R816" s="93">
        <v>4.04</v>
      </c>
      <c r="S816" s="120">
        <v>545115453</v>
      </c>
      <c r="T816" s="14" t="s">
        <v>199</v>
      </c>
      <c r="U816" s="14" t="s">
        <v>171</v>
      </c>
    </row>
    <row r="817" spans="1:21" x14ac:dyDescent="0.25">
      <c r="A817" s="14" t="s">
        <v>1647</v>
      </c>
      <c r="B817" s="91" t="s">
        <v>1648</v>
      </c>
      <c r="C817" s="121" t="s">
        <v>54</v>
      </c>
      <c r="D817" s="14" t="s">
        <v>53</v>
      </c>
      <c r="E817" s="14" t="s">
        <v>71</v>
      </c>
      <c r="F817" s="14" t="s">
        <v>72</v>
      </c>
      <c r="G817" s="92">
        <v>42772</v>
      </c>
      <c r="H817" s="93">
        <v>0</v>
      </c>
      <c r="I817" s="93">
        <v>9.0500000000000007</v>
      </c>
      <c r="J817" s="14" t="s">
        <v>73</v>
      </c>
      <c r="K817" s="14" t="s">
        <v>73</v>
      </c>
      <c r="L817" s="94">
        <v>0</v>
      </c>
      <c r="M817" s="95">
        <v>0.9</v>
      </c>
      <c r="N817" s="95">
        <v>0.56000000000000005</v>
      </c>
      <c r="O817" s="93">
        <v>-2.19</v>
      </c>
      <c r="P817" s="94">
        <v>-0.12479999999999999</v>
      </c>
      <c r="Q817" s="95">
        <v>0</v>
      </c>
      <c r="R817" s="93">
        <v>0</v>
      </c>
      <c r="S817" s="120">
        <v>1694320094</v>
      </c>
      <c r="T817" s="14" t="s">
        <v>199</v>
      </c>
      <c r="U817" s="14" t="s">
        <v>80</v>
      </c>
    </row>
    <row r="818" spans="1:21" x14ac:dyDescent="0.25">
      <c r="A818" s="14" t="s">
        <v>1649</v>
      </c>
      <c r="B818" s="91" t="s">
        <v>2021</v>
      </c>
      <c r="C818" s="121" t="s">
        <v>54</v>
      </c>
      <c r="D818" s="14" t="s">
        <v>53</v>
      </c>
      <c r="E818" s="14" t="s">
        <v>71</v>
      </c>
      <c r="F818" s="14" t="s">
        <v>72</v>
      </c>
      <c r="G818" s="92">
        <v>42776</v>
      </c>
      <c r="H818" s="93">
        <v>11.72</v>
      </c>
      <c r="I818" s="93">
        <v>29.88</v>
      </c>
      <c r="J818" s="94">
        <v>2.5495000000000001</v>
      </c>
      <c r="K818" s="95">
        <v>83</v>
      </c>
      <c r="L818" s="94">
        <v>0</v>
      </c>
      <c r="M818" s="104" t="e">
        <v>#N/A</v>
      </c>
      <c r="N818" s="95">
        <v>2.09</v>
      </c>
      <c r="O818" s="93">
        <v>0.06</v>
      </c>
      <c r="P818" s="94">
        <v>0.3725</v>
      </c>
      <c r="Q818" s="95">
        <v>0</v>
      </c>
      <c r="R818" s="93">
        <v>9.49</v>
      </c>
      <c r="S818" s="120">
        <v>5090684000</v>
      </c>
      <c r="T818" s="14" t="s">
        <v>62</v>
      </c>
      <c r="U818" s="14" t="s">
        <v>171</v>
      </c>
    </row>
    <row r="819" spans="1:21" x14ac:dyDescent="0.25">
      <c r="A819" s="14" t="s">
        <v>1650</v>
      </c>
      <c r="B819" s="91" t="s">
        <v>1651</v>
      </c>
      <c r="C819" s="121" t="s">
        <v>54</v>
      </c>
      <c r="D819" s="14" t="s">
        <v>53</v>
      </c>
      <c r="E819" s="14" t="s">
        <v>71</v>
      </c>
      <c r="F819" s="14" t="s">
        <v>72</v>
      </c>
      <c r="G819" s="92">
        <v>42792</v>
      </c>
      <c r="H819" s="93">
        <v>16.3</v>
      </c>
      <c r="I819" s="93">
        <v>89.18</v>
      </c>
      <c r="J819" s="94">
        <v>5.4711999999999996</v>
      </c>
      <c r="K819" s="95">
        <v>212.33</v>
      </c>
      <c r="L819" s="94">
        <v>0</v>
      </c>
      <c r="M819" s="95">
        <v>0.9</v>
      </c>
      <c r="N819" s="95">
        <v>2.4500000000000002</v>
      </c>
      <c r="O819" s="93">
        <v>3.66</v>
      </c>
      <c r="P819" s="94">
        <v>1.0192000000000001</v>
      </c>
      <c r="Q819" s="95">
        <v>0</v>
      </c>
      <c r="R819" s="93">
        <v>9.89</v>
      </c>
      <c r="S819" s="120">
        <v>2309721609</v>
      </c>
      <c r="T819" s="14" t="s">
        <v>62</v>
      </c>
      <c r="U819" s="14" t="s">
        <v>196</v>
      </c>
    </row>
    <row r="820" spans="1:21" x14ac:dyDescent="0.25">
      <c r="A820" s="14" t="s">
        <v>1652</v>
      </c>
      <c r="B820" s="91" t="s">
        <v>2022</v>
      </c>
      <c r="C820" s="121" t="s">
        <v>89</v>
      </c>
      <c r="D820" s="14" t="s">
        <v>45</v>
      </c>
      <c r="E820" s="14" t="s">
        <v>71</v>
      </c>
      <c r="F820" s="14" t="s">
        <v>98</v>
      </c>
      <c r="G820" s="92">
        <v>42811</v>
      </c>
      <c r="H820" s="93">
        <v>0</v>
      </c>
      <c r="I820" s="93">
        <v>24.1</v>
      </c>
      <c r="J820" s="14" t="s">
        <v>73</v>
      </c>
      <c r="K820" s="95">
        <v>15.35</v>
      </c>
      <c r="L820" s="94">
        <v>4.1500000000000002E-2</v>
      </c>
      <c r="M820" s="95">
        <v>1.3</v>
      </c>
      <c r="N820" s="95">
        <v>2.61</v>
      </c>
      <c r="O820" s="93">
        <v>-1.41</v>
      </c>
      <c r="P820" s="94">
        <v>3.4299999999999997E-2</v>
      </c>
      <c r="Q820" s="95">
        <v>0</v>
      </c>
      <c r="R820" s="93">
        <v>20.76</v>
      </c>
      <c r="S820" s="120">
        <v>1377920000</v>
      </c>
      <c r="T820" s="14" t="s">
        <v>199</v>
      </c>
      <c r="U820" s="14" t="s">
        <v>316</v>
      </c>
    </row>
    <row r="821" spans="1:21" x14ac:dyDescent="0.25">
      <c r="A821" s="14" t="s">
        <v>1653</v>
      </c>
      <c r="B821" s="91" t="s">
        <v>1654</v>
      </c>
      <c r="C821" s="121" t="s">
        <v>106</v>
      </c>
      <c r="D821" s="14" t="s">
        <v>45</v>
      </c>
      <c r="E821" s="14" t="s">
        <v>46</v>
      </c>
      <c r="F821" s="14" t="s">
        <v>47</v>
      </c>
      <c r="G821" s="92">
        <v>42820</v>
      </c>
      <c r="H821" s="93">
        <v>266.91000000000003</v>
      </c>
      <c r="I821" s="93">
        <v>59.38</v>
      </c>
      <c r="J821" s="94">
        <v>0.2225</v>
      </c>
      <c r="K821" s="95">
        <v>8.57</v>
      </c>
      <c r="L821" s="94">
        <v>6.7000000000000002E-3</v>
      </c>
      <c r="M821" s="95">
        <v>1.4</v>
      </c>
      <c r="N821" s="95">
        <v>1.69</v>
      </c>
      <c r="O821" s="93">
        <v>-7.49</v>
      </c>
      <c r="P821" s="94">
        <v>2.9999999999999997E-4</v>
      </c>
      <c r="Q821" s="95">
        <v>0</v>
      </c>
      <c r="R821" s="93">
        <v>83.15</v>
      </c>
      <c r="S821" s="120">
        <v>3769728323</v>
      </c>
      <c r="T821" s="14" t="s">
        <v>62</v>
      </c>
      <c r="U821" s="14" t="s">
        <v>179</v>
      </c>
    </row>
    <row r="822" spans="1:21" x14ac:dyDescent="0.25">
      <c r="A822" s="14" t="s">
        <v>1655</v>
      </c>
      <c r="B822" s="91" t="s">
        <v>1656</v>
      </c>
      <c r="C822" s="121" t="s">
        <v>44</v>
      </c>
      <c r="D822" s="14" t="s">
        <v>45</v>
      </c>
      <c r="E822" s="14" t="s">
        <v>46</v>
      </c>
      <c r="F822" s="14" t="s">
        <v>47</v>
      </c>
      <c r="G822" s="92">
        <v>43173</v>
      </c>
      <c r="H822" s="93">
        <v>8.43</v>
      </c>
      <c r="I822" s="93">
        <v>2.13</v>
      </c>
      <c r="J822" s="94">
        <v>0.25269999999999998</v>
      </c>
      <c r="K822" s="95">
        <v>9.68</v>
      </c>
      <c r="L822" s="94">
        <v>4.6899999999999997E-2</v>
      </c>
      <c r="M822" s="95">
        <v>1.1000000000000001</v>
      </c>
      <c r="N822" s="95">
        <v>5.84</v>
      </c>
      <c r="O822" s="93">
        <v>-0.03</v>
      </c>
      <c r="P822" s="94">
        <v>5.8999999999999999E-3</v>
      </c>
      <c r="Q822" s="95">
        <v>4</v>
      </c>
      <c r="R822" s="93">
        <v>1.96</v>
      </c>
      <c r="S822" s="120">
        <v>823574792</v>
      </c>
      <c r="T822" s="14" t="s">
        <v>199</v>
      </c>
      <c r="U822" s="14" t="s">
        <v>171</v>
      </c>
    </row>
    <row r="823" spans="1:21" x14ac:dyDescent="0.25">
      <c r="A823" s="14" t="s">
        <v>1657</v>
      </c>
      <c r="B823" s="91" t="s">
        <v>1658</v>
      </c>
      <c r="C823" s="121" t="s">
        <v>54</v>
      </c>
      <c r="D823" s="14" t="s">
        <v>53</v>
      </c>
      <c r="E823" s="14" t="s">
        <v>71</v>
      </c>
      <c r="F823" s="14" t="s">
        <v>72</v>
      </c>
      <c r="G823" s="92">
        <v>42933</v>
      </c>
      <c r="H823" s="93">
        <v>0</v>
      </c>
      <c r="I823" s="93">
        <v>7.52</v>
      </c>
      <c r="J823" s="14" t="s">
        <v>73</v>
      </c>
      <c r="K823" s="14" t="s">
        <v>73</v>
      </c>
      <c r="L823" s="94">
        <v>0</v>
      </c>
      <c r="M823" s="95">
        <v>1.4</v>
      </c>
      <c r="N823" s="95">
        <v>6.1</v>
      </c>
      <c r="O823" s="93">
        <v>-0.86</v>
      </c>
      <c r="P823" s="94">
        <v>-0.19289999999999999</v>
      </c>
      <c r="Q823" s="95">
        <v>0</v>
      </c>
      <c r="R823" s="93">
        <v>7.5</v>
      </c>
      <c r="S823" s="120">
        <v>5054563000</v>
      </c>
      <c r="T823" s="14" t="s">
        <v>62</v>
      </c>
      <c r="U823" s="14" t="s">
        <v>171</v>
      </c>
    </row>
    <row r="824" spans="1:21" x14ac:dyDescent="0.25">
      <c r="A824" s="14" t="s">
        <v>1659</v>
      </c>
      <c r="B824" s="91" t="s">
        <v>1660</v>
      </c>
      <c r="C824" s="121" t="s">
        <v>54</v>
      </c>
      <c r="D824" s="14" t="s">
        <v>53</v>
      </c>
      <c r="E824" s="14" t="s">
        <v>71</v>
      </c>
      <c r="F824" s="14" t="s">
        <v>72</v>
      </c>
      <c r="G824" s="92">
        <v>42987</v>
      </c>
      <c r="H824" s="93">
        <v>2.09</v>
      </c>
      <c r="I824" s="93">
        <v>12.69</v>
      </c>
      <c r="J824" s="94">
        <v>6.0717999999999996</v>
      </c>
      <c r="K824" s="14" t="s">
        <v>73</v>
      </c>
      <c r="L824" s="94">
        <v>0</v>
      </c>
      <c r="M824" s="95">
        <v>-0.2</v>
      </c>
      <c r="N824" s="95">
        <v>270.3</v>
      </c>
      <c r="O824" s="93">
        <v>2.09</v>
      </c>
      <c r="P824" s="94">
        <v>-0.19359999999999999</v>
      </c>
      <c r="Q824" s="95">
        <v>0</v>
      </c>
      <c r="R824" s="93">
        <v>0</v>
      </c>
      <c r="S824" s="120">
        <v>1275473000</v>
      </c>
      <c r="T824" s="14" t="s">
        <v>199</v>
      </c>
      <c r="U824" s="14" t="s">
        <v>171</v>
      </c>
    </row>
    <row r="825" spans="1:21" x14ac:dyDescent="0.25">
      <c r="A825" s="14" t="s">
        <v>1661</v>
      </c>
      <c r="B825" s="91" t="s">
        <v>1662</v>
      </c>
      <c r="C825" s="121" t="s">
        <v>102</v>
      </c>
      <c r="D825" s="14" t="s">
        <v>45</v>
      </c>
      <c r="E825" s="14" t="s">
        <v>46</v>
      </c>
      <c r="F825" s="14" t="s">
        <v>47</v>
      </c>
      <c r="G825" s="92">
        <v>42985</v>
      </c>
      <c r="H825" s="93">
        <v>170.3</v>
      </c>
      <c r="I825" s="93">
        <v>12.45</v>
      </c>
      <c r="J825" s="94">
        <v>7.3099999999999998E-2</v>
      </c>
      <c r="K825" s="95">
        <v>2.82</v>
      </c>
      <c r="L825" s="94">
        <v>1.29E-2</v>
      </c>
      <c r="M825" s="95">
        <v>-0.1</v>
      </c>
      <c r="N825" s="95">
        <v>12.75</v>
      </c>
      <c r="O825" s="93">
        <v>1.27</v>
      </c>
      <c r="P825" s="94">
        <v>-2.8400000000000002E-2</v>
      </c>
      <c r="Q825" s="95">
        <v>3</v>
      </c>
      <c r="R825" s="93">
        <v>8.4700000000000006</v>
      </c>
      <c r="S825" s="120">
        <v>1944862079</v>
      </c>
      <c r="T825" s="14" t="s">
        <v>199</v>
      </c>
      <c r="U825" s="14" t="s">
        <v>171</v>
      </c>
    </row>
    <row r="826" spans="1:21" x14ac:dyDescent="0.25">
      <c r="A826" s="14" t="s">
        <v>1663</v>
      </c>
      <c r="B826" s="91" t="s">
        <v>1664</v>
      </c>
      <c r="C826" s="121" t="s">
        <v>132</v>
      </c>
      <c r="D826" s="14" t="s">
        <v>45</v>
      </c>
      <c r="E826" s="14" t="s">
        <v>71</v>
      </c>
      <c r="F826" s="14" t="s">
        <v>98</v>
      </c>
      <c r="G826" s="92">
        <v>42710</v>
      </c>
      <c r="H826" s="93">
        <v>40.47</v>
      </c>
      <c r="I826" s="93">
        <v>45.16</v>
      </c>
      <c r="J826" s="94">
        <v>1.1158999999999999</v>
      </c>
      <c r="K826" s="95">
        <v>28.05</v>
      </c>
      <c r="L826" s="94">
        <v>9.2999999999999992E-3</v>
      </c>
      <c r="M826" s="95">
        <v>0</v>
      </c>
      <c r="N826" s="95">
        <v>2.2000000000000002</v>
      </c>
      <c r="O826" s="93">
        <v>-2.0299999999999998</v>
      </c>
      <c r="P826" s="94">
        <v>9.7699999999999995E-2</v>
      </c>
      <c r="Q826" s="95">
        <v>0</v>
      </c>
      <c r="R826" s="93">
        <v>21.62</v>
      </c>
      <c r="S826" s="120">
        <v>17348742765</v>
      </c>
      <c r="T826" s="14" t="s">
        <v>48</v>
      </c>
      <c r="U826" s="14" t="s">
        <v>77</v>
      </c>
    </row>
    <row r="827" spans="1:21" x14ac:dyDescent="0.25">
      <c r="A827" s="14" t="s">
        <v>1665</v>
      </c>
      <c r="B827" s="91" t="s">
        <v>2023</v>
      </c>
      <c r="C827" s="121" t="s">
        <v>52</v>
      </c>
      <c r="D827" s="14" t="s">
        <v>53</v>
      </c>
      <c r="E827" s="14" t="s">
        <v>71</v>
      </c>
      <c r="F827" s="14" t="s">
        <v>72</v>
      </c>
      <c r="G827" s="92">
        <v>42717</v>
      </c>
      <c r="H827" s="93">
        <v>0</v>
      </c>
      <c r="I827" s="93">
        <v>26.82</v>
      </c>
      <c r="J827" s="14" t="s">
        <v>73</v>
      </c>
      <c r="K827" s="95">
        <v>22.73</v>
      </c>
      <c r="L827" s="94">
        <v>2.24E-2</v>
      </c>
      <c r="M827" s="95">
        <v>0.7</v>
      </c>
      <c r="N827" s="95">
        <v>1.65</v>
      </c>
      <c r="O827" s="93">
        <v>-3.63</v>
      </c>
      <c r="P827" s="94">
        <v>7.1099999999999997E-2</v>
      </c>
      <c r="Q827" s="95">
        <v>1</v>
      </c>
      <c r="R827" s="93">
        <v>0</v>
      </c>
      <c r="S827" s="120">
        <v>1858276000</v>
      </c>
      <c r="T827" s="14" t="s">
        <v>199</v>
      </c>
      <c r="U827" s="14" t="s">
        <v>80</v>
      </c>
    </row>
    <row r="828" spans="1:21" x14ac:dyDescent="0.25">
      <c r="A828" s="14" t="s">
        <v>1666</v>
      </c>
      <c r="B828" s="91" t="s">
        <v>1667</v>
      </c>
      <c r="C828" s="121" t="s">
        <v>60</v>
      </c>
      <c r="D828" s="14" t="s">
        <v>53</v>
      </c>
      <c r="E828" s="14" t="s">
        <v>71</v>
      </c>
      <c r="F828" s="14" t="s">
        <v>72</v>
      </c>
      <c r="G828" s="92">
        <v>42743</v>
      </c>
      <c r="H828" s="93">
        <v>0</v>
      </c>
      <c r="I828" s="93">
        <v>7.71</v>
      </c>
      <c r="J828" s="14" t="s">
        <v>73</v>
      </c>
      <c r="K828" s="14" t="s">
        <v>73</v>
      </c>
      <c r="L828" s="94">
        <v>3.1099999999999999E-2</v>
      </c>
      <c r="M828" s="95">
        <v>1.2</v>
      </c>
      <c r="N828" s="95">
        <v>1.88</v>
      </c>
      <c r="O828" s="93">
        <v>-1.38</v>
      </c>
      <c r="P828" s="94">
        <v>-0.1802</v>
      </c>
      <c r="Q828" s="95">
        <v>4</v>
      </c>
      <c r="R828" s="93">
        <v>0</v>
      </c>
      <c r="S828" s="120">
        <v>1257699678</v>
      </c>
      <c r="T828" s="14" t="s">
        <v>199</v>
      </c>
      <c r="U828" s="14" t="s">
        <v>80</v>
      </c>
    </row>
    <row r="829" spans="1:21" x14ac:dyDescent="0.25">
      <c r="A829" s="14" t="s">
        <v>1668</v>
      </c>
      <c r="B829" s="91" t="s">
        <v>1669</v>
      </c>
      <c r="C829" s="121" t="s">
        <v>60</v>
      </c>
      <c r="D829" s="14" t="s">
        <v>53</v>
      </c>
      <c r="E829" s="14" t="s">
        <v>71</v>
      </c>
      <c r="F829" s="14" t="s">
        <v>72</v>
      </c>
      <c r="G829" s="92">
        <v>42743</v>
      </c>
      <c r="H829" s="93">
        <v>0</v>
      </c>
      <c r="I829" s="93">
        <v>2.48</v>
      </c>
      <c r="J829" s="14" t="s">
        <v>73</v>
      </c>
      <c r="K829" s="14" t="s">
        <v>73</v>
      </c>
      <c r="L829" s="94">
        <v>5.2400000000000002E-2</v>
      </c>
      <c r="M829" s="95">
        <v>0.2</v>
      </c>
      <c r="N829" s="95">
        <v>0.71</v>
      </c>
      <c r="O829" s="93">
        <v>-1.36</v>
      </c>
      <c r="P829" s="94">
        <v>-7.51E-2</v>
      </c>
      <c r="Q829" s="95">
        <v>0</v>
      </c>
      <c r="R829" s="93">
        <v>0</v>
      </c>
      <c r="S829" s="120">
        <v>588972896</v>
      </c>
      <c r="T829" s="14" t="s">
        <v>199</v>
      </c>
      <c r="U829" s="14" t="s">
        <v>80</v>
      </c>
    </row>
    <row r="830" spans="1:21" x14ac:dyDescent="0.25">
      <c r="A830" s="14" t="s">
        <v>1670</v>
      </c>
      <c r="B830" s="91" t="s">
        <v>1671</v>
      </c>
      <c r="C830" s="121" t="s">
        <v>102</v>
      </c>
      <c r="D830" s="14" t="s">
        <v>45</v>
      </c>
      <c r="E830" s="14" t="s">
        <v>46</v>
      </c>
      <c r="F830" s="14" t="s">
        <v>47</v>
      </c>
      <c r="G830" s="92">
        <v>42746</v>
      </c>
      <c r="H830" s="93">
        <v>73.33</v>
      </c>
      <c r="I830" s="93">
        <v>47.32</v>
      </c>
      <c r="J830" s="94">
        <v>0.64529999999999998</v>
      </c>
      <c r="K830" s="95">
        <v>24.91</v>
      </c>
      <c r="L830" s="94">
        <v>8.0000000000000002E-3</v>
      </c>
      <c r="M830" s="95">
        <v>0.8</v>
      </c>
      <c r="N830" s="95">
        <v>7.23</v>
      </c>
      <c r="O830" s="93">
        <v>2.0299999999999998</v>
      </c>
      <c r="P830" s="94">
        <v>8.2000000000000003E-2</v>
      </c>
      <c r="Q830" s="95">
        <v>11</v>
      </c>
      <c r="R830" s="93">
        <v>27.89</v>
      </c>
      <c r="S830" s="120">
        <v>3290004795</v>
      </c>
      <c r="T830" s="14" t="s">
        <v>62</v>
      </c>
      <c r="U830" s="14" t="s">
        <v>103</v>
      </c>
    </row>
    <row r="831" spans="1:21" x14ac:dyDescent="0.25">
      <c r="A831" s="14" t="s">
        <v>1672</v>
      </c>
      <c r="B831" s="91" t="s">
        <v>2024</v>
      </c>
      <c r="C831" s="121" t="s">
        <v>44</v>
      </c>
      <c r="D831" s="14" t="s">
        <v>60</v>
      </c>
      <c r="E831" s="14" t="s">
        <v>54</v>
      </c>
      <c r="F831" s="14" t="s">
        <v>61</v>
      </c>
      <c r="G831" s="92">
        <v>42748</v>
      </c>
      <c r="H831" s="93">
        <v>29.99</v>
      </c>
      <c r="I831" s="93">
        <v>27.36</v>
      </c>
      <c r="J831" s="94">
        <v>0.9123</v>
      </c>
      <c r="K831" s="95">
        <v>15.12</v>
      </c>
      <c r="L831" s="94">
        <v>4.3099999999999999E-2</v>
      </c>
      <c r="M831" s="95">
        <v>0.6</v>
      </c>
      <c r="N831" s="95">
        <v>0.48</v>
      </c>
      <c r="O831" s="93">
        <v>-16.78</v>
      </c>
      <c r="P831" s="94">
        <v>3.3099999999999997E-2</v>
      </c>
      <c r="Q831" s="95">
        <v>0</v>
      </c>
      <c r="R831" s="93">
        <v>19.309999999999999</v>
      </c>
      <c r="S831" s="120">
        <v>10297950000</v>
      </c>
      <c r="T831" s="14" t="s">
        <v>48</v>
      </c>
      <c r="U831" s="14" t="s">
        <v>68</v>
      </c>
    </row>
    <row r="832" spans="1:21" x14ac:dyDescent="0.25">
      <c r="A832" s="14" t="s">
        <v>1673</v>
      </c>
      <c r="B832" s="91" t="s">
        <v>1674</v>
      </c>
      <c r="C832" s="121" t="s">
        <v>89</v>
      </c>
      <c r="D832" s="14" t="s">
        <v>45</v>
      </c>
      <c r="E832" s="14" t="s">
        <v>54</v>
      </c>
      <c r="F832" s="14" t="s">
        <v>302</v>
      </c>
      <c r="G832" s="92">
        <v>42760</v>
      </c>
      <c r="H832" s="93">
        <v>64.849999999999994</v>
      </c>
      <c r="I832" s="93">
        <v>53.71</v>
      </c>
      <c r="J832" s="94">
        <v>0.82820000000000005</v>
      </c>
      <c r="K832" s="95">
        <v>23.56</v>
      </c>
      <c r="L832" s="94">
        <v>2.23E-2</v>
      </c>
      <c r="M832" s="95">
        <v>0.5</v>
      </c>
      <c r="N832" s="14" t="s">
        <v>73</v>
      </c>
      <c r="O832" s="14" t="s">
        <v>73</v>
      </c>
      <c r="P832" s="94">
        <v>7.5300000000000006E-2</v>
      </c>
      <c r="Q832" s="95">
        <v>1</v>
      </c>
      <c r="R832" s="93">
        <v>34.700000000000003</v>
      </c>
      <c r="S832" s="120">
        <v>33850590000</v>
      </c>
      <c r="T832" s="14" t="s">
        <v>48</v>
      </c>
      <c r="U832" s="14" t="s">
        <v>84</v>
      </c>
    </row>
    <row r="833" spans="1:21" x14ac:dyDescent="0.25">
      <c r="A833" s="14" t="s">
        <v>1675</v>
      </c>
      <c r="B833" s="91" t="s">
        <v>1676</v>
      </c>
      <c r="C833" s="121" t="s">
        <v>52</v>
      </c>
      <c r="D833" s="14" t="s">
        <v>53</v>
      </c>
      <c r="E833" s="14" t="s">
        <v>71</v>
      </c>
      <c r="F833" s="14" t="s">
        <v>72</v>
      </c>
      <c r="G833" s="92">
        <v>42764</v>
      </c>
      <c r="H833" s="93">
        <v>0.67</v>
      </c>
      <c r="I833" s="93">
        <v>3.76</v>
      </c>
      <c r="J833" s="94">
        <v>5.6119000000000003</v>
      </c>
      <c r="K833" s="95">
        <v>62.67</v>
      </c>
      <c r="L833" s="94">
        <v>0</v>
      </c>
      <c r="M833" s="95">
        <v>-0.8</v>
      </c>
      <c r="N833" s="95">
        <v>5.98</v>
      </c>
      <c r="O833" s="93">
        <v>0.67</v>
      </c>
      <c r="P833" s="94">
        <v>0.27079999999999999</v>
      </c>
      <c r="Q833" s="95">
        <v>0</v>
      </c>
      <c r="R833" s="93">
        <v>3.77</v>
      </c>
      <c r="S833" s="120">
        <v>1222645006</v>
      </c>
      <c r="T833" s="14" t="s">
        <v>199</v>
      </c>
      <c r="U833" s="14" t="s">
        <v>171</v>
      </c>
    </row>
    <row r="834" spans="1:21" x14ac:dyDescent="0.25">
      <c r="A834" s="14" t="s">
        <v>1677</v>
      </c>
      <c r="B834" s="91" t="s">
        <v>1678</v>
      </c>
      <c r="C834" s="121" t="s">
        <v>102</v>
      </c>
      <c r="D834" s="14" t="s">
        <v>60</v>
      </c>
      <c r="E834" s="14" t="s">
        <v>54</v>
      </c>
      <c r="F834" s="14" t="s">
        <v>61</v>
      </c>
      <c r="G834" s="92">
        <v>42769</v>
      </c>
      <c r="H834" s="93">
        <v>73.87</v>
      </c>
      <c r="I834" s="93">
        <v>57.63</v>
      </c>
      <c r="J834" s="94">
        <v>0.7802</v>
      </c>
      <c r="K834" s="95">
        <v>16.7</v>
      </c>
      <c r="L834" s="94">
        <v>1.7899999999999999E-2</v>
      </c>
      <c r="M834" s="95">
        <v>0.6</v>
      </c>
      <c r="N834" s="95">
        <v>1.04</v>
      </c>
      <c r="O834" s="93">
        <v>-8.39</v>
      </c>
      <c r="P834" s="94">
        <v>4.1000000000000002E-2</v>
      </c>
      <c r="Q834" s="95">
        <v>17</v>
      </c>
      <c r="R834" s="93">
        <v>37.17</v>
      </c>
      <c r="S834" s="120">
        <v>10125554766</v>
      </c>
      <c r="T834" s="14" t="s">
        <v>48</v>
      </c>
      <c r="U834" s="14" t="s">
        <v>103</v>
      </c>
    </row>
    <row r="835" spans="1:21" x14ac:dyDescent="0.25">
      <c r="A835" s="14" t="s">
        <v>1679</v>
      </c>
      <c r="B835" s="91" t="s">
        <v>1680</v>
      </c>
      <c r="C835" s="121" t="s">
        <v>52</v>
      </c>
      <c r="D835" s="14" t="s">
        <v>53</v>
      </c>
      <c r="E835" s="14" t="s">
        <v>54</v>
      </c>
      <c r="F835" s="14" t="s">
        <v>55</v>
      </c>
      <c r="G835" s="92">
        <v>42773</v>
      </c>
      <c r="H835" s="93">
        <v>16.89</v>
      </c>
      <c r="I835" s="93">
        <v>12.93</v>
      </c>
      <c r="J835" s="94">
        <v>0.76549999999999996</v>
      </c>
      <c r="K835" s="95">
        <v>29.39</v>
      </c>
      <c r="L835" s="94">
        <v>5.57E-2</v>
      </c>
      <c r="M835" s="95">
        <v>0.3</v>
      </c>
      <c r="N835" s="95">
        <v>1.22</v>
      </c>
      <c r="O835" s="93">
        <v>-3.46</v>
      </c>
      <c r="P835" s="94">
        <v>0.10440000000000001</v>
      </c>
      <c r="Q835" s="95">
        <v>3</v>
      </c>
      <c r="R835" s="93">
        <v>9.48</v>
      </c>
      <c r="S835" s="120">
        <v>1844730927</v>
      </c>
      <c r="T835" s="14" t="s">
        <v>199</v>
      </c>
      <c r="U835" s="14" t="s">
        <v>90</v>
      </c>
    </row>
    <row r="836" spans="1:21" ht="26.25" x14ac:dyDescent="0.25">
      <c r="A836" s="14" t="s">
        <v>1681</v>
      </c>
      <c r="B836" s="91" t="s">
        <v>1682</v>
      </c>
      <c r="C836" s="121" t="s">
        <v>106</v>
      </c>
      <c r="D836" s="14" t="s">
        <v>60</v>
      </c>
      <c r="E836" s="14" t="s">
        <v>71</v>
      </c>
      <c r="F836" s="14" t="s">
        <v>155</v>
      </c>
      <c r="G836" s="92">
        <v>42780</v>
      </c>
      <c r="H836" s="93">
        <v>0</v>
      </c>
      <c r="I836" s="93">
        <v>30.48</v>
      </c>
      <c r="J836" s="14" t="s">
        <v>73</v>
      </c>
      <c r="K836" s="95">
        <v>13.85</v>
      </c>
      <c r="L836" s="94">
        <v>5.4100000000000002E-2</v>
      </c>
      <c r="M836" s="95">
        <v>0.1</v>
      </c>
      <c r="N836" s="95">
        <v>0.36</v>
      </c>
      <c r="O836" s="93">
        <v>-30.54</v>
      </c>
      <c r="P836" s="94">
        <v>2.6800000000000001E-2</v>
      </c>
      <c r="Q836" s="95">
        <v>3</v>
      </c>
      <c r="R836" s="93">
        <v>33.18</v>
      </c>
      <c r="S836" s="120">
        <v>4085431605</v>
      </c>
      <c r="T836" s="14" t="s">
        <v>62</v>
      </c>
      <c r="U836" s="14" t="s">
        <v>74</v>
      </c>
    </row>
    <row r="837" spans="1:21" x14ac:dyDescent="0.25">
      <c r="A837" s="14" t="s">
        <v>1683</v>
      </c>
      <c r="B837" s="91" t="s">
        <v>1684</v>
      </c>
      <c r="C837" s="121" t="s">
        <v>54</v>
      </c>
      <c r="D837" s="14" t="s">
        <v>53</v>
      </c>
      <c r="E837" s="14" t="s">
        <v>71</v>
      </c>
      <c r="F837" s="14" t="s">
        <v>72</v>
      </c>
      <c r="G837" s="92">
        <v>42786</v>
      </c>
      <c r="H837" s="93">
        <v>0.09</v>
      </c>
      <c r="I837" s="93">
        <v>5.87</v>
      </c>
      <c r="J837" s="94">
        <v>65.222200000000001</v>
      </c>
      <c r="K837" s="14" t="s">
        <v>73</v>
      </c>
      <c r="L837" s="94">
        <v>0</v>
      </c>
      <c r="M837" s="95">
        <v>-0.9</v>
      </c>
      <c r="N837" s="95">
        <v>4.1399999999999997</v>
      </c>
      <c r="O837" s="93">
        <v>0.09</v>
      </c>
      <c r="P837" s="94">
        <v>-0.19700000000000001</v>
      </c>
      <c r="Q837" s="95">
        <v>0</v>
      </c>
      <c r="R837" s="93">
        <v>2.4900000000000002</v>
      </c>
      <c r="S837" s="120">
        <v>1071793629</v>
      </c>
      <c r="T837" s="14" t="s">
        <v>199</v>
      </c>
      <c r="U837" s="14" t="s">
        <v>171</v>
      </c>
    </row>
    <row r="838" spans="1:21" x14ac:dyDescent="0.25">
      <c r="A838" s="14" t="s">
        <v>1685</v>
      </c>
      <c r="B838" s="91" t="s">
        <v>1686</v>
      </c>
      <c r="C838" s="121" t="s">
        <v>52</v>
      </c>
      <c r="D838" s="14" t="s">
        <v>53</v>
      </c>
      <c r="E838" s="14" t="s">
        <v>71</v>
      </c>
      <c r="F838" s="14" t="s">
        <v>72</v>
      </c>
      <c r="G838" s="92">
        <v>42787</v>
      </c>
      <c r="H838" s="93">
        <v>1.52</v>
      </c>
      <c r="I838" s="93">
        <v>13.32</v>
      </c>
      <c r="J838" s="94">
        <v>8.7631999999999994</v>
      </c>
      <c r="K838" s="14" t="s">
        <v>73</v>
      </c>
      <c r="L838" s="94">
        <v>0</v>
      </c>
      <c r="M838" s="95">
        <v>-0.7</v>
      </c>
      <c r="N838" s="95">
        <v>5.15</v>
      </c>
      <c r="O838" s="93">
        <v>1.52</v>
      </c>
      <c r="P838" s="94">
        <v>-0.1134</v>
      </c>
      <c r="Q838" s="95">
        <v>0</v>
      </c>
      <c r="R838" s="93">
        <v>15.25</v>
      </c>
      <c r="S838" s="120">
        <v>1583074000</v>
      </c>
      <c r="T838" s="14" t="s">
        <v>199</v>
      </c>
      <c r="U838" s="14" t="s">
        <v>171</v>
      </c>
    </row>
    <row r="839" spans="1:21" x14ac:dyDescent="0.25">
      <c r="A839" s="14" t="s">
        <v>1687</v>
      </c>
      <c r="B839" s="91" t="s">
        <v>1688</v>
      </c>
      <c r="C839" s="121" t="s">
        <v>52</v>
      </c>
      <c r="D839" s="14" t="s">
        <v>53</v>
      </c>
      <c r="E839" s="14" t="s">
        <v>54</v>
      </c>
      <c r="F839" s="14" t="s">
        <v>55</v>
      </c>
      <c r="G839" s="92">
        <v>42794</v>
      </c>
      <c r="H839" s="93">
        <v>39.729999999999997</v>
      </c>
      <c r="I839" s="93">
        <v>34.18</v>
      </c>
      <c r="J839" s="94">
        <v>0.86029999999999995</v>
      </c>
      <c r="K839" s="95">
        <v>20.72</v>
      </c>
      <c r="L839" s="94">
        <v>1.32E-2</v>
      </c>
      <c r="M839" s="95">
        <v>1.2</v>
      </c>
      <c r="N839" s="95">
        <v>1.48</v>
      </c>
      <c r="O839" s="93">
        <v>-6.77</v>
      </c>
      <c r="P839" s="94">
        <v>6.1100000000000002E-2</v>
      </c>
      <c r="Q839" s="95">
        <v>6</v>
      </c>
      <c r="R839" s="93">
        <v>27.65</v>
      </c>
      <c r="S839" s="120">
        <v>2906290000</v>
      </c>
      <c r="T839" s="14" t="s">
        <v>62</v>
      </c>
      <c r="U839" s="14" t="s">
        <v>103</v>
      </c>
    </row>
    <row r="840" spans="1:21" x14ac:dyDescent="0.25">
      <c r="A840" s="14" t="s">
        <v>1689</v>
      </c>
      <c r="B840" s="91" t="s">
        <v>2025</v>
      </c>
      <c r="C840" s="121" t="s">
        <v>60</v>
      </c>
      <c r="D840" s="14" t="s">
        <v>53</v>
      </c>
      <c r="E840" s="14" t="s">
        <v>71</v>
      </c>
      <c r="F840" s="14" t="s">
        <v>72</v>
      </c>
      <c r="G840" s="92">
        <v>42795</v>
      </c>
      <c r="H840" s="93">
        <v>0</v>
      </c>
      <c r="I840" s="93">
        <v>54</v>
      </c>
      <c r="J840" s="14" t="s">
        <v>73</v>
      </c>
      <c r="K840" s="95">
        <v>64.290000000000006</v>
      </c>
      <c r="L840" s="94">
        <v>2.1499999999999998E-2</v>
      </c>
      <c r="M840" s="95">
        <v>0.4</v>
      </c>
      <c r="N840" s="95">
        <v>1.36</v>
      </c>
      <c r="O840" s="93">
        <v>-19.79</v>
      </c>
      <c r="P840" s="94">
        <v>0.27889999999999998</v>
      </c>
      <c r="Q840" s="95">
        <v>8</v>
      </c>
      <c r="R840" s="93">
        <v>33.76</v>
      </c>
      <c r="S840" s="120">
        <v>67061740000</v>
      </c>
      <c r="T840" s="14" t="s">
        <v>48</v>
      </c>
      <c r="U840" s="14" t="s">
        <v>80</v>
      </c>
    </row>
    <row r="841" spans="1:21" x14ac:dyDescent="0.25">
      <c r="A841" s="14" t="s">
        <v>1690</v>
      </c>
      <c r="B841" s="91" t="s">
        <v>2026</v>
      </c>
      <c r="C841" s="121" t="s">
        <v>54</v>
      </c>
      <c r="D841" s="14" t="s">
        <v>53</v>
      </c>
      <c r="E841" s="14" t="s">
        <v>71</v>
      </c>
      <c r="F841" s="14" t="s">
        <v>72</v>
      </c>
      <c r="G841" s="92">
        <v>42804</v>
      </c>
      <c r="H841" s="93">
        <v>6.16</v>
      </c>
      <c r="I841" s="93">
        <v>22.28</v>
      </c>
      <c r="J841" s="94">
        <v>3.6168999999999998</v>
      </c>
      <c r="K841" s="95">
        <v>39.79</v>
      </c>
      <c r="L841" s="94">
        <v>0</v>
      </c>
      <c r="M841" s="95">
        <v>2.5</v>
      </c>
      <c r="N841" s="95">
        <v>1.7</v>
      </c>
      <c r="O841" s="93">
        <v>3.18</v>
      </c>
      <c r="P841" s="94">
        <v>0.15640000000000001</v>
      </c>
      <c r="Q841" s="95">
        <v>0</v>
      </c>
      <c r="R841" s="93">
        <v>19.440000000000001</v>
      </c>
      <c r="S841" s="120">
        <v>595508329</v>
      </c>
      <c r="T841" s="14" t="s">
        <v>199</v>
      </c>
      <c r="U841" s="14" t="s">
        <v>68</v>
      </c>
    </row>
    <row r="842" spans="1:21" x14ac:dyDescent="0.25">
      <c r="A842" s="14" t="s">
        <v>1691</v>
      </c>
      <c r="B842" s="91" t="s">
        <v>2027</v>
      </c>
      <c r="C842" s="121" t="s">
        <v>52</v>
      </c>
      <c r="D842" s="14" t="s">
        <v>53</v>
      </c>
      <c r="E842" s="14" t="s">
        <v>54</v>
      </c>
      <c r="F842" s="14" t="s">
        <v>55</v>
      </c>
      <c r="G842" s="92">
        <v>42820</v>
      </c>
      <c r="H842" s="93">
        <v>7.55</v>
      </c>
      <c r="I842" s="93">
        <v>7.02</v>
      </c>
      <c r="J842" s="94">
        <v>0.92979999999999996</v>
      </c>
      <c r="K842" s="95">
        <v>35.1</v>
      </c>
      <c r="L842" s="94">
        <v>2.2800000000000001E-2</v>
      </c>
      <c r="M842" s="95">
        <v>0.2</v>
      </c>
      <c r="N842" s="95">
        <v>1.28</v>
      </c>
      <c r="O842" s="93">
        <v>-20.59</v>
      </c>
      <c r="P842" s="94">
        <v>0.13300000000000001</v>
      </c>
      <c r="Q842" s="95">
        <v>0</v>
      </c>
      <c r="R842" s="93">
        <v>5.67</v>
      </c>
      <c r="S842" s="120">
        <v>1930686000</v>
      </c>
      <c r="T842" s="14" t="s">
        <v>199</v>
      </c>
      <c r="U842" s="14" t="s">
        <v>90</v>
      </c>
    </row>
    <row r="843" spans="1:21" x14ac:dyDescent="0.25">
      <c r="A843" s="14" t="s">
        <v>1692</v>
      </c>
      <c r="B843" s="91" t="s">
        <v>2028</v>
      </c>
      <c r="C843" s="121" t="s">
        <v>132</v>
      </c>
      <c r="D843" s="14" t="s">
        <v>53</v>
      </c>
      <c r="E843" s="14" t="s">
        <v>46</v>
      </c>
      <c r="F843" s="14" t="s">
        <v>83</v>
      </c>
      <c r="G843" s="92">
        <v>42833</v>
      </c>
      <c r="H843" s="93">
        <v>82.78</v>
      </c>
      <c r="I843" s="93">
        <v>30.15</v>
      </c>
      <c r="J843" s="94">
        <v>0.36420000000000002</v>
      </c>
      <c r="K843" s="95">
        <v>14.02</v>
      </c>
      <c r="L843" s="94">
        <v>2.4500000000000001E-2</v>
      </c>
      <c r="M843" s="95">
        <v>0.5</v>
      </c>
      <c r="N843" s="95">
        <v>1.66</v>
      </c>
      <c r="O843" s="93">
        <v>-4.57</v>
      </c>
      <c r="P843" s="94">
        <v>2.76E-2</v>
      </c>
      <c r="Q843" s="95">
        <v>15</v>
      </c>
      <c r="R843" s="93">
        <v>28.17</v>
      </c>
      <c r="S843" s="120">
        <v>2683768689</v>
      </c>
      <c r="T843" s="14" t="s">
        <v>62</v>
      </c>
      <c r="U843" s="14" t="s">
        <v>1224</v>
      </c>
    </row>
    <row r="844" spans="1:21" x14ac:dyDescent="0.25">
      <c r="A844" s="14" t="s">
        <v>1693</v>
      </c>
      <c r="B844" s="91" t="s">
        <v>1694</v>
      </c>
      <c r="C844" s="121" t="s">
        <v>102</v>
      </c>
      <c r="D844" s="14" t="s">
        <v>53</v>
      </c>
      <c r="E844" s="14" t="s">
        <v>46</v>
      </c>
      <c r="F844" s="14" t="s">
        <v>83</v>
      </c>
      <c r="G844" s="92">
        <v>42834</v>
      </c>
      <c r="H844" s="93">
        <v>29.74</v>
      </c>
      <c r="I844" s="93">
        <v>10.82</v>
      </c>
      <c r="J844" s="94">
        <v>0.36380000000000001</v>
      </c>
      <c r="K844" s="95">
        <v>14.05</v>
      </c>
      <c r="L844" s="94">
        <v>2.4E-2</v>
      </c>
      <c r="M844" s="95">
        <v>0.8</v>
      </c>
      <c r="N844" s="95">
        <v>1.25</v>
      </c>
      <c r="O844" s="93">
        <v>-2.2200000000000002</v>
      </c>
      <c r="P844" s="94">
        <v>2.7799999999999998E-2</v>
      </c>
      <c r="Q844" s="95">
        <v>0</v>
      </c>
      <c r="R844" s="93">
        <v>12.4</v>
      </c>
      <c r="S844" s="120">
        <v>1443898566</v>
      </c>
      <c r="T844" s="14" t="s">
        <v>199</v>
      </c>
      <c r="U844" s="14" t="s">
        <v>84</v>
      </c>
    </row>
    <row r="845" spans="1:21" x14ac:dyDescent="0.25">
      <c r="A845" s="14" t="s">
        <v>1695</v>
      </c>
      <c r="B845" s="91" t="s">
        <v>1696</v>
      </c>
      <c r="C845" s="121" t="s">
        <v>106</v>
      </c>
      <c r="D845" s="14" t="s">
        <v>60</v>
      </c>
      <c r="E845" s="14" t="s">
        <v>46</v>
      </c>
      <c r="F845" s="14" t="s">
        <v>67</v>
      </c>
      <c r="G845" s="92">
        <v>42836</v>
      </c>
      <c r="H845" s="93">
        <v>103.85</v>
      </c>
      <c r="I845" s="93">
        <v>76.14</v>
      </c>
      <c r="J845" s="94">
        <v>0.73319999999999996</v>
      </c>
      <c r="K845" s="95">
        <v>16.48</v>
      </c>
      <c r="L845" s="94">
        <v>2.8899999999999999E-2</v>
      </c>
      <c r="M845" s="95">
        <v>0.6</v>
      </c>
      <c r="N845" s="14" t="s">
        <v>73</v>
      </c>
      <c r="O845" s="14" t="s">
        <v>73</v>
      </c>
      <c r="P845" s="94">
        <v>3.9899999999999998E-2</v>
      </c>
      <c r="Q845" s="95">
        <v>7</v>
      </c>
      <c r="R845" s="93">
        <v>65.31</v>
      </c>
      <c r="S845" s="120">
        <v>139991200000</v>
      </c>
      <c r="T845" s="14" t="s">
        <v>48</v>
      </c>
      <c r="U845" s="14" t="s">
        <v>120</v>
      </c>
    </row>
    <row r="846" spans="1:21" ht="26.25" x14ac:dyDescent="0.25">
      <c r="A846" s="14" t="s">
        <v>1697</v>
      </c>
      <c r="B846" s="91" t="s">
        <v>2029</v>
      </c>
      <c r="C846" s="121" t="s">
        <v>132</v>
      </c>
      <c r="D846" s="14" t="s">
        <v>53</v>
      </c>
      <c r="E846" s="14" t="s">
        <v>71</v>
      </c>
      <c r="F846" s="14" t="s">
        <v>72</v>
      </c>
      <c r="G846" s="92">
        <v>42829</v>
      </c>
      <c r="H846" s="93">
        <v>0</v>
      </c>
      <c r="I846" s="93">
        <v>32.270000000000003</v>
      </c>
      <c r="J846" s="14" t="s">
        <v>73</v>
      </c>
      <c r="K846" s="95">
        <v>22.73</v>
      </c>
      <c r="L846" s="94">
        <v>3.0999999999999999E-3</v>
      </c>
      <c r="M846" s="95">
        <v>1</v>
      </c>
      <c r="N846" s="95">
        <v>2.16</v>
      </c>
      <c r="O846" s="93">
        <v>-22.98</v>
      </c>
      <c r="P846" s="94">
        <v>7.1099999999999997E-2</v>
      </c>
      <c r="Q846" s="95">
        <v>0</v>
      </c>
      <c r="R846" s="93">
        <v>57.38</v>
      </c>
      <c r="S846" s="120">
        <v>20992700000</v>
      </c>
      <c r="T846" s="14" t="s">
        <v>48</v>
      </c>
      <c r="U846" s="14" t="s">
        <v>171</v>
      </c>
    </row>
    <row r="847" spans="1:21" x14ac:dyDescent="0.25">
      <c r="A847" s="14" t="s">
        <v>1698</v>
      </c>
      <c r="B847" s="91" t="s">
        <v>1699</v>
      </c>
      <c r="C847" s="121" t="s">
        <v>44</v>
      </c>
      <c r="D847" s="14" t="s">
        <v>60</v>
      </c>
      <c r="E847" s="14" t="s">
        <v>46</v>
      </c>
      <c r="F847" s="14" t="s">
        <v>67</v>
      </c>
      <c r="G847" s="92">
        <v>42934</v>
      </c>
      <c r="H847" s="93">
        <v>115.32</v>
      </c>
      <c r="I847" s="93">
        <v>41.75</v>
      </c>
      <c r="J847" s="94">
        <v>0.36199999999999999</v>
      </c>
      <c r="K847" s="95">
        <v>13.92</v>
      </c>
      <c r="L847" s="94">
        <v>1.6799999999999999E-2</v>
      </c>
      <c r="M847" s="95">
        <v>0.6</v>
      </c>
      <c r="N847" s="95">
        <v>1.29</v>
      </c>
      <c r="O847" s="93">
        <v>-20.36</v>
      </c>
      <c r="P847" s="94">
        <v>2.7099999999999999E-2</v>
      </c>
      <c r="Q847" s="95">
        <v>6</v>
      </c>
      <c r="R847" s="93">
        <v>26.97</v>
      </c>
      <c r="S847" s="120">
        <v>3711479852</v>
      </c>
      <c r="T847" s="14" t="s">
        <v>62</v>
      </c>
      <c r="U847" s="14" t="s">
        <v>56</v>
      </c>
    </row>
    <row r="848" spans="1:21" x14ac:dyDescent="0.25">
      <c r="A848" s="14" t="s">
        <v>1700</v>
      </c>
      <c r="B848" s="91" t="s">
        <v>1701</v>
      </c>
      <c r="C848" s="121" t="s">
        <v>54</v>
      </c>
      <c r="D848" s="14" t="s">
        <v>53</v>
      </c>
      <c r="E848" s="14" t="s">
        <v>71</v>
      </c>
      <c r="F848" s="14" t="s">
        <v>72</v>
      </c>
      <c r="G848" s="92">
        <v>42985</v>
      </c>
      <c r="H848" s="93">
        <v>6.13</v>
      </c>
      <c r="I848" s="93">
        <v>14.76</v>
      </c>
      <c r="J848" s="94">
        <v>2.4077999999999999</v>
      </c>
      <c r="K848" s="95">
        <v>92.25</v>
      </c>
      <c r="L848" s="94">
        <v>0</v>
      </c>
      <c r="M848" s="95">
        <v>0.8</v>
      </c>
      <c r="N848" s="95">
        <v>1.69</v>
      </c>
      <c r="O848" s="93">
        <v>-5.97</v>
      </c>
      <c r="P848" s="94">
        <v>0.41880000000000001</v>
      </c>
      <c r="Q848" s="95">
        <v>0</v>
      </c>
      <c r="R848" s="93">
        <v>13.66</v>
      </c>
      <c r="S848" s="120">
        <v>5382198468</v>
      </c>
      <c r="T848" s="14" t="s">
        <v>62</v>
      </c>
      <c r="U848" s="14" t="s">
        <v>80</v>
      </c>
    </row>
    <row r="849" spans="1:21" x14ac:dyDescent="0.25">
      <c r="A849" s="14" t="s">
        <v>1702</v>
      </c>
      <c r="B849" s="91" t="s">
        <v>1703</v>
      </c>
      <c r="C849" s="121" t="s">
        <v>97</v>
      </c>
      <c r="D849" s="14" t="s">
        <v>45</v>
      </c>
      <c r="E849" s="14" t="s">
        <v>71</v>
      </c>
      <c r="F849" s="14" t="s">
        <v>98</v>
      </c>
      <c r="G849" s="92">
        <v>42962</v>
      </c>
      <c r="H849" s="93">
        <v>45.26</v>
      </c>
      <c r="I849" s="93">
        <v>111.11</v>
      </c>
      <c r="J849" s="94">
        <v>2.4548999999999999</v>
      </c>
      <c r="K849" s="95">
        <v>24.53</v>
      </c>
      <c r="L849" s="94">
        <v>1.5800000000000002E-2</v>
      </c>
      <c r="M849" s="95">
        <v>0.3</v>
      </c>
      <c r="N849" s="95">
        <v>1.5</v>
      </c>
      <c r="O849" s="93">
        <v>-142.16999999999999</v>
      </c>
      <c r="P849" s="94">
        <v>8.0100000000000005E-2</v>
      </c>
      <c r="Q849" s="95">
        <v>5</v>
      </c>
      <c r="R849" s="93">
        <v>92.95</v>
      </c>
      <c r="S849" s="120">
        <v>14089850289</v>
      </c>
      <c r="T849" s="14" t="s">
        <v>48</v>
      </c>
      <c r="U849" s="14" t="s">
        <v>77</v>
      </c>
    </row>
    <row r="850" spans="1:21" x14ac:dyDescent="0.25">
      <c r="A850" s="14" t="s">
        <v>1704</v>
      </c>
      <c r="B850" s="91" t="s">
        <v>1705</v>
      </c>
      <c r="C850" s="121" t="s">
        <v>54</v>
      </c>
      <c r="D850" s="14" t="s">
        <v>53</v>
      </c>
      <c r="E850" s="14" t="s">
        <v>71</v>
      </c>
      <c r="F850" s="14" t="s">
        <v>72</v>
      </c>
      <c r="G850" s="92">
        <v>42709</v>
      </c>
      <c r="H850" s="93">
        <v>0</v>
      </c>
      <c r="I850" s="93">
        <v>28.91</v>
      </c>
      <c r="J850" s="14" t="s">
        <v>73</v>
      </c>
      <c r="K850" s="95">
        <v>64.239999999999995</v>
      </c>
      <c r="L850" s="94">
        <v>6.8999999999999999E-3</v>
      </c>
      <c r="M850" s="95">
        <v>-0.1</v>
      </c>
      <c r="N850" s="95">
        <v>8.23</v>
      </c>
      <c r="O850" s="93">
        <v>-2.79</v>
      </c>
      <c r="P850" s="94">
        <v>0.2787</v>
      </c>
      <c r="Q850" s="95">
        <v>0</v>
      </c>
      <c r="R850" s="93">
        <v>12.22</v>
      </c>
      <c r="S850" s="120">
        <v>9660783000</v>
      </c>
      <c r="T850" s="14" t="s">
        <v>62</v>
      </c>
      <c r="U850" s="14" t="s">
        <v>171</v>
      </c>
    </row>
    <row r="851" spans="1:21" x14ac:dyDescent="0.25">
      <c r="A851" s="14" t="s">
        <v>1706</v>
      </c>
      <c r="B851" s="91" t="s">
        <v>1707</v>
      </c>
      <c r="C851" s="121" t="s">
        <v>106</v>
      </c>
      <c r="D851" s="14" t="s">
        <v>45</v>
      </c>
      <c r="E851" s="14" t="s">
        <v>46</v>
      </c>
      <c r="F851" s="14" t="s">
        <v>47</v>
      </c>
      <c r="G851" s="92">
        <v>43277</v>
      </c>
      <c r="H851" s="93">
        <v>212.57</v>
      </c>
      <c r="I851" s="93">
        <v>65.56</v>
      </c>
      <c r="J851" s="94">
        <v>0.30840000000000001</v>
      </c>
      <c r="K851" s="95">
        <v>11.88</v>
      </c>
      <c r="L851" s="94">
        <v>1.37E-2</v>
      </c>
      <c r="M851" s="95">
        <v>0.2</v>
      </c>
      <c r="N851" s="95">
        <v>1.56</v>
      </c>
      <c r="O851" s="93">
        <v>-26.88</v>
      </c>
      <c r="P851" s="94">
        <v>1.6899999999999998E-2</v>
      </c>
      <c r="Q851" s="95">
        <v>5</v>
      </c>
      <c r="R851" s="93">
        <v>73.400000000000006</v>
      </c>
      <c r="S851" s="120">
        <v>24261569129</v>
      </c>
      <c r="T851" s="14" t="s">
        <v>48</v>
      </c>
      <c r="U851" s="14" t="s">
        <v>77</v>
      </c>
    </row>
    <row r="852" spans="1:21" x14ac:dyDescent="0.25">
      <c r="A852" s="14" t="s">
        <v>1708</v>
      </c>
      <c r="B852" s="91" t="s">
        <v>1709</v>
      </c>
      <c r="C852" s="121" t="s">
        <v>60</v>
      </c>
      <c r="D852" s="14" t="s">
        <v>53</v>
      </c>
      <c r="E852" s="14" t="s">
        <v>54</v>
      </c>
      <c r="F852" s="14" t="s">
        <v>55</v>
      </c>
      <c r="G852" s="92">
        <v>43159</v>
      </c>
      <c r="H852" s="93">
        <v>113.04</v>
      </c>
      <c r="I852" s="93">
        <v>89.59</v>
      </c>
      <c r="J852" s="94">
        <v>0.79259999999999997</v>
      </c>
      <c r="K852" s="95">
        <v>30.47</v>
      </c>
      <c r="L852" s="94">
        <v>5.1000000000000004E-3</v>
      </c>
      <c r="M852" s="95">
        <v>1.2</v>
      </c>
      <c r="N852" s="95">
        <v>1.0900000000000001</v>
      </c>
      <c r="O852" s="93">
        <v>-16.25</v>
      </c>
      <c r="P852" s="94">
        <v>0.1099</v>
      </c>
      <c r="Q852" s="95">
        <v>1</v>
      </c>
      <c r="R852" s="93">
        <v>33.57</v>
      </c>
      <c r="S852" s="120">
        <v>16582622655</v>
      </c>
      <c r="T852" s="14" t="s">
        <v>48</v>
      </c>
      <c r="U852" s="14" t="s">
        <v>84</v>
      </c>
    </row>
    <row r="853" spans="1:21" x14ac:dyDescent="0.25">
      <c r="A853" s="14" t="s">
        <v>1710</v>
      </c>
      <c r="B853" s="91" t="s">
        <v>1711</v>
      </c>
      <c r="C853" s="121" t="s">
        <v>132</v>
      </c>
      <c r="D853" s="14" t="s">
        <v>53</v>
      </c>
      <c r="E853" s="14" t="s">
        <v>54</v>
      </c>
      <c r="F853" s="14" t="s">
        <v>55</v>
      </c>
      <c r="G853" s="92">
        <v>42936</v>
      </c>
      <c r="H853" s="93">
        <v>50.71</v>
      </c>
      <c r="I853" s="93">
        <v>40.729999999999997</v>
      </c>
      <c r="J853" s="94">
        <v>0.80320000000000003</v>
      </c>
      <c r="K853" s="95">
        <v>9.26</v>
      </c>
      <c r="L853" s="94">
        <v>6.6799999999999998E-2</v>
      </c>
      <c r="M853" s="95">
        <v>1.5</v>
      </c>
      <c r="N853" s="95">
        <v>1.03</v>
      </c>
      <c r="O853" s="93">
        <v>-15.83</v>
      </c>
      <c r="P853" s="94">
        <v>3.8E-3</v>
      </c>
      <c r="Q853" s="95">
        <v>0</v>
      </c>
      <c r="R853" s="93">
        <v>21.19</v>
      </c>
      <c r="S853" s="120">
        <v>2162069262</v>
      </c>
      <c r="T853" s="14" t="s">
        <v>62</v>
      </c>
      <c r="U853" s="14" t="s">
        <v>462</v>
      </c>
    </row>
    <row r="854" spans="1:21" x14ac:dyDescent="0.25">
      <c r="A854" s="14" t="s">
        <v>1712</v>
      </c>
      <c r="B854" s="91" t="s">
        <v>1713</v>
      </c>
      <c r="C854" s="121" t="s">
        <v>54</v>
      </c>
      <c r="D854" s="14" t="s">
        <v>53</v>
      </c>
      <c r="E854" s="14" t="s">
        <v>71</v>
      </c>
      <c r="F854" s="14" t="s">
        <v>72</v>
      </c>
      <c r="G854" s="92">
        <v>42982</v>
      </c>
      <c r="H854" s="93">
        <v>0</v>
      </c>
      <c r="I854" s="93">
        <v>10.28</v>
      </c>
      <c r="J854" s="14" t="s">
        <v>73</v>
      </c>
      <c r="K854" s="14" t="s">
        <v>73</v>
      </c>
      <c r="L854" s="94">
        <v>1.9E-3</v>
      </c>
      <c r="M854" s="95">
        <v>1.6</v>
      </c>
      <c r="N854" s="95">
        <v>2.23</v>
      </c>
      <c r="O854" s="93">
        <v>-3.05</v>
      </c>
      <c r="P854" s="94">
        <v>-9.7799999999999998E-2</v>
      </c>
      <c r="Q854" s="95">
        <v>0</v>
      </c>
      <c r="R854" s="93">
        <v>0</v>
      </c>
      <c r="S854" s="120">
        <v>636039075</v>
      </c>
      <c r="T854" s="14" t="s">
        <v>199</v>
      </c>
      <c r="U854" s="14" t="s">
        <v>179</v>
      </c>
    </row>
    <row r="855" spans="1:21" x14ac:dyDescent="0.25">
      <c r="A855" s="14" t="s">
        <v>2038</v>
      </c>
      <c r="B855" s="91" t="s">
        <v>2039</v>
      </c>
      <c r="C855" s="121" t="s">
        <v>54</v>
      </c>
      <c r="D855" s="14" t="s">
        <v>53</v>
      </c>
      <c r="E855" s="14" t="s">
        <v>71</v>
      </c>
      <c r="F855" s="14" t="s">
        <v>72</v>
      </c>
      <c r="G855" s="92">
        <v>43281</v>
      </c>
      <c r="H855" s="93">
        <v>0</v>
      </c>
      <c r="I855" s="93">
        <v>44.71</v>
      </c>
      <c r="J855" s="14" t="s">
        <v>73</v>
      </c>
      <c r="K855" s="14" t="s">
        <v>73</v>
      </c>
      <c r="L855" s="94">
        <v>0</v>
      </c>
      <c r="M855" s="95">
        <v>0.9</v>
      </c>
      <c r="N855" s="95">
        <v>10.23</v>
      </c>
      <c r="O855" s="93">
        <v>4.0199999999999996</v>
      </c>
      <c r="P855" s="94">
        <v>-1.5327999999999999</v>
      </c>
      <c r="Q855" s="95">
        <v>0</v>
      </c>
      <c r="R855" s="93">
        <v>9.23</v>
      </c>
      <c r="S855" s="120">
        <v>33826589303</v>
      </c>
      <c r="T855" s="14" t="s">
        <v>48</v>
      </c>
      <c r="U855" s="14" t="s">
        <v>544</v>
      </c>
    </row>
    <row r="856" spans="1:21" x14ac:dyDescent="0.25">
      <c r="A856" s="14" t="s">
        <v>1714</v>
      </c>
      <c r="B856" s="91" t="s">
        <v>1715</v>
      </c>
      <c r="C856" s="121" t="s">
        <v>89</v>
      </c>
      <c r="D856" s="14" t="s">
        <v>45</v>
      </c>
      <c r="E856" s="14" t="s">
        <v>54</v>
      </c>
      <c r="F856" s="14" t="s">
        <v>302</v>
      </c>
      <c r="G856" s="92">
        <v>43242</v>
      </c>
      <c r="H856" s="93">
        <v>139.22999999999999</v>
      </c>
      <c r="I856" s="93">
        <v>115.8</v>
      </c>
      <c r="J856" s="94">
        <v>0.83169999999999999</v>
      </c>
      <c r="K856" s="95">
        <v>29.24</v>
      </c>
      <c r="L856" s="94">
        <v>1.83E-2</v>
      </c>
      <c r="M856" s="95">
        <v>1.3</v>
      </c>
      <c r="N856" s="95">
        <v>4.62</v>
      </c>
      <c r="O856" s="93">
        <v>1.72</v>
      </c>
      <c r="P856" s="94">
        <v>0.1037</v>
      </c>
      <c r="Q856" s="95">
        <v>14</v>
      </c>
      <c r="R856" s="93">
        <v>35.24</v>
      </c>
      <c r="S856" s="120">
        <v>113932606760</v>
      </c>
      <c r="T856" s="14" t="s">
        <v>48</v>
      </c>
      <c r="U856" s="14" t="s">
        <v>127</v>
      </c>
    </row>
    <row r="857" spans="1:21" ht="26.25" x14ac:dyDescent="0.25">
      <c r="A857" s="14" t="s">
        <v>1716</v>
      </c>
      <c r="B857" s="91" t="s">
        <v>1717</v>
      </c>
      <c r="C857" s="121" t="s">
        <v>97</v>
      </c>
      <c r="D857" s="14" t="s">
        <v>45</v>
      </c>
      <c r="E857" s="14" t="s">
        <v>71</v>
      </c>
      <c r="F857" s="14" t="s">
        <v>98</v>
      </c>
      <c r="G857" s="92">
        <v>43177</v>
      </c>
      <c r="H857" s="93">
        <v>54.87</v>
      </c>
      <c r="I857" s="93">
        <v>66.790000000000006</v>
      </c>
      <c r="J857" s="94">
        <v>1.2172000000000001</v>
      </c>
      <c r="K857" s="95">
        <v>26.93</v>
      </c>
      <c r="L857" s="94">
        <v>1.1999999999999999E-3</v>
      </c>
      <c r="M857" s="95">
        <v>1.4</v>
      </c>
      <c r="N857" s="95">
        <v>1.97</v>
      </c>
      <c r="O857" s="93">
        <v>-9.34</v>
      </c>
      <c r="P857" s="94">
        <v>9.2200000000000004E-2</v>
      </c>
      <c r="Q857" s="95">
        <v>0</v>
      </c>
      <c r="R857" s="93">
        <v>37.99</v>
      </c>
      <c r="S857" s="120">
        <v>17259806315</v>
      </c>
      <c r="T857" s="14" t="s">
        <v>48</v>
      </c>
      <c r="U857" s="14" t="s">
        <v>238</v>
      </c>
    </row>
    <row r="858" spans="1:21" x14ac:dyDescent="0.25">
      <c r="A858" s="14" t="s">
        <v>1718</v>
      </c>
      <c r="B858" s="91" t="s">
        <v>2030</v>
      </c>
      <c r="C858" s="121" t="s">
        <v>54</v>
      </c>
      <c r="D858" s="14" t="s">
        <v>53</v>
      </c>
      <c r="E858" s="14" t="s">
        <v>71</v>
      </c>
      <c r="F858" s="14" t="s">
        <v>72</v>
      </c>
      <c r="G858" s="92">
        <v>43169</v>
      </c>
      <c r="H858" s="93">
        <v>0.79</v>
      </c>
      <c r="I858" s="93">
        <v>20.010000000000002</v>
      </c>
      <c r="J858" s="94">
        <v>25.3291</v>
      </c>
      <c r="K858" s="95">
        <v>100.05</v>
      </c>
      <c r="L858" s="94">
        <v>0</v>
      </c>
      <c r="M858" s="104" t="e">
        <v>#N/A</v>
      </c>
      <c r="N858" s="95">
        <v>2.2000000000000002</v>
      </c>
      <c r="O858" s="93">
        <v>0.79</v>
      </c>
      <c r="P858" s="94">
        <v>0.45779999999999998</v>
      </c>
      <c r="Q858" s="95">
        <v>0</v>
      </c>
      <c r="R858" s="93">
        <v>3.51</v>
      </c>
      <c r="S858" s="120">
        <v>9251535891</v>
      </c>
      <c r="T858" s="14" t="s">
        <v>62</v>
      </c>
      <c r="U858" s="14" t="s">
        <v>165</v>
      </c>
    </row>
    <row r="859" spans="1:21" x14ac:dyDescent="0.25">
      <c r="A859" s="14" t="s">
        <v>1719</v>
      </c>
      <c r="B859" s="91" t="s">
        <v>2031</v>
      </c>
      <c r="C859" s="121" t="s">
        <v>54</v>
      </c>
      <c r="D859" s="14" t="s">
        <v>53</v>
      </c>
      <c r="E859" s="14" t="s">
        <v>71</v>
      </c>
      <c r="F859" s="14" t="s">
        <v>72</v>
      </c>
      <c r="G859" s="92">
        <v>43169</v>
      </c>
      <c r="H859" s="93">
        <v>0.79</v>
      </c>
      <c r="I859" s="93">
        <v>21.51</v>
      </c>
      <c r="J859" s="94">
        <v>27.227799999999998</v>
      </c>
      <c r="K859" s="95">
        <v>107.55</v>
      </c>
      <c r="L859" s="94">
        <v>0</v>
      </c>
      <c r="M859" s="95">
        <v>-0.3</v>
      </c>
      <c r="N859" s="95">
        <v>2.2000000000000002</v>
      </c>
      <c r="O859" s="93">
        <v>0.79</v>
      </c>
      <c r="P859" s="94">
        <v>0.49530000000000002</v>
      </c>
      <c r="Q859" s="95">
        <v>0</v>
      </c>
      <c r="R859" s="93">
        <v>3.51</v>
      </c>
      <c r="S859" s="120">
        <v>9251535891</v>
      </c>
      <c r="T859" s="14" t="s">
        <v>62</v>
      </c>
      <c r="U859" s="14" t="s">
        <v>165</v>
      </c>
    </row>
    <row r="860" spans="1:21" x14ac:dyDescent="0.25">
      <c r="A860" s="14" t="s">
        <v>1720</v>
      </c>
      <c r="B860" s="91" t="s">
        <v>1721</v>
      </c>
      <c r="C860" s="121" t="s">
        <v>132</v>
      </c>
      <c r="D860" s="14" t="s">
        <v>53</v>
      </c>
      <c r="E860" s="14" t="s">
        <v>46</v>
      </c>
      <c r="F860" s="14" t="s">
        <v>83</v>
      </c>
      <c r="G860" s="92">
        <v>43170</v>
      </c>
      <c r="H860" s="93">
        <v>314.02999999999997</v>
      </c>
      <c r="I860" s="93">
        <v>72.62</v>
      </c>
      <c r="J860" s="94">
        <v>0.23130000000000001</v>
      </c>
      <c r="K860" s="95">
        <v>8.9</v>
      </c>
      <c r="L860" s="94">
        <v>0</v>
      </c>
      <c r="M860" s="95">
        <v>0.9</v>
      </c>
      <c r="N860" s="95">
        <v>0.56000000000000005</v>
      </c>
      <c r="O860" s="93">
        <v>-90.56</v>
      </c>
      <c r="P860" s="94">
        <v>2E-3</v>
      </c>
      <c r="Q860" s="95">
        <v>0</v>
      </c>
      <c r="R860" s="93">
        <v>66.319999999999993</v>
      </c>
      <c r="S860" s="120">
        <v>20090435304</v>
      </c>
      <c r="T860" s="14" t="s">
        <v>48</v>
      </c>
      <c r="U860" s="14" t="s">
        <v>165</v>
      </c>
    </row>
    <row r="861" spans="1:21" x14ac:dyDescent="0.25">
      <c r="A861" s="14" t="s">
        <v>1722</v>
      </c>
      <c r="B861" s="91" t="s">
        <v>1723</v>
      </c>
      <c r="C861" s="121" t="s">
        <v>60</v>
      </c>
      <c r="D861" s="14" t="s">
        <v>53</v>
      </c>
      <c r="E861" s="14" t="s">
        <v>71</v>
      </c>
      <c r="F861" s="14" t="s">
        <v>72</v>
      </c>
      <c r="G861" s="92">
        <v>43257</v>
      </c>
      <c r="H861" s="93">
        <v>17.62</v>
      </c>
      <c r="I861" s="93">
        <v>36.979999999999997</v>
      </c>
      <c r="J861" s="94">
        <v>2.0988000000000002</v>
      </c>
      <c r="K861" s="95">
        <v>59.65</v>
      </c>
      <c r="L861" s="94">
        <v>2.5100000000000001E-2</v>
      </c>
      <c r="M861" s="95">
        <v>0.4</v>
      </c>
      <c r="N861" s="95">
        <v>0.04</v>
      </c>
      <c r="O861" s="93">
        <v>-17.84</v>
      </c>
      <c r="P861" s="94">
        <v>0.25569999999999998</v>
      </c>
      <c r="Q861" s="95">
        <v>0</v>
      </c>
      <c r="R861" s="93">
        <v>7.17</v>
      </c>
      <c r="S861" s="120">
        <v>9935706844</v>
      </c>
      <c r="T861" s="14" t="s">
        <v>62</v>
      </c>
      <c r="U861" s="14" t="s">
        <v>74</v>
      </c>
    </row>
    <row r="862" spans="1:21" x14ac:dyDescent="0.25">
      <c r="A862" s="14" t="s">
        <v>1724</v>
      </c>
      <c r="B862" s="91" t="s">
        <v>2032</v>
      </c>
      <c r="C862" s="121" t="s">
        <v>44</v>
      </c>
      <c r="D862" s="14" t="s">
        <v>60</v>
      </c>
      <c r="E862" s="14" t="s">
        <v>46</v>
      </c>
      <c r="F862" s="14" t="s">
        <v>67</v>
      </c>
      <c r="G862" s="92">
        <v>43280</v>
      </c>
      <c r="H862" s="93">
        <v>214.56</v>
      </c>
      <c r="I862" s="93">
        <v>114.97</v>
      </c>
      <c r="J862" s="94">
        <v>0.53580000000000005</v>
      </c>
      <c r="K862" s="95">
        <v>14.74</v>
      </c>
      <c r="L862" s="94">
        <v>3.5000000000000001E-3</v>
      </c>
      <c r="M862" s="95">
        <v>0.8</v>
      </c>
      <c r="N862" s="95">
        <v>1.19</v>
      </c>
      <c r="O862" s="93">
        <v>-40.69</v>
      </c>
      <c r="P862" s="94">
        <v>3.1199999999999999E-2</v>
      </c>
      <c r="Q862" s="95">
        <v>0</v>
      </c>
      <c r="R862" s="93">
        <v>104.07</v>
      </c>
      <c r="S862" s="120">
        <v>10856812319</v>
      </c>
      <c r="T862" s="14" t="s">
        <v>48</v>
      </c>
      <c r="U862" s="14" t="s">
        <v>141</v>
      </c>
    </row>
    <row r="863" spans="1:21" x14ac:dyDescent="0.25">
      <c r="A863" s="14" t="s">
        <v>1725</v>
      </c>
      <c r="B863" s="91" t="s">
        <v>1726</v>
      </c>
      <c r="C863" s="121" t="s">
        <v>97</v>
      </c>
      <c r="D863" s="14" t="s">
        <v>45</v>
      </c>
      <c r="E863" s="14" t="s">
        <v>54</v>
      </c>
      <c r="F863" s="14" t="s">
        <v>302</v>
      </c>
      <c r="G863" s="92">
        <v>43257</v>
      </c>
      <c r="H863" s="93">
        <v>259.58999999999997</v>
      </c>
      <c r="I863" s="93">
        <v>253.08</v>
      </c>
      <c r="J863" s="94">
        <v>0.97489999999999999</v>
      </c>
      <c r="K863" s="95">
        <v>37.549999999999997</v>
      </c>
      <c r="L863" s="94">
        <v>0</v>
      </c>
      <c r="M863" s="95">
        <v>0.7</v>
      </c>
      <c r="N863" s="95">
        <v>2.42</v>
      </c>
      <c r="O863" s="93">
        <v>9.26</v>
      </c>
      <c r="P863" s="94">
        <v>0.1452</v>
      </c>
      <c r="Q863" s="95">
        <v>0</v>
      </c>
      <c r="R863" s="93">
        <v>64.010000000000005</v>
      </c>
      <c r="S863" s="120">
        <v>15490843682</v>
      </c>
      <c r="T863" s="14" t="s">
        <v>48</v>
      </c>
      <c r="U863" s="14" t="s">
        <v>63</v>
      </c>
    </row>
    <row r="864" spans="1:21" x14ac:dyDescent="0.25">
      <c r="A864" s="14" t="s">
        <v>1727</v>
      </c>
      <c r="B864" s="91" t="s">
        <v>1728</v>
      </c>
      <c r="C864" s="121" t="s">
        <v>52</v>
      </c>
      <c r="D864" s="14" t="s">
        <v>53</v>
      </c>
      <c r="E864" s="14" t="s">
        <v>54</v>
      </c>
      <c r="F864" s="14" t="s">
        <v>55</v>
      </c>
      <c r="G864" s="92">
        <v>43157</v>
      </c>
      <c r="H864" s="93">
        <v>268.58</v>
      </c>
      <c r="I864" s="93">
        <v>250.29</v>
      </c>
      <c r="J864" s="94">
        <v>0.93189999999999995</v>
      </c>
      <c r="K864" s="95">
        <v>27.6</v>
      </c>
      <c r="L864" s="94">
        <v>1.15E-2</v>
      </c>
      <c r="M864" s="95">
        <v>0.8</v>
      </c>
      <c r="N864" s="95">
        <v>0.73</v>
      </c>
      <c r="O864" s="93">
        <v>-54.69</v>
      </c>
      <c r="P864" s="94">
        <v>9.5500000000000002E-2</v>
      </c>
      <c r="Q864" s="95">
        <v>8</v>
      </c>
      <c r="R864" s="93">
        <v>109.2</v>
      </c>
      <c r="S864" s="120">
        <v>242133800283</v>
      </c>
      <c r="T864" s="14" t="s">
        <v>48</v>
      </c>
      <c r="U864" s="14" t="s">
        <v>141</v>
      </c>
    </row>
    <row r="865" spans="1:21" x14ac:dyDescent="0.25">
      <c r="A865" s="14" t="s">
        <v>1729</v>
      </c>
      <c r="B865" s="91" t="s">
        <v>1730</v>
      </c>
      <c r="C865" s="121" t="s">
        <v>60</v>
      </c>
      <c r="D865" s="14" t="s">
        <v>53</v>
      </c>
      <c r="E865" s="14" t="s">
        <v>71</v>
      </c>
      <c r="F865" s="14" t="s">
        <v>72</v>
      </c>
      <c r="G865" s="92">
        <v>42792</v>
      </c>
      <c r="H865" s="93">
        <v>1.72</v>
      </c>
      <c r="I865" s="93">
        <v>21.77</v>
      </c>
      <c r="J865" s="94">
        <v>12.657</v>
      </c>
      <c r="K865" s="95">
        <v>544.25</v>
      </c>
      <c r="L865" s="94">
        <v>0.11020000000000001</v>
      </c>
      <c r="M865" s="95">
        <v>0.8</v>
      </c>
      <c r="N865" s="95">
        <v>0.43</v>
      </c>
      <c r="O865" s="93">
        <v>-29.74</v>
      </c>
      <c r="P865" s="94">
        <v>2.6787999999999998</v>
      </c>
      <c r="Q865" s="95">
        <v>2</v>
      </c>
      <c r="R865" s="93">
        <v>0</v>
      </c>
      <c r="S865" s="120">
        <v>3832137195</v>
      </c>
      <c r="T865" s="14" t="s">
        <v>62</v>
      </c>
      <c r="U865" s="14" t="s">
        <v>74</v>
      </c>
    </row>
    <row r="866" spans="1:21" x14ac:dyDescent="0.25">
      <c r="A866" s="14" t="s">
        <v>1731</v>
      </c>
      <c r="B866" s="91" t="s">
        <v>1732</v>
      </c>
      <c r="C866" s="121" t="s">
        <v>66</v>
      </c>
      <c r="D866" s="14" t="s">
        <v>60</v>
      </c>
      <c r="E866" s="14" t="s">
        <v>46</v>
      </c>
      <c r="F866" s="14" t="s">
        <v>67</v>
      </c>
      <c r="G866" s="92">
        <v>43206</v>
      </c>
      <c r="H866" s="93">
        <v>139.27000000000001</v>
      </c>
      <c r="I866" s="93">
        <v>38.17</v>
      </c>
      <c r="J866" s="94">
        <v>0.27410000000000001</v>
      </c>
      <c r="K866" s="95">
        <v>9.07</v>
      </c>
      <c r="L866" s="94">
        <v>2.2499999999999999E-2</v>
      </c>
      <c r="M866" s="95">
        <v>1.4</v>
      </c>
      <c r="N866" s="14" t="s">
        <v>73</v>
      </c>
      <c r="O866" s="14" t="s">
        <v>73</v>
      </c>
      <c r="P866" s="94">
        <v>2.8E-3</v>
      </c>
      <c r="Q866" s="95">
        <v>9</v>
      </c>
      <c r="R866" s="93">
        <v>69.92</v>
      </c>
      <c r="S866" s="120">
        <v>8336739912</v>
      </c>
      <c r="T866" s="14" t="s">
        <v>62</v>
      </c>
      <c r="U866" s="14" t="s">
        <v>150</v>
      </c>
    </row>
    <row r="867" spans="1:21" x14ac:dyDescent="0.25">
      <c r="A867" s="14" t="s">
        <v>1733</v>
      </c>
      <c r="B867" s="91" t="s">
        <v>1734</v>
      </c>
      <c r="C867" s="121" t="s">
        <v>132</v>
      </c>
      <c r="D867" s="14" t="s">
        <v>53</v>
      </c>
      <c r="E867" s="14" t="s">
        <v>46</v>
      </c>
      <c r="F867" s="14" t="s">
        <v>83</v>
      </c>
      <c r="G867" s="92">
        <v>43199</v>
      </c>
      <c r="H867" s="93">
        <v>248.92</v>
      </c>
      <c r="I867" s="93">
        <v>138.26</v>
      </c>
      <c r="J867" s="94">
        <v>0.5554</v>
      </c>
      <c r="K867" s="95">
        <v>17.11</v>
      </c>
      <c r="L867" s="94">
        <v>1.7899999999999999E-2</v>
      </c>
      <c r="M867" s="95">
        <v>0.8</v>
      </c>
      <c r="N867" s="95">
        <v>1.02</v>
      </c>
      <c r="O867" s="93">
        <v>-36.76</v>
      </c>
      <c r="P867" s="94">
        <v>4.3099999999999999E-2</v>
      </c>
      <c r="Q867" s="95">
        <v>11</v>
      </c>
      <c r="R867" s="93">
        <v>71.61</v>
      </c>
      <c r="S867" s="120">
        <v>108042286637</v>
      </c>
      <c r="T867" s="14" t="s">
        <v>48</v>
      </c>
      <c r="U867" s="14" t="s">
        <v>567</v>
      </c>
    </row>
    <row r="868" spans="1:21" x14ac:dyDescent="0.25">
      <c r="A868" s="14" t="s">
        <v>1735</v>
      </c>
      <c r="B868" s="91" t="s">
        <v>1736</v>
      </c>
      <c r="C868" s="121" t="s">
        <v>97</v>
      </c>
      <c r="D868" s="14" t="s">
        <v>53</v>
      </c>
      <c r="E868" s="14" t="s">
        <v>46</v>
      </c>
      <c r="F868" s="14" t="s">
        <v>83</v>
      </c>
      <c r="G868" s="92">
        <v>43241</v>
      </c>
      <c r="H868" s="93">
        <v>170.32</v>
      </c>
      <c r="I868" s="93">
        <v>111.07</v>
      </c>
      <c r="J868" s="94">
        <v>0.65210000000000001</v>
      </c>
      <c r="K868" s="95">
        <v>19.87</v>
      </c>
      <c r="L868" s="94">
        <v>2.9899999999999999E-2</v>
      </c>
      <c r="M868" s="95">
        <v>1.1000000000000001</v>
      </c>
      <c r="N868" s="95">
        <v>1.22</v>
      </c>
      <c r="O868" s="93">
        <v>-33.909999999999997</v>
      </c>
      <c r="P868" s="94">
        <v>5.6800000000000003E-2</v>
      </c>
      <c r="Q868" s="95">
        <v>8</v>
      </c>
      <c r="R868" s="93">
        <v>13.68</v>
      </c>
      <c r="S868" s="120">
        <v>94254573863</v>
      </c>
      <c r="T868" s="14" t="s">
        <v>48</v>
      </c>
      <c r="U868" s="14" t="s">
        <v>56</v>
      </c>
    </row>
    <row r="869" spans="1:21" x14ac:dyDescent="0.25">
      <c r="A869" s="14" t="s">
        <v>1737</v>
      </c>
      <c r="B869" s="91" t="s">
        <v>1738</v>
      </c>
      <c r="C869" s="121" t="s">
        <v>97</v>
      </c>
      <c r="D869" s="14" t="s">
        <v>45</v>
      </c>
      <c r="E869" s="14" t="s">
        <v>71</v>
      </c>
      <c r="F869" s="14" t="s">
        <v>98</v>
      </c>
      <c r="G869" s="92">
        <v>43259</v>
      </c>
      <c r="H869" s="93">
        <v>15.92</v>
      </c>
      <c r="I869" s="93">
        <v>45.92</v>
      </c>
      <c r="J869" s="94">
        <v>2.8843999999999999</v>
      </c>
      <c r="K869" s="95">
        <v>27.01</v>
      </c>
      <c r="L869" s="94">
        <v>0</v>
      </c>
      <c r="M869" s="95">
        <v>0.5</v>
      </c>
      <c r="N869" s="95">
        <v>2.64</v>
      </c>
      <c r="O869" s="93">
        <v>3.58</v>
      </c>
      <c r="P869" s="94">
        <v>9.2600000000000002E-2</v>
      </c>
      <c r="Q869" s="95">
        <v>0</v>
      </c>
      <c r="R869" s="93">
        <v>24.22</v>
      </c>
      <c r="S869" s="120">
        <v>5006217211</v>
      </c>
      <c r="T869" s="14" t="s">
        <v>62</v>
      </c>
      <c r="U869" s="14" t="s">
        <v>63</v>
      </c>
    </row>
    <row r="870" spans="1:21" x14ac:dyDescent="0.25">
      <c r="A870" s="14" t="s">
        <v>1739</v>
      </c>
      <c r="B870" s="91" t="s">
        <v>1740</v>
      </c>
      <c r="C870" s="121" t="s">
        <v>132</v>
      </c>
      <c r="D870" s="14" t="s">
        <v>53</v>
      </c>
      <c r="E870" s="14" t="s">
        <v>46</v>
      </c>
      <c r="F870" s="14" t="s">
        <v>83</v>
      </c>
      <c r="G870" s="92">
        <v>43281</v>
      </c>
      <c r="H870" s="93">
        <v>426.48</v>
      </c>
      <c r="I870" s="93">
        <v>152.21</v>
      </c>
      <c r="J870" s="94">
        <v>0.3569</v>
      </c>
      <c r="K870" s="95">
        <v>13.74</v>
      </c>
      <c r="L870" s="94">
        <v>0</v>
      </c>
      <c r="M870" s="95">
        <v>2.5</v>
      </c>
      <c r="N870" s="95">
        <v>0.97</v>
      </c>
      <c r="O870" s="93">
        <v>-117.79</v>
      </c>
      <c r="P870" s="94">
        <v>2.6200000000000001E-2</v>
      </c>
      <c r="Q870" s="95">
        <v>0</v>
      </c>
      <c r="R870" s="93">
        <v>104.98</v>
      </c>
      <c r="S870" s="120">
        <v>12982505486</v>
      </c>
      <c r="T870" s="14" t="s">
        <v>48</v>
      </c>
      <c r="U870" s="14" t="s">
        <v>196</v>
      </c>
    </row>
    <row r="871" spans="1:21" x14ac:dyDescent="0.25">
      <c r="A871" s="14" t="s">
        <v>1741</v>
      </c>
      <c r="B871" s="91" t="s">
        <v>1742</v>
      </c>
      <c r="C871" s="121" t="s">
        <v>44</v>
      </c>
      <c r="D871" s="14" t="s">
        <v>60</v>
      </c>
      <c r="E871" s="14" t="s">
        <v>54</v>
      </c>
      <c r="F871" s="14" t="s">
        <v>61</v>
      </c>
      <c r="G871" s="92">
        <v>43235</v>
      </c>
      <c r="H871" s="93">
        <v>55.86</v>
      </c>
      <c r="I871" s="93">
        <v>51.3</v>
      </c>
      <c r="J871" s="94">
        <v>0.91839999999999999</v>
      </c>
      <c r="K871" s="95">
        <v>14.53</v>
      </c>
      <c r="L871" s="94">
        <v>2.2599999999999999E-2</v>
      </c>
      <c r="M871" s="95">
        <v>1</v>
      </c>
      <c r="N871" s="14" t="s">
        <v>73</v>
      </c>
      <c r="O871" s="14" t="s">
        <v>73</v>
      </c>
      <c r="P871" s="94">
        <v>3.0200000000000001E-2</v>
      </c>
      <c r="Q871" s="95">
        <v>7</v>
      </c>
      <c r="R871" s="93">
        <v>48.45</v>
      </c>
      <c r="S871" s="120">
        <v>83617628739</v>
      </c>
      <c r="T871" s="14" t="s">
        <v>48</v>
      </c>
      <c r="U871" s="14" t="s">
        <v>120</v>
      </c>
    </row>
    <row r="872" spans="1:21" x14ac:dyDescent="0.25">
      <c r="A872" s="14" t="s">
        <v>1743</v>
      </c>
      <c r="B872" s="91" t="s">
        <v>1744</v>
      </c>
      <c r="C872" s="121" t="s">
        <v>106</v>
      </c>
      <c r="D872" s="14" t="s">
        <v>60</v>
      </c>
      <c r="E872" s="14" t="s">
        <v>71</v>
      </c>
      <c r="F872" s="14" t="s">
        <v>155</v>
      </c>
      <c r="G872" s="92">
        <v>43158</v>
      </c>
      <c r="H872" s="93">
        <v>73.95</v>
      </c>
      <c r="I872" s="93">
        <v>130.71</v>
      </c>
      <c r="J872" s="94">
        <v>1.7675000000000001</v>
      </c>
      <c r="K872" s="95">
        <v>19.66</v>
      </c>
      <c r="L872" s="94">
        <v>2.0799999999999999E-2</v>
      </c>
      <c r="M872" s="95">
        <v>1.1000000000000001</v>
      </c>
      <c r="N872" s="95">
        <v>1.35</v>
      </c>
      <c r="O872" s="93">
        <v>-43.16</v>
      </c>
      <c r="P872" s="94">
        <v>5.5800000000000002E-2</v>
      </c>
      <c r="Q872" s="95">
        <v>20</v>
      </c>
      <c r="R872" s="93">
        <v>75.98</v>
      </c>
      <c r="S872" s="120">
        <v>105005495816</v>
      </c>
      <c r="T872" s="14" t="s">
        <v>48</v>
      </c>
      <c r="U872" s="14" t="s">
        <v>144</v>
      </c>
    </row>
    <row r="873" spans="1:21" x14ac:dyDescent="0.25">
      <c r="A873" s="14" t="s">
        <v>1745</v>
      </c>
      <c r="B873" s="91" t="s">
        <v>1746</v>
      </c>
      <c r="C873" s="121" t="s">
        <v>132</v>
      </c>
      <c r="D873" s="14" t="s">
        <v>45</v>
      </c>
      <c r="E873" s="14" t="s">
        <v>71</v>
      </c>
      <c r="F873" s="14" t="s">
        <v>98</v>
      </c>
      <c r="G873" s="92">
        <v>43158</v>
      </c>
      <c r="H873" s="93">
        <v>109.75</v>
      </c>
      <c r="I873" s="93">
        <v>139.63999999999999</v>
      </c>
      <c r="J873" s="94">
        <v>1.2723</v>
      </c>
      <c r="K873" s="95">
        <v>45.19</v>
      </c>
      <c r="L873" s="94">
        <v>4.7000000000000002E-3</v>
      </c>
      <c r="M873" s="95">
        <v>1</v>
      </c>
      <c r="N873" s="95">
        <v>2.0699999999999998</v>
      </c>
      <c r="O873" s="93">
        <v>-7</v>
      </c>
      <c r="P873" s="94">
        <v>0.1835</v>
      </c>
      <c r="Q873" s="95">
        <v>10</v>
      </c>
      <c r="R873" s="93">
        <v>32.630000000000003</v>
      </c>
      <c r="S873" s="120">
        <v>314933178762</v>
      </c>
      <c r="T873" s="14" t="s">
        <v>48</v>
      </c>
      <c r="U873" s="14" t="s">
        <v>84</v>
      </c>
    </row>
    <row r="874" spans="1:21" x14ac:dyDescent="0.25">
      <c r="A874" s="14" t="s">
        <v>1747</v>
      </c>
      <c r="B874" s="91" t="s">
        <v>1748</v>
      </c>
      <c r="C874" s="121" t="s">
        <v>60</v>
      </c>
      <c r="D874" s="14" t="s">
        <v>53</v>
      </c>
      <c r="E874" s="14" t="s">
        <v>71</v>
      </c>
      <c r="F874" s="14" t="s">
        <v>72</v>
      </c>
      <c r="G874" s="92">
        <v>43179</v>
      </c>
      <c r="H874" s="93">
        <v>33.46</v>
      </c>
      <c r="I874" s="93">
        <v>116.03</v>
      </c>
      <c r="J874" s="94">
        <v>3.4676999999999998</v>
      </c>
      <c r="K874" s="95">
        <v>30.7</v>
      </c>
      <c r="L874" s="94">
        <v>0</v>
      </c>
      <c r="M874" s="95">
        <v>0.9</v>
      </c>
      <c r="N874" s="95">
        <v>1.45</v>
      </c>
      <c r="O874" s="93">
        <v>4.79</v>
      </c>
      <c r="P874" s="94">
        <v>0.111</v>
      </c>
      <c r="Q874" s="95">
        <v>0</v>
      </c>
      <c r="R874" s="93">
        <v>39.58</v>
      </c>
      <c r="S874" s="120">
        <v>10781292019</v>
      </c>
      <c r="T874" s="14" t="s">
        <v>48</v>
      </c>
      <c r="U874" s="14" t="s">
        <v>141</v>
      </c>
    </row>
    <row r="875" spans="1:21" x14ac:dyDescent="0.25">
      <c r="A875" s="14" t="s">
        <v>1749</v>
      </c>
      <c r="B875" s="91" t="s">
        <v>1750</v>
      </c>
      <c r="C875" s="121" t="s">
        <v>102</v>
      </c>
      <c r="D875" s="14" t="s">
        <v>45</v>
      </c>
      <c r="E875" s="14" t="s">
        <v>71</v>
      </c>
      <c r="F875" s="14" t="s">
        <v>98</v>
      </c>
      <c r="G875" s="92">
        <v>43199</v>
      </c>
      <c r="H875" s="93">
        <v>24.01</v>
      </c>
      <c r="I875" s="93">
        <v>88.51</v>
      </c>
      <c r="J875" s="94">
        <v>3.6863999999999999</v>
      </c>
      <c r="K875" s="95">
        <v>35.979999999999997</v>
      </c>
      <c r="L875" s="94">
        <v>1.9400000000000001E-2</v>
      </c>
      <c r="M875" s="95">
        <v>0.9</v>
      </c>
      <c r="N875" s="95">
        <v>1.6</v>
      </c>
      <c r="O875" s="93">
        <v>-4.6100000000000003</v>
      </c>
      <c r="P875" s="94">
        <v>0.13739999999999999</v>
      </c>
      <c r="Q875" s="95">
        <v>20</v>
      </c>
      <c r="R875" s="93">
        <v>25.23</v>
      </c>
      <c r="S875" s="120">
        <v>33356559162</v>
      </c>
      <c r="T875" s="14" t="s">
        <v>48</v>
      </c>
      <c r="U875" s="14" t="s">
        <v>165</v>
      </c>
    </row>
    <row r="876" spans="1:21" ht="26.25" x14ac:dyDescent="0.25">
      <c r="A876" s="14" t="s">
        <v>1751</v>
      </c>
      <c r="B876" s="91" t="s">
        <v>2033</v>
      </c>
      <c r="C876" s="121" t="s">
        <v>97</v>
      </c>
      <c r="D876" s="14" t="s">
        <v>53</v>
      </c>
      <c r="E876" s="14" t="s">
        <v>71</v>
      </c>
      <c r="F876" s="14" t="s">
        <v>72</v>
      </c>
      <c r="G876" s="92">
        <v>43169</v>
      </c>
      <c r="H876" s="93">
        <v>23.6</v>
      </c>
      <c r="I876" s="93">
        <v>28.58</v>
      </c>
      <c r="J876" s="94">
        <v>1.2110000000000001</v>
      </c>
      <c r="K876" s="95">
        <v>6.99</v>
      </c>
      <c r="L876" s="94">
        <v>2.8000000000000001E-2</v>
      </c>
      <c r="M876" s="95">
        <v>1.4</v>
      </c>
      <c r="N876" s="95">
        <v>1.41</v>
      </c>
      <c r="O876" s="93">
        <v>-28.01</v>
      </c>
      <c r="P876" s="94">
        <v>-7.6E-3</v>
      </c>
      <c r="Q876" s="95">
        <v>0</v>
      </c>
      <c r="R876" s="93">
        <v>33.72</v>
      </c>
      <c r="S876" s="120">
        <v>11861113892</v>
      </c>
      <c r="T876" s="14" t="s">
        <v>48</v>
      </c>
      <c r="U876" s="14" t="s">
        <v>268</v>
      </c>
    </row>
    <row r="877" spans="1:21" ht="26.25" x14ac:dyDescent="0.25">
      <c r="A877" s="14" t="s">
        <v>1752</v>
      </c>
      <c r="B877" s="91" t="s">
        <v>1753</v>
      </c>
      <c r="C877" s="121" t="s">
        <v>54</v>
      </c>
      <c r="D877" s="14" t="s">
        <v>53</v>
      </c>
      <c r="E877" s="14" t="s">
        <v>71</v>
      </c>
      <c r="F877" s="14" t="s">
        <v>72</v>
      </c>
      <c r="G877" s="92">
        <v>42938</v>
      </c>
      <c r="H877" s="93">
        <v>0</v>
      </c>
      <c r="I877" s="93">
        <v>10.48</v>
      </c>
      <c r="J877" s="14" t="s">
        <v>73</v>
      </c>
      <c r="K877" s="14" t="s">
        <v>73</v>
      </c>
      <c r="L877" s="94">
        <v>0</v>
      </c>
      <c r="M877" s="95">
        <v>1.6</v>
      </c>
      <c r="N877" s="95">
        <v>6.87</v>
      </c>
      <c r="O877" s="93">
        <v>1.4</v>
      </c>
      <c r="P877" s="94">
        <v>-0.91579999999999995</v>
      </c>
      <c r="Q877" s="95">
        <v>0</v>
      </c>
      <c r="R877" s="93">
        <v>5.04</v>
      </c>
      <c r="S877" s="120">
        <v>2371785205</v>
      </c>
      <c r="T877" s="14" t="s">
        <v>62</v>
      </c>
      <c r="U877" s="14" t="s">
        <v>162</v>
      </c>
    </row>
    <row r="878" spans="1:21" x14ac:dyDescent="0.25">
      <c r="A878" s="14" t="s">
        <v>1754</v>
      </c>
      <c r="B878" s="91" t="s">
        <v>1755</v>
      </c>
      <c r="C878" s="121" t="s">
        <v>54</v>
      </c>
      <c r="D878" s="14" t="s">
        <v>53</v>
      </c>
      <c r="E878" s="14" t="s">
        <v>71</v>
      </c>
      <c r="F878" s="14" t="s">
        <v>72</v>
      </c>
      <c r="G878" s="92">
        <v>42969</v>
      </c>
      <c r="H878" s="93">
        <v>2.25</v>
      </c>
      <c r="I878" s="93">
        <v>51.25</v>
      </c>
      <c r="J878" s="94">
        <v>22.777799999999999</v>
      </c>
      <c r="K878" s="14" t="s">
        <v>73</v>
      </c>
      <c r="L878" s="94">
        <v>0</v>
      </c>
      <c r="M878" s="95">
        <v>1</v>
      </c>
      <c r="N878" s="95">
        <v>3.9</v>
      </c>
      <c r="O878" s="93">
        <v>2.25</v>
      </c>
      <c r="P878" s="94">
        <v>-2.1779000000000002</v>
      </c>
      <c r="Q878" s="95">
        <v>0</v>
      </c>
      <c r="R878" s="93">
        <v>0</v>
      </c>
      <c r="S878" s="120">
        <v>1984137190</v>
      </c>
      <c r="T878" s="14" t="s">
        <v>199</v>
      </c>
      <c r="U878" s="14" t="s">
        <v>127</v>
      </c>
    </row>
    <row r="879" spans="1:21" x14ac:dyDescent="0.25">
      <c r="A879" s="14" t="s">
        <v>1756</v>
      </c>
      <c r="B879" s="91" t="s">
        <v>1757</v>
      </c>
      <c r="C879" s="121" t="s">
        <v>44</v>
      </c>
      <c r="D879" s="14" t="s">
        <v>45</v>
      </c>
      <c r="E879" s="14" t="s">
        <v>46</v>
      </c>
      <c r="F879" s="14" t="s">
        <v>47</v>
      </c>
      <c r="G879" s="92">
        <v>43254</v>
      </c>
      <c r="H879" s="93">
        <v>147.66999999999999</v>
      </c>
      <c r="I879" s="93">
        <v>106.09</v>
      </c>
      <c r="J879" s="94">
        <v>0.71840000000000004</v>
      </c>
      <c r="K879" s="95">
        <v>15.24</v>
      </c>
      <c r="L879" s="94">
        <v>2.64E-2</v>
      </c>
      <c r="M879" s="95">
        <v>1</v>
      </c>
      <c r="N879" s="95">
        <v>1.7</v>
      </c>
      <c r="O879" s="93">
        <v>-18.96</v>
      </c>
      <c r="P879" s="94">
        <v>3.3700000000000001E-2</v>
      </c>
      <c r="Q879" s="95">
        <v>7</v>
      </c>
      <c r="R879" s="93">
        <v>82.85</v>
      </c>
      <c r="S879" s="120">
        <v>46174647880</v>
      </c>
      <c r="T879" s="14" t="s">
        <v>48</v>
      </c>
      <c r="U879" s="14" t="s">
        <v>80</v>
      </c>
    </row>
    <row r="880" spans="1:21" x14ac:dyDescent="0.25">
      <c r="A880" s="14" t="s">
        <v>1758</v>
      </c>
      <c r="B880" s="91" t="s">
        <v>1759</v>
      </c>
      <c r="C880" s="121" t="s">
        <v>97</v>
      </c>
      <c r="D880" s="14" t="s">
        <v>45</v>
      </c>
      <c r="E880" s="14" t="s">
        <v>54</v>
      </c>
      <c r="F880" s="14" t="s">
        <v>302</v>
      </c>
      <c r="G880" s="92">
        <v>43192</v>
      </c>
      <c r="H880" s="93">
        <v>132.13</v>
      </c>
      <c r="I880" s="93">
        <v>123.65</v>
      </c>
      <c r="J880" s="94">
        <v>0.93579999999999997</v>
      </c>
      <c r="K880" s="95">
        <v>36.049999999999997</v>
      </c>
      <c r="L880" s="94">
        <v>8.0999999999999996E-3</v>
      </c>
      <c r="M880" s="95">
        <v>1</v>
      </c>
      <c r="N880" s="95">
        <v>2.66</v>
      </c>
      <c r="O880" s="93">
        <v>-24.87</v>
      </c>
      <c r="P880" s="94">
        <v>0.13769999999999999</v>
      </c>
      <c r="Q880" s="95">
        <v>4</v>
      </c>
      <c r="R880" s="93">
        <v>57.49</v>
      </c>
      <c r="S880" s="120">
        <v>16776913940</v>
      </c>
      <c r="T880" s="14" t="s">
        <v>48</v>
      </c>
      <c r="U880" s="14" t="s">
        <v>103</v>
      </c>
    </row>
    <row r="881" spans="1:21" x14ac:dyDescent="0.25">
      <c r="A881" s="14" t="s">
        <v>69</v>
      </c>
      <c r="B881" s="91" t="s">
        <v>70</v>
      </c>
      <c r="C881" s="121" t="s">
        <v>52</v>
      </c>
      <c r="D881" s="14" t="s">
        <v>53</v>
      </c>
      <c r="E881" s="14" t="s">
        <v>71</v>
      </c>
      <c r="F881" s="14" t="s">
        <v>72</v>
      </c>
      <c r="G881" s="92">
        <v>43191</v>
      </c>
      <c r="H881" s="93">
        <v>0</v>
      </c>
      <c r="I881" s="93">
        <v>72.31</v>
      </c>
      <c r="J881" s="14" t="s">
        <v>73</v>
      </c>
      <c r="K881" s="95">
        <v>33.32</v>
      </c>
      <c r="L881" s="94">
        <v>3.6200000000000003E-2</v>
      </c>
      <c r="M881" s="95">
        <v>0.9</v>
      </c>
      <c r="N881" s="14" t="s">
        <v>73</v>
      </c>
      <c r="O881" s="14" t="s">
        <v>73</v>
      </c>
      <c r="P881" s="94">
        <v>0.1241</v>
      </c>
      <c r="Q881" s="95">
        <v>1</v>
      </c>
      <c r="R881" s="93">
        <v>19.690000000000001</v>
      </c>
      <c r="S881" s="120">
        <v>13795919223</v>
      </c>
      <c r="T881" s="14" t="s">
        <v>48</v>
      </c>
      <c r="U881" s="14" t="s">
        <v>74</v>
      </c>
    </row>
    <row r="882" spans="1:21" x14ac:dyDescent="0.25">
      <c r="A882" s="14" t="s">
        <v>1760</v>
      </c>
      <c r="B882" s="91" t="s">
        <v>1761</v>
      </c>
      <c r="C882" s="121" t="s">
        <v>52</v>
      </c>
      <c r="D882" s="14" t="s">
        <v>53</v>
      </c>
      <c r="E882" s="14" t="s">
        <v>54</v>
      </c>
      <c r="F882" s="14" t="s">
        <v>55</v>
      </c>
      <c r="G882" s="92">
        <v>43258</v>
      </c>
      <c r="H882" s="93">
        <v>102.35</v>
      </c>
      <c r="I882" s="93">
        <v>112.49</v>
      </c>
      <c r="J882" s="94">
        <v>1.0991</v>
      </c>
      <c r="K882" s="95">
        <v>32.700000000000003</v>
      </c>
      <c r="L882" s="94">
        <v>0</v>
      </c>
      <c r="M882" s="95">
        <v>0.7</v>
      </c>
      <c r="N882" s="95">
        <v>0.45</v>
      </c>
      <c r="O882" s="93">
        <v>-19.850000000000001</v>
      </c>
      <c r="P882" s="94">
        <v>0.121</v>
      </c>
      <c r="Q882" s="95">
        <v>0</v>
      </c>
      <c r="R882" s="93">
        <v>32.22</v>
      </c>
      <c r="S882" s="120">
        <v>18760953493</v>
      </c>
      <c r="T882" s="14" t="s">
        <v>48</v>
      </c>
      <c r="U882" s="14" t="s">
        <v>196</v>
      </c>
    </row>
    <row r="883" spans="1:21" ht="26.25" x14ac:dyDescent="0.25">
      <c r="A883" s="14" t="s">
        <v>1762</v>
      </c>
      <c r="B883" s="91" t="s">
        <v>1763</v>
      </c>
      <c r="C883" s="121" t="s">
        <v>60</v>
      </c>
      <c r="D883" s="14" t="s">
        <v>53</v>
      </c>
      <c r="E883" s="14" t="s">
        <v>71</v>
      </c>
      <c r="F883" s="14" t="s">
        <v>72</v>
      </c>
      <c r="G883" s="92">
        <v>43236</v>
      </c>
      <c r="H883" s="93">
        <v>78.02</v>
      </c>
      <c r="I883" s="93">
        <v>149.79</v>
      </c>
      <c r="J883" s="94">
        <v>1.9198999999999999</v>
      </c>
      <c r="K883" s="95">
        <v>40.700000000000003</v>
      </c>
      <c r="L883" s="94">
        <v>0</v>
      </c>
      <c r="M883" s="95">
        <v>0.9</v>
      </c>
      <c r="N883" s="95">
        <v>1.55</v>
      </c>
      <c r="O883" s="93">
        <v>-14.02</v>
      </c>
      <c r="P883" s="94">
        <v>0.161</v>
      </c>
      <c r="Q883" s="95">
        <v>0</v>
      </c>
      <c r="R883" s="93">
        <v>0</v>
      </c>
      <c r="S883" s="120">
        <v>18392092995</v>
      </c>
      <c r="T883" s="14" t="s">
        <v>48</v>
      </c>
      <c r="U883" s="14" t="s">
        <v>162</v>
      </c>
    </row>
    <row r="884" spans="1:21" x14ac:dyDescent="0.25">
      <c r="A884" s="14" t="s">
        <v>1764</v>
      </c>
      <c r="B884" s="91" t="s">
        <v>1765</v>
      </c>
      <c r="C884" s="121" t="s">
        <v>54</v>
      </c>
      <c r="D884" s="14" t="s">
        <v>53</v>
      </c>
      <c r="E884" s="14" t="s">
        <v>71</v>
      </c>
      <c r="F884" s="14" t="s">
        <v>72</v>
      </c>
      <c r="G884" s="92">
        <v>43201</v>
      </c>
      <c r="H884" s="93">
        <v>20.71</v>
      </c>
      <c r="I884" s="93">
        <v>182.59</v>
      </c>
      <c r="J884" s="94">
        <v>8.8164999999999996</v>
      </c>
      <c r="K884" s="95">
        <v>338.13</v>
      </c>
      <c r="L884" s="94">
        <v>0</v>
      </c>
      <c r="M884" s="95">
        <v>1.4</v>
      </c>
      <c r="N884" s="95">
        <v>3.28</v>
      </c>
      <c r="O884" s="93">
        <v>4.41</v>
      </c>
      <c r="P884" s="94">
        <v>1.6480999999999999</v>
      </c>
      <c r="Q884" s="95">
        <v>0</v>
      </c>
      <c r="R884" s="93">
        <v>21.69</v>
      </c>
      <c r="S884" s="120">
        <v>46344589529</v>
      </c>
      <c r="T884" s="14" t="s">
        <v>48</v>
      </c>
      <c r="U884" s="14" t="s">
        <v>49</v>
      </c>
    </row>
    <row r="885" spans="1:21" x14ac:dyDescent="0.25">
      <c r="A885" s="14" t="s">
        <v>1766</v>
      </c>
      <c r="B885" s="91" t="s">
        <v>1767</v>
      </c>
      <c r="C885" s="121" t="s">
        <v>52</v>
      </c>
      <c r="D885" s="14" t="s">
        <v>53</v>
      </c>
      <c r="E885" s="14" t="s">
        <v>71</v>
      </c>
      <c r="F885" s="14" t="s">
        <v>72</v>
      </c>
      <c r="G885" s="92">
        <v>43206</v>
      </c>
      <c r="H885" s="93">
        <v>45.09</v>
      </c>
      <c r="I885" s="93">
        <v>57.92</v>
      </c>
      <c r="J885" s="94">
        <v>1.2845</v>
      </c>
      <c r="K885" s="95">
        <v>27.07</v>
      </c>
      <c r="L885" s="94">
        <v>5.3900000000000003E-2</v>
      </c>
      <c r="M885" s="95">
        <v>0.1</v>
      </c>
      <c r="N885" s="95">
        <v>0.32</v>
      </c>
      <c r="O885" s="93">
        <v>-35.299999999999997</v>
      </c>
      <c r="P885" s="94">
        <v>9.2799999999999994E-2</v>
      </c>
      <c r="Q885" s="95">
        <v>1</v>
      </c>
      <c r="R885" s="93">
        <v>31.55</v>
      </c>
      <c r="S885" s="120">
        <v>20609284711</v>
      </c>
      <c r="T885" s="14" t="s">
        <v>48</v>
      </c>
      <c r="U885" s="14" t="s">
        <v>74</v>
      </c>
    </row>
    <row r="886" spans="1:21" x14ac:dyDescent="0.25">
      <c r="A886" s="14" t="s">
        <v>1768</v>
      </c>
      <c r="B886" s="91" t="s">
        <v>1769</v>
      </c>
      <c r="C886" s="121" t="s">
        <v>106</v>
      </c>
      <c r="D886" s="14" t="s">
        <v>60</v>
      </c>
      <c r="E886" s="14" t="s">
        <v>46</v>
      </c>
      <c r="F886" s="14" t="s">
        <v>67</v>
      </c>
      <c r="G886" s="92">
        <v>43158</v>
      </c>
      <c r="H886" s="93">
        <v>176.41</v>
      </c>
      <c r="I886" s="93">
        <v>51.43</v>
      </c>
      <c r="J886" s="94">
        <v>0.29149999999999998</v>
      </c>
      <c r="K886" s="95">
        <v>11.23</v>
      </c>
      <c r="L886" s="94">
        <v>4.5499999999999999E-2</v>
      </c>
      <c r="M886" s="95">
        <v>0.7</v>
      </c>
      <c r="N886" s="95">
        <v>0.91</v>
      </c>
      <c r="O886" s="93">
        <v>-45</v>
      </c>
      <c r="P886" s="94">
        <v>1.3599999999999999E-2</v>
      </c>
      <c r="Q886" s="95">
        <v>11</v>
      </c>
      <c r="R886" s="93">
        <v>29.66</v>
      </c>
      <c r="S886" s="120">
        <v>211762004445</v>
      </c>
      <c r="T886" s="14" t="s">
        <v>48</v>
      </c>
      <c r="U886" s="14" t="s">
        <v>68</v>
      </c>
    </row>
    <row r="887" spans="1:21" x14ac:dyDescent="0.25">
      <c r="A887" s="14" t="s">
        <v>1770</v>
      </c>
      <c r="B887" s="91" t="s">
        <v>1771</v>
      </c>
      <c r="C887" s="121" t="s">
        <v>97</v>
      </c>
      <c r="D887" s="14" t="s">
        <v>45</v>
      </c>
      <c r="E887" s="14" t="s">
        <v>71</v>
      </c>
      <c r="F887" s="14" t="s">
        <v>98</v>
      </c>
      <c r="G887" s="92">
        <v>43209</v>
      </c>
      <c r="H887" s="93">
        <v>47</v>
      </c>
      <c r="I887" s="93">
        <v>196.01</v>
      </c>
      <c r="J887" s="94">
        <v>4.1703999999999999</v>
      </c>
      <c r="K887" s="95">
        <v>38.28</v>
      </c>
      <c r="L887" s="94">
        <v>0</v>
      </c>
      <c r="M887" s="95">
        <v>1</v>
      </c>
      <c r="N887" s="95">
        <v>7.04</v>
      </c>
      <c r="O887" s="93">
        <v>14.66</v>
      </c>
      <c r="P887" s="94">
        <v>0.1489</v>
      </c>
      <c r="Q887" s="95">
        <v>0</v>
      </c>
      <c r="R887" s="93">
        <v>71.33</v>
      </c>
      <c r="S887" s="120">
        <v>15720234615</v>
      </c>
      <c r="T887" s="14" t="s">
        <v>48</v>
      </c>
      <c r="U887" s="14" t="s">
        <v>141</v>
      </c>
    </row>
    <row r="888" spans="1:21" x14ac:dyDescent="0.25">
      <c r="A888" s="14" t="s">
        <v>1772</v>
      </c>
      <c r="B888" s="91" t="s">
        <v>1773</v>
      </c>
      <c r="C888" s="121" t="s">
        <v>106</v>
      </c>
      <c r="D888" s="14" t="s">
        <v>60</v>
      </c>
      <c r="E888" s="14" t="s">
        <v>46</v>
      </c>
      <c r="F888" s="14" t="s">
        <v>67</v>
      </c>
      <c r="G888" s="92">
        <v>43183</v>
      </c>
      <c r="H888" s="93">
        <v>137.51</v>
      </c>
      <c r="I888" s="93">
        <v>65.63</v>
      </c>
      <c r="J888" s="94">
        <v>0.4773</v>
      </c>
      <c r="K888" s="95">
        <v>15.33</v>
      </c>
      <c r="L888" s="94">
        <v>2.3300000000000001E-2</v>
      </c>
      <c r="M888" s="95">
        <v>1.1000000000000001</v>
      </c>
      <c r="N888" s="95">
        <v>0.96</v>
      </c>
      <c r="O888" s="93">
        <v>-20.78</v>
      </c>
      <c r="P888" s="94">
        <v>3.4200000000000001E-2</v>
      </c>
      <c r="Q888" s="95">
        <v>14</v>
      </c>
      <c r="R888" s="93">
        <v>57.77</v>
      </c>
      <c r="S888" s="120">
        <v>63694680000</v>
      </c>
      <c r="T888" s="14" t="s">
        <v>48</v>
      </c>
      <c r="U888" s="14" t="s">
        <v>63</v>
      </c>
    </row>
    <row r="889" spans="1:21" x14ac:dyDescent="0.25">
      <c r="A889" s="14" t="s">
        <v>1774</v>
      </c>
      <c r="B889" s="91" t="s">
        <v>1775</v>
      </c>
      <c r="C889" s="121" t="s">
        <v>52</v>
      </c>
      <c r="D889" s="14" t="s">
        <v>53</v>
      </c>
      <c r="E889" s="14" t="s">
        <v>71</v>
      </c>
      <c r="F889" s="14" t="s">
        <v>72</v>
      </c>
      <c r="G889" s="92">
        <v>43242</v>
      </c>
      <c r="H889" s="93">
        <v>0</v>
      </c>
      <c r="I889" s="93">
        <v>78.989999999999995</v>
      </c>
      <c r="J889" s="14" t="s">
        <v>73</v>
      </c>
      <c r="K889" s="95">
        <v>27.72</v>
      </c>
      <c r="L889" s="94">
        <v>2.53E-2</v>
      </c>
      <c r="M889" s="95">
        <v>1</v>
      </c>
      <c r="N889" s="95">
        <v>2.39</v>
      </c>
      <c r="O889" s="93">
        <v>-24.48</v>
      </c>
      <c r="P889" s="94">
        <v>9.6100000000000005E-2</v>
      </c>
      <c r="Q889" s="95">
        <v>5</v>
      </c>
      <c r="R889" s="93">
        <v>51.79</v>
      </c>
      <c r="S889" s="120">
        <v>23965633836</v>
      </c>
      <c r="T889" s="14" t="s">
        <v>48</v>
      </c>
      <c r="U889" s="14" t="s">
        <v>127</v>
      </c>
    </row>
    <row r="890" spans="1:21" x14ac:dyDescent="0.25">
      <c r="A890" s="14" t="s">
        <v>1776</v>
      </c>
      <c r="B890" s="91" t="s">
        <v>1777</v>
      </c>
      <c r="C890" s="121" t="s">
        <v>102</v>
      </c>
      <c r="D890" s="14" t="s">
        <v>60</v>
      </c>
      <c r="E890" s="14" t="s">
        <v>71</v>
      </c>
      <c r="F890" s="14" t="s">
        <v>155</v>
      </c>
      <c r="G890" s="92">
        <v>43178</v>
      </c>
      <c r="H890" s="93">
        <v>56.13</v>
      </c>
      <c r="I890" s="93">
        <v>64.92</v>
      </c>
      <c r="J890" s="94">
        <v>1.1566000000000001</v>
      </c>
      <c r="K890" s="95">
        <v>20.48</v>
      </c>
      <c r="L890" s="94">
        <v>3.2000000000000001E-2</v>
      </c>
      <c r="M890" s="95">
        <v>0.1</v>
      </c>
      <c r="N890" s="95">
        <v>0.56999999999999995</v>
      </c>
      <c r="O890" s="93">
        <v>-62.96</v>
      </c>
      <c r="P890" s="94">
        <v>5.9900000000000002E-2</v>
      </c>
      <c r="Q890" s="95">
        <v>2</v>
      </c>
      <c r="R890" s="93">
        <v>46.9</v>
      </c>
      <c r="S890" s="120">
        <v>20532017420</v>
      </c>
      <c r="T890" s="14" t="s">
        <v>48</v>
      </c>
      <c r="U890" s="14" t="s">
        <v>90</v>
      </c>
    </row>
    <row r="891" spans="1:21" x14ac:dyDescent="0.25">
      <c r="A891" s="14" t="s">
        <v>1778</v>
      </c>
      <c r="B891" s="91" t="s">
        <v>1779</v>
      </c>
      <c r="C891" s="121" t="s">
        <v>132</v>
      </c>
      <c r="D891" s="14" t="s">
        <v>53</v>
      </c>
      <c r="E891" s="14" t="s">
        <v>54</v>
      </c>
      <c r="F891" s="14" t="s">
        <v>55</v>
      </c>
      <c r="G891" s="92">
        <v>43166</v>
      </c>
      <c r="H891" s="93">
        <v>58.52</v>
      </c>
      <c r="I891" s="93">
        <v>62.14</v>
      </c>
      <c r="J891" s="94">
        <v>1.0619000000000001</v>
      </c>
      <c r="K891" s="95">
        <v>36.130000000000003</v>
      </c>
      <c r="L891" s="94">
        <v>5.6000000000000001E-2</v>
      </c>
      <c r="M891" s="95">
        <v>0.2</v>
      </c>
      <c r="N891" s="95">
        <v>1.38</v>
      </c>
      <c r="O891" s="93">
        <v>-32.93</v>
      </c>
      <c r="P891" s="94">
        <v>0.1381</v>
      </c>
      <c r="Q891" s="95">
        <v>10</v>
      </c>
      <c r="R891" s="93">
        <v>32.07</v>
      </c>
      <c r="S891" s="120">
        <v>23148167377</v>
      </c>
      <c r="T891" s="14" t="s">
        <v>48</v>
      </c>
      <c r="U891" s="14" t="s">
        <v>74</v>
      </c>
    </row>
    <row r="892" spans="1:21" x14ac:dyDescent="0.25">
      <c r="A892" s="14" t="s">
        <v>1780</v>
      </c>
      <c r="B892" s="91" t="s">
        <v>1781</v>
      </c>
      <c r="C892" s="121" t="s">
        <v>59</v>
      </c>
      <c r="D892" s="14" t="s">
        <v>60</v>
      </c>
      <c r="E892" s="14" t="s">
        <v>54</v>
      </c>
      <c r="F892" s="14" t="s">
        <v>61</v>
      </c>
      <c r="G892" s="92">
        <v>43279</v>
      </c>
      <c r="H892" s="93">
        <v>53.25</v>
      </c>
      <c r="I892" s="93">
        <v>56.56</v>
      </c>
      <c r="J892" s="94">
        <v>1.0622</v>
      </c>
      <c r="K892" s="95">
        <v>13.69</v>
      </c>
      <c r="L892" s="94">
        <v>2.7199999999999998E-2</v>
      </c>
      <c r="M892" s="95">
        <v>1.1000000000000001</v>
      </c>
      <c r="N892" s="14" t="s">
        <v>73</v>
      </c>
      <c r="O892" s="14" t="s">
        <v>73</v>
      </c>
      <c r="P892" s="94">
        <v>2.5999999999999999E-2</v>
      </c>
      <c r="Q892" s="95">
        <v>7</v>
      </c>
      <c r="R892" s="93">
        <v>59.51</v>
      </c>
      <c r="S892" s="120">
        <v>267726900491</v>
      </c>
      <c r="T892" s="14" t="s">
        <v>48</v>
      </c>
      <c r="U892" s="14" t="s">
        <v>120</v>
      </c>
    </row>
    <row r="893" spans="1:21" ht="26.25" x14ac:dyDescent="0.25">
      <c r="A893" s="14" t="s">
        <v>1782</v>
      </c>
      <c r="B893" s="91" t="s">
        <v>1783</v>
      </c>
      <c r="C893" s="121" t="s">
        <v>102</v>
      </c>
      <c r="D893" s="14" t="s">
        <v>60</v>
      </c>
      <c r="E893" s="14" t="s">
        <v>54</v>
      </c>
      <c r="F893" s="14" t="s">
        <v>61</v>
      </c>
      <c r="G893" s="92">
        <v>43216</v>
      </c>
      <c r="H893" s="93">
        <v>186.78</v>
      </c>
      <c r="I893" s="93">
        <v>150.76</v>
      </c>
      <c r="J893" s="94">
        <v>0.80720000000000003</v>
      </c>
      <c r="K893" s="95">
        <v>14.81</v>
      </c>
      <c r="L893" s="94">
        <v>2.8500000000000001E-2</v>
      </c>
      <c r="M893" s="95">
        <v>1.8</v>
      </c>
      <c r="N893" s="95">
        <v>0.9</v>
      </c>
      <c r="O893" s="93">
        <v>-110.39</v>
      </c>
      <c r="P893" s="94">
        <v>3.15E-2</v>
      </c>
      <c r="Q893" s="95">
        <v>7</v>
      </c>
      <c r="R893" s="93">
        <v>137.97999999999999</v>
      </c>
      <c r="S893" s="120">
        <v>10835059144</v>
      </c>
      <c r="T893" s="14" t="s">
        <v>48</v>
      </c>
      <c r="U893" s="14" t="s">
        <v>1784</v>
      </c>
    </row>
    <row r="894" spans="1:21" x14ac:dyDescent="0.25">
      <c r="A894" s="14" t="s">
        <v>1785</v>
      </c>
      <c r="B894" s="91" t="s">
        <v>2034</v>
      </c>
      <c r="C894" s="121" t="s">
        <v>60</v>
      </c>
      <c r="D894" s="14" t="s">
        <v>53</v>
      </c>
      <c r="E894" s="14" t="s">
        <v>71</v>
      </c>
      <c r="F894" s="14" t="s">
        <v>72</v>
      </c>
      <c r="G894" s="92">
        <v>42809</v>
      </c>
      <c r="H894" s="93">
        <v>0</v>
      </c>
      <c r="I894" s="93">
        <v>4.22</v>
      </c>
      <c r="J894" s="14" t="s">
        <v>73</v>
      </c>
      <c r="K894" s="14" t="s">
        <v>73</v>
      </c>
      <c r="L894" s="94">
        <v>0.14219999999999999</v>
      </c>
      <c r="M894" s="95">
        <v>-0.1</v>
      </c>
      <c r="N894" s="95">
        <v>0.69</v>
      </c>
      <c r="O894" s="93">
        <v>-115.53</v>
      </c>
      <c r="P894" s="94">
        <v>-5.7599999999999998E-2</v>
      </c>
      <c r="Q894" s="95">
        <v>0</v>
      </c>
      <c r="R894" s="93">
        <v>0</v>
      </c>
      <c r="S894" s="120">
        <v>304820900</v>
      </c>
      <c r="T894" s="14" t="s">
        <v>199</v>
      </c>
      <c r="U894" s="14" t="s">
        <v>68</v>
      </c>
    </row>
    <row r="895" spans="1:21" x14ac:dyDescent="0.25">
      <c r="A895" s="14" t="s">
        <v>1851</v>
      </c>
      <c r="B895" s="91" t="s">
        <v>2035</v>
      </c>
      <c r="C895" s="121" t="s">
        <v>52</v>
      </c>
      <c r="D895" s="14" t="s">
        <v>53</v>
      </c>
      <c r="E895" s="14" t="s">
        <v>46</v>
      </c>
      <c r="F895" s="14" t="s">
        <v>83</v>
      </c>
      <c r="G895" s="92">
        <v>43262</v>
      </c>
      <c r="H895" s="93">
        <v>229.67</v>
      </c>
      <c r="I895" s="93">
        <v>157.27000000000001</v>
      </c>
      <c r="J895" s="94">
        <v>0.68479999999999996</v>
      </c>
      <c r="K895" s="95">
        <v>26.34</v>
      </c>
      <c r="L895" s="94">
        <v>1.35E-2</v>
      </c>
      <c r="M895" s="95">
        <v>0.9</v>
      </c>
      <c r="N895" s="95">
        <v>1.1100000000000001</v>
      </c>
      <c r="O895" s="93">
        <v>-43.64</v>
      </c>
      <c r="P895" s="94">
        <v>8.9200000000000002E-2</v>
      </c>
      <c r="Q895" s="95">
        <v>1</v>
      </c>
      <c r="R895" s="93">
        <v>127.98</v>
      </c>
      <c r="S895" s="120">
        <v>20797630549</v>
      </c>
      <c r="T895" s="14" t="s">
        <v>48</v>
      </c>
      <c r="U895" s="14" t="s">
        <v>84</v>
      </c>
    </row>
    <row r="896" spans="1:21" x14ac:dyDescent="0.25">
      <c r="A896" s="14" t="s">
        <v>1786</v>
      </c>
      <c r="B896" s="91" t="s">
        <v>1787</v>
      </c>
      <c r="C896" s="121" t="s">
        <v>97</v>
      </c>
      <c r="D896" s="14" t="s">
        <v>53</v>
      </c>
      <c r="E896" s="14" t="s">
        <v>46</v>
      </c>
      <c r="F896" s="14" t="s">
        <v>83</v>
      </c>
      <c r="G896" s="92">
        <v>43201</v>
      </c>
      <c r="H896" s="93">
        <v>130.35</v>
      </c>
      <c r="I896" s="93">
        <v>83.7</v>
      </c>
      <c r="J896" s="94">
        <v>0.6421</v>
      </c>
      <c r="K896" s="95">
        <v>24.26</v>
      </c>
      <c r="L896" s="94">
        <v>2.0299999999999999E-2</v>
      </c>
      <c r="M896" s="95">
        <v>0.7</v>
      </c>
      <c r="N896" s="95">
        <v>0.8</v>
      </c>
      <c r="O896" s="93">
        <v>-30.11</v>
      </c>
      <c r="P896" s="94">
        <v>7.8799999999999995E-2</v>
      </c>
      <c r="Q896" s="95">
        <v>14</v>
      </c>
      <c r="R896" s="93">
        <v>35.36</v>
      </c>
      <c r="S896" s="120">
        <v>36449285382</v>
      </c>
      <c r="T896" s="14" t="s">
        <v>48</v>
      </c>
      <c r="U896" s="14" t="s">
        <v>455</v>
      </c>
    </row>
    <row r="897" spans="1:21" x14ac:dyDescent="0.25">
      <c r="A897" s="14" t="s">
        <v>1788</v>
      </c>
      <c r="B897" s="91" t="s">
        <v>1789</v>
      </c>
      <c r="C897" s="121" t="s">
        <v>52</v>
      </c>
      <c r="D897" s="14" t="s">
        <v>53</v>
      </c>
      <c r="E897" s="14" t="s">
        <v>71</v>
      </c>
      <c r="F897" s="14" t="s">
        <v>72</v>
      </c>
      <c r="G897" s="92">
        <v>43169</v>
      </c>
      <c r="H897" s="93">
        <v>0</v>
      </c>
      <c r="I897" s="93">
        <v>26.97</v>
      </c>
      <c r="J897" s="14" t="s">
        <v>73</v>
      </c>
      <c r="K897" s="95">
        <v>32.89</v>
      </c>
      <c r="L897" s="94">
        <v>4.4499999999999998E-2</v>
      </c>
      <c r="M897" s="95">
        <v>1.4</v>
      </c>
      <c r="N897" s="95">
        <v>0.82</v>
      </c>
      <c r="O897" s="93">
        <v>-41.61</v>
      </c>
      <c r="P897" s="94">
        <v>0.122</v>
      </c>
      <c r="Q897" s="95">
        <v>0</v>
      </c>
      <c r="R897" s="93">
        <v>10.63</v>
      </c>
      <c r="S897" s="120">
        <v>22378003111</v>
      </c>
      <c r="T897" s="14" t="s">
        <v>48</v>
      </c>
      <c r="U897" s="14" t="s">
        <v>80</v>
      </c>
    </row>
    <row r="898" spans="1:21" x14ac:dyDescent="0.25">
      <c r="A898" s="14" t="s">
        <v>1790</v>
      </c>
      <c r="B898" s="91" t="s">
        <v>1791</v>
      </c>
      <c r="C898" s="121" t="s">
        <v>97</v>
      </c>
      <c r="D898" s="14" t="s">
        <v>53</v>
      </c>
      <c r="E898" s="14" t="s">
        <v>71</v>
      </c>
      <c r="F898" s="14" t="s">
        <v>72</v>
      </c>
      <c r="G898" s="92">
        <v>43158</v>
      </c>
      <c r="H898" s="93">
        <v>19.149999999999999</v>
      </c>
      <c r="I898" s="93">
        <v>88.19</v>
      </c>
      <c r="J898" s="94">
        <v>4.6052</v>
      </c>
      <c r="K898" s="95">
        <v>20.8</v>
      </c>
      <c r="L898" s="94">
        <v>2.3099999999999999E-2</v>
      </c>
      <c r="M898" s="95">
        <v>0.5</v>
      </c>
      <c r="N898" s="95">
        <v>0.76</v>
      </c>
      <c r="O898" s="93">
        <v>-22.49</v>
      </c>
      <c r="P898" s="94">
        <v>6.1499999999999999E-2</v>
      </c>
      <c r="Q898" s="95">
        <v>20</v>
      </c>
      <c r="R898" s="93">
        <v>51.91</v>
      </c>
      <c r="S898" s="120">
        <v>260413082399</v>
      </c>
      <c r="T898" s="14" t="s">
        <v>48</v>
      </c>
      <c r="U898" s="14" t="s">
        <v>63</v>
      </c>
    </row>
    <row r="899" spans="1:21" x14ac:dyDescent="0.25">
      <c r="A899" s="14" t="s">
        <v>1792</v>
      </c>
      <c r="B899" s="91" t="s">
        <v>1793</v>
      </c>
      <c r="C899" s="121" t="s">
        <v>102</v>
      </c>
      <c r="D899" s="14" t="s">
        <v>45</v>
      </c>
      <c r="E899" s="14" t="s">
        <v>46</v>
      </c>
      <c r="F899" s="14" t="s">
        <v>47</v>
      </c>
      <c r="G899" s="92">
        <v>42970</v>
      </c>
      <c r="H899" s="93">
        <v>55.18</v>
      </c>
      <c r="I899" s="93">
        <v>18.97</v>
      </c>
      <c r="J899" s="94">
        <v>0.34379999999999999</v>
      </c>
      <c r="K899" s="95">
        <v>13.27</v>
      </c>
      <c r="L899" s="94">
        <v>3.2000000000000002E-3</v>
      </c>
      <c r="M899" s="95">
        <v>1.8</v>
      </c>
      <c r="N899" s="95">
        <v>2.12</v>
      </c>
      <c r="O899" s="93">
        <v>0.97</v>
      </c>
      <c r="P899" s="94">
        <v>2.3800000000000002E-2</v>
      </c>
      <c r="Q899" s="95">
        <v>1</v>
      </c>
      <c r="R899" s="93">
        <v>16.12</v>
      </c>
      <c r="S899" s="120">
        <v>1130693094</v>
      </c>
      <c r="T899" s="14" t="s">
        <v>199</v>
      </c>
      <c r="U899" s="14" t="s">
        <v>179</v>
      </c>
    </row>
    <row r="900" spans="1:21" x14ac:dyDescent="0.25">
      <c r="A900" s="14" t="s">
        <v>1794</v>
      </c>
      <c r="B900" s="91" t="s">
        <v>1795</v>
      </c>
      <c r="C900" s="121" t="s">
        <v>54</v>
      </c>
      <c r="D900" s="14" t="s">
        <v>53</v>
      </c>
      <c r="E900" s="14" t="s">
        <v>71</v>
      </c>
      <c r="F900" s="14" t="s">
        <v>72</v>
      </c>
      <c r="G900" s="92">
        <v>43283</v>
      </c>
      <c r="H900" s="93">
        <v>0</v>
      </c>
      <c r="I900" s="93">
        <v>18.68</v>
      </c>
      <c r="J900" s="14" t="s">
        <v>73</v>
      </c>
      <c r="K900" s="14" t="s">
        <v>73</v>
      </c>
      <c r="L900" s="94">
        <v>0</v>
      </c>
      <c r="M900" s="95">
        <v>2.2000000000000002</v>
      </c>
      <c r="N900" s="95">
        <v>1.26</v>
      </c>
      <c r="O900" s="93">
        <v>-7.43</v>
      </c>
      <c r="P900" s="94">
        <v>-0.10780000000000001</v>
      </c>
      <c r="Q900" s="95">
        <v>0</v>
      </c>
      <c r="R900" s="93">
        <v>0</v>
      </c>
      <c r="S900" s="120">
        <v>7590564905</v>
      </c>
      <c r="T900" s="14" t="s">
        <v>62</v>
      </c>
      <c r="U900" s="14" t="s">
        <v>80</v>
      </c>
    </row>
    <row r="901" spans="1:21" x14ac:dyDescent="0.25">
      <c r="A901" s="14" t="s">
        <v>1796</v>
      </c>
      <c r="B901" s="91" t="s">
        <v>1797</v>
      </c>
      <c r="C901" s="121" t="s">
        <v>132</v>
      </c>
      <c r="D901" s="14" t="s">
        <v>53</v>
      </c>
      <c r="E901" s="14" t="s">
        <v>71</v>
      </c>
      <c r="F901" s="14" t="s">
        <v>72</v>
      </c>
      <c r="G901" s="92">
        <v>43214</v>
      </c>
      <c r="H901" s="93">
        <v>0.52</v>
      </c>
      <c r="I901" s="93">
        <v>57.29</v>
      </c>
      <c r="J901" s="94">
        <v>110.17310000000001</v>
      </c>
      <c r="K901" s="95">
        <v>25.13</v>
      </c>
      <c r="L901" s="94">
        <v>2.7900000000000001E-2</v>
      </c>
      <c r="M901" s="95">
        <v>1.7</v>
      </c>
      <c r="N901" s="95">
        <v>1.28</v>
      </c>
      <c r="O901" s="93">
        <v>-35.950000000000003</v>
      </c>
      <c r="P901" s="94">
        <v>8.3099999999999993E-2</v>
      </c>
      <c r="Q901" s="95">
        <v>5</v>
      </c>
      <c r="R901" s="93">
        <v>58.32</v>
      </c>
      <c r="S901" s="120">
        <v>14795162845</v>
      </c>
      <c r="T901" s="14" t="s">
        <v>48</v>
      </c>
      <c r="U901" s="14" t="s">
        <v>107</v>
      </c>
    </row>
    <row r="902" spans="1:21" x14ac:dyDescent="0.25">
      <c r="A902" s="14" t="s">
        <v>1798</v>
      </c>
      <c r="B902" s="91" t="s">
        <v>1799</v>
      </c>
      <c r="C902" s="121" t="s">
        <v>52</v>
      </c>
      <c r="D902" s="14" t="s">
        <v>53</v>
      </c>
      <c r="E902" s="14" t="s">
        <v>71</v>
      </c>
      <c r="F902" s="14" t="s">
        <v>72</v>
      </c>
      <c r="G902" s="92">
        <v>43220</v>
      </c>
      <c r="H902" s="93">
        <v>0</v>
      </c>
      <c r="I902" s="93">
        <v>20.399999999999999</v>
      </c>
      <c r="J902" s="14" t="s">
        <v>73</v>
      </c>
      <c r="K902" s="95">
        <v>28.73</v>
      </c>
      <c r="L902" s="94">
        <v>3.4299999999999997E-2</v>
      </c>
      <c r="M902" s="95">
        <v>1</v>
      </c>
      <c r="N902" s="95">
        <v>0.79</v>
      </c>
      <c r="O902" s="93">
        <v>-10.210000000000001</v>
      </c>
      <c r="P902" s="94">
        <v>0.1012</v>
      </c>
      <c r="Q902" s="95">
        <v>3</v>
      </c>
      <c r="R902" s="93">
        <v>0</v>
      </c>
      <c r="S902" s="120">
        <v>9440574348</v>
      </c>
      <c r="T902" s="14" t="s">
        <v>62</v>
      </c>
      <c r="U902" s="14" t="s">
        <v>196</v>
      </c>
    </row>
    <row r="903" spans="1:21" x14ac:dyDescent="0.25">
      <c r="A903" s="14" t="s">
        <v>1800</v>
      </c>
      <c r="B903" s="91" t="s">
        <v>1801</v>
      </c>
      <c r="C903" s="121" t="s">
        <v>97</v>
      </c>
      <c r="D903" s="14" t="s">
        <v>45</v>
      </c>
      <c r="E903" s="14" t="s">
        <v>71</v>
      </c>
      <c r="F903" s="14" t="s">
        <v>98</v>
      </c>
      <c r="G903" s="92">
        <v>43237</v>
      </c>
      <c r="H903" s="93">
        <v>9.18</v>
      </c>
      <c r="I903" s="93">
        <v>35.270000000000003</v>
      </c>
      <c r="J903" s="94">
        <v>3.8420000000000001</v>
      </c>
      <c r="K903" s="95">
        <v>32.36</v>
      </c>
      <c r="L903" s="94">
        <v>6.7999999999999996E-3</v>
      </c>
      <c r="M903" s="95">
        <v>1</v>
      </c>
      <c r="N903" s="95">
        <v>3.18</v>
      </c>
      <c r="O903" s="93">
        <v>-3.89</v>
      </c>
      <c r="P903" s="94">
        <v>0.1193</v>
      </c>
      <c r="Q903" s="95">
        <v>0</v>
      </c>
      <c r="R903" s="93">
        <v>21.09</v>
      </c>
      <c r="S903" s="120">
        <v>3313566213</v>
      </c>
      <c r="T903" s="14" t="s">
        <v>62</v>
      </c>
      <c r="U903" s="14" t="s">
        <v>165</v>
      </c>
    </row>
    <row r="904" spans="1:21" x14ac:dyDescent="0.25">
      <c r="A904" s="14" t="s">
        <v>1802</v>
      </c>
      <c r="B904" s="91" t="s">
        <v>1803</v>
      </c>
      <c r="C904" s="121" t="s">
        <v>52</v>
      </c>
      <c r="D904" s="14" t="s">
        <v>53</v>
      </c>
      <c r="E904" s="14" t="s">
        <v>71</v>
      </c>
      <c r="F904" s="14" t="s">
        <v>72</v>
      </c>
      <c r="G904" s="92">
        <v>43159</v>
      </c>
      <c r="H904" s="93">
        <v>0</v>
      </c>
      <c r="I904" s="93">
        <v>36.22</v>
      </c>
      <c r="J904" s="14" t="s">
        <v>73</v>
      </c>
      <c r="K904" s="95">
        <v>29.93</v>
      </c>
      <c r="L904" s="94">
        <v>3.4500000000000003E-2</v>
      </c>
      <c r="M904" s="95">
        <v>1.4</v>
      </c>
      <c r="N904" s="95">
        <v>1.47</v>
      </c>
      <c r="O904" s="93">
        <v>-9.82</v>
      </c>
      <c r="P904" s="94">
        <v>0.1072</v>
      </c>
      <c r="Q904" s="95">
        <v>7</v>
      </c>
      <c r="R904" s="93">
        <v>17.84</v>
      </c>
      <c r="S904" s="120">
        <v>27562761471</v>
      </c>
      <c r="T904" s="14" t="s">
        <v>48</v>
      </c>
      <c r="U904" s="14" t="s">
        <v>74</v>
      </c>
    </row>
    <row r="905" spans="1:21" x14ac:dyDescent="0.25">
      <c r="A905" s="14" t="s">
        <v>1804</v>
      </c>
      <c r="B905" s="91" t="s">
        <v>1953</v>
      </c>
      <c r="C905" s="121" t="s">
        <v>54</v>
      </c>
      <c r="D905" s="14" t="s">
        <v>53</v>
      </c>
      <c r="E905" s="14" t="s">
        <v>71</v>
      </c>
      <c r="F905" s="14" t="s">
        <v>72</v>
      </c>
      <c r="G905" s="92">
        <v>43225</v>
      </c>
      <c r="H905" s="93">
        <v>253.72</v>
      </c>
      <c r="I905" s="93">
        <v>503</v>
      </c>
      <c r="J905" s="94">
        <v>1.9824999999999999</v>
      </c>
      <c r="K905" s="95">
        <v>76.33</v>
      </c>
      <c r="L905" s="94">
        <v>4.5999999999999999E-3</v>
      </c>
      <c r="M905" s="104" t="e">
        <v>#N/A</v>
      </c>
      <c r="N905" s="95">
        <v>1.17</v>
      </c>
      <c r="O905" s="93">
        <v>-64.2</v>
      </c>
      <c r="P905" s="94">
        <v>0.33910000000000001</v>
      </c>
      <c r="Q905" s="95">
        <v>8</v>
      </c>
      <c r="R905" s="93">
        <v>36.78</v>
      </c>
      <c r="S905" s="120">
        <v>108116918</v>
      </c>
      <c r="T905" s="14" t="s">
        <v>199</v>
      </c>
      <c r="U905" s="14" t="s">
        <v>94</v>
      </c>
    </row>
    <row r="906" spans="1:21" x14ac:dyDescent="0.25">
      <c r="A906" s="14" t="s">
        <v>1805</v>
      </c>
      <c r="B906" s="91" t="s">
        <v>1806</v>
      </c>
      <c r="C906" s="121" t="s">
        <v>54</v>
      </c>
      <c r="D906" s="14" t="s">
        <v>53</v>
      </c>
      <c r="E906" s="14" t="s">
        <v>71</v>
      </c>
      <c r="F906" s="14" t="s">
        <v>72</v>
      </c>
      <c r="G906" s="92">
        <v>43263</v>
      </c>
      <c r="H906" s="93">
        <v>33.700000000000003</v>
      </c>
      <c r="I906" s="93">
        <v>164.96</v>
      </c>
      <c r="J906" s="94">
        <v>4.8949999999999996</v>
      </c>
      <c r="K906" s="95">
        <v>29.83</v>
      </c>
      <c r="L906" s="94">
        <v>1.21E-2</v>
      </c>
      <c r="M906" s="95">
        <v>1.4</v>
      </c>
      <c r="N906" s="95">
        <v>1.17</v>
      </c>
      <c r="O906" s="93">
        <v>-87.7</v>
      </c>
      <c r="P906" s="94">
        <v>0.1067</v>
      </c>
      <c r="Q906" s="95">
        <v>0</v>
      </c>
      <c r="R906" s="93">
        <v>38.39</v>
      </c>
      <c r="S906" s="120">
        <v>17827285497</v>
      </c>
      <c r="T906" s="14" t="s">
        <v>48</v>
      </c>
      <c r="U906" s="14" t="s">
        <v>1136</v>
      </c>
    </row>
    <row r="907" spans="1:21" x14ac:dyDescent="0.25">
      <c r="A907" s="14" t="s">
        <v>1807</v>
      </c>
      <c r="B907" s="91" t="s">
        <v>1808</v>
      </c>
      <c r="C907" s="121" t="s">
        <v>52</v>
      </c>
      <c r="D907" s="14" t="s">
        <v>53</v>
      </c>
      <c r="E907" s="14" t="s">
        <v>71</v>
      </c>
      <c r="F907" s="14" t="s">
        <v>72</v>
      </c>
      <c r="G907" s="92">
        <v>43281</v>
      </c>
      <c r="H907" s="93">
        <v>0</v>
      </c>
      <c r="I907" s="93">
        <v>36.409999999999997</v>
      </c>
      <c r="J907" s="14" t="s">
        <v>73</v>
      </c>
      <c r="K907" s="14" t="s">
        <v>73</v>
      </c>
      <c r="L907" s="94">
        <v>5.4999999999999997E-3</v>
      </c>
      <c r="M907" s="95">
        <v>3.1</v>
      </c>
      <c r="N907" s="95">
        <v>1.63</v>
      </c>
      <c r="O907" s="93">
        <v>-9.85</v>
      </c>
      <c r="P907" s="94">
        <v>-0.57789999999999997</v>
      </c>
      <c r="Q907" s="95">
        <v>0</v>
      </c>
      <c r="R907" s="93">
        <v>37.28</v>
      </c>
      <c r="S907" s="120">
        <v>6487246571</v>
      </c>
      <c r="T907" s="14" t="s">
        <v>62</v>
      </c>
      <c r="U907" s="14" t="s">
        <v>316</v>
      </c>
    </row>
    <row r="908" spans="1:21" x14ac:dyDescent="0.25">
      <c r="A908" s="14" t="s">
        <v>1809</v>
      </c>
      <c r="B908" s="91" t="s">
        <v>1810</v>
      </c>
      <c r="C908" s="121" t="s">
        <v>54</v>
      </c>
      <c r="D908" s="14" t="s">
        <v>53</v>
      </c>
      <c r="E908" s="14" t="s">
        <v>71</v>
      </c>
      <c r="F908" s="14" t="s">
        <v>72</v>
      </c>
      <c r="G908" s="92">
        <v>43184</v>
      </c>
      <c r="H908" s="93">
        <v>0</v>
      </c>
      <c r="I908" s="93">
        <v>97.39</v>
      </c>
      <c r="J908" s="14" t="s">
        <v>73</v>
      </c>
      <c r="K908" s="14" t="s">
        <v>73</v>
      </c>
      <c r="L908" s="94">
        <v>3.3E-3</v>
      </c>
      <c r="M908" s="95">
        <v>1.1000000000000001</v>
      </c>
      <c r="N908" s="95">
        <v>1.38</v>
      </c>
      <c r="O908" s="93">
        <v>-16.43</v>
      </c>
      <c r="P908" s="94">
        <v>-0.49759999999999999</v>
      </c>
      <c r="Q908" s="95">
        <v>0</v>
      </c>
      <c r="R908" s="93">
        <v>55.95</v>
      </c>
      <c r="S908" s="120">
        <v>9488505167</v>
      </c>
      <c r="T908" s="14" t="s">
        <v>62</v>
      </c>
      <c r="U908" s="14" t="s">
        <v>80</v>
      </c>
    </row>
    <row r="909" spans="1:21" x14ac:dyDescent="0.25">
      <c r="A909" s="14" t="s">
        <v>1811</v>
      </c>
      <c r="B909" s="91" t="s">
        <v>1812</v>
      </c>
      <c r="C909" s="121" t="s">
        <v>102</v>
      </c>
      <c r="D909" s="14" t="s">
        <v>60</v>
      </c>
      <c r="E909" s="14" t="s">
        <v>71</v>
      </c>
      <c r="F909" s="14" t="s">
        <v>155</v>
      </c>
      <c r="G909" s="92">
        <v>43159</v>
      </c>
      <c r="H909" s="93">
        <v>31.15</v>
      </c>
      <c r="I909" s="93">
        <v>45.86</v>
      </c>
      <c r="J909" s="94">
        <v>1.4722</v>
      </c>
      <c r="K909" s="95">
        <v>20.47</v>
      </c>
      <c r="L909" s="94">
        <v>3.1399999999999997E-2</v>
      </c>
      <c r="M909" s="95">
        <v>0.1</v>
      </c>
      <c r="N909" s="95">
        <v>0.73</v>
      </c>
      <c r="O909" s="93">
        <v>-56.02</v>
      </c>
      <c r="P909" s="94">
        <v>5.9900000000000002E-2</v>
      </c>
      <c r="Q909" s="95">
        <v>14</v>
      </c>
      <c r="R909" s="93">
        <v>34.9</v>
      </c>
      <c r="S909" s="120">
        <v>23437486476</v>
      </c>
      <c r="T909" s="14" t="s">
        <v>48</v>
      </c>
      <c r="U909" s="14" t="s">
        <v>90</v>
      </c>
    </row>
    <row r="910" spans="1:21" x14ac:dyDescent="0.25">
      <c r="A910" s="14" t="s">
        <v>1813</v>
      </c>
      <c r="B910" s="91" t="s">
        <v>2036</v>
      </c>
      <c r="C910" s="121" t="s">
        <v>54</v>
      </c>
      <c r="D910" s="14" t="s">
        <v>53</v>
      </c>
      <c r="E910" s="14" t="s">
        <v>71</v>
      </c>
      <c r="F910" s="14" t="s">
        <v>72</v>
      </c>
      <c r="G910" s="92">
        <v>43201</v>
      </c>
      <c r="H910" s="93">
        <v>6.24</v>
      </c>
      <c r="I910" s="93">
        <v>56.49</v>
      </c>
      <c r="J910" s="94">
        <v>9.0528999999999993</v>
      </c>
      <c r="K910" s="95">
        <v>42.16</v>
      </c>
      <c r="L910" s="94">
        <v>1.5599999999999999E-2</v>
      </c>
      <c r="M910" s="95">
        <v>0.5</v>
      </c>
      <c r="N910" s="14" t="s">
        <v>73</v>
      </c>
      <c r="O910" s="14" t="s">
        <v>73</v>
      </c>
      <c r="P910" s="94">
        <v>0.16830000000000001</v>
      </c>
      <c r="Q910" s="95">
        <v>5</v>
      </c>
      <c r="R910" s="93">
        <v>50.95</v>
      </c>
      <c r="S910" s="120">
        <v>14575142600</v>
      </c>
      <c r="T910" s="14" t="s">
        <v>48</v>
      </c>
      <c r="U910" s="14" t="s">
        <v>150</v>
      </c>
    </row>
    <row r="911" spans="1:21" x14ac:dyDescent="0.25">
      <c r="A911" s="14" t="s">
        <v>1814</v>
      </c>
      <c r="B911" s="91" t="s">
        <v>1815</v>
      </c>
      <c r="C911" s="121" t="s">
        <v>89</v>
      </c>
      <c r="D911" s="14" t="s">
        <v>45</v>
      </c>
      <c r="E911" s="14" t="s">
        <v>71</v>
      </c>
      <c r="F911" s="14" t="s">
        <v>98</v>
      </c>
      <c r="G911" s="92">
        <v>43242</v>
      </c>
      <c r="H911" s="93">
        <v>27.23</v>
      </c>
      <c r="I911" s="93">
        <v>68.25</v>
      </c>
      <c r="J911" s="94">
        <v>2.5064000000000002</v>
      </c>
      <c r="K911" s="95">
        <v>28.92</v>
      </c>
      <c r="L911" s="94">
        <v>2.0500000000000001E-2</v>
      </c>
      <c r="M911" s="95">
        <v>1.1000000000000001</v>
      </c>
      <c r="N911" s="95">
        <v>4.42</v>
      </c>
      <c r="O911" s="93">
        <v>5.57</v>
      </c>
      <c r="P911" s="94">
        <v>0.1021</v>
      </c>
      <c r="Q911" s="95">
        <v>14</v>
      </c>
      <c r="R911" s="93">
        <v>24.05</v>
      </c>
      <c r="S911" s="120">
        <v>17259620742</v>
      </c>
      <c r="T911" s="14" t="s">
        <v>48</v>
      </c>
      <c r="U911" s="14" t="s">
        <v>127</v>
      </c>
    </row>
    <row r="912" spans="1:21" x14ac:dyDescent="0.25">
      <c r="A912" s="14" t="s">
        <v>1816</v>
      </c>
      <c r="B912" s="91" t="s">
        <v>1817</v>
      </c>
      <c r="C912" s="121" t="s">
        <v>52</v>
      </c>
      <c r="D912" s="14" t="s">
        <v>53</v>
      </c>
      <c r="E912" s="14" t="s">
        <v>71</v>
      </c>
      <c r="F912" s="14" t="s">
        <v>72</v>
      </c>
      <c r="G912" s="92">
        <v>43154</v>
      </c>
      <c r="H912" s="93">
        <v>0</v>
      </c>
      <c r="I912" s="93">
        <v>82.31</v>
      </c>
      <c r="J912" s="14" t="s">
        <v>73</v>
      </c>
      <c r="K912" s="95">
        <v>20.73</v>
      </c>
      <c r="L912" s="94">
        <v>3.6200000000000003E-2</v>
      </c>
      <c r="M912" s="95">
        <v>0.9</v>
      </c>
      <c r="N912" s="95">
        <v>0.85</v>
      </c>
      <c r="O912" s="93">
        <v>-28.42</v>
      </c>
      <c r="P912" s="94">
        <v>6.1199999999999997E-2</v>
      </c>
      <c r="Q912" s="95">
        <v>14</v>
      </c>
      <c r="R912" s="93">
        <v>56.92</v>
      </c>
      <c r="S912" s="120">
        <v>351951123619</v>
      </c>
      <c r="T912" s="14" t="s">
        <v>48</v>
      </c>
      <c r="U912" s="14" t="s">
        <v>80</v>
      </c>
    </row>
    <row r="913" spans="1:21" x14ac:dyDescent="0.25">
      <c r="A913" s="14" t="s">
        <v>1818</v>
      </c>
      <c r="B913" s="91" t="s">
        <v>1819</v>
      </c>
      <c r="C913" s="121" t="s">
        <v>54</v>
      </c>
      <c r="D913" s="14" t="s">
        <v>53</v>
      </c>
      <c r="E913" s="14" t="s">
        <v>71</v>
      </c>
      <c r="F913" s="14" t="s">
        <v>72</v>
      </c>
      <c r="G913" s="92">
        <v>43263</v>
      </c>
      <c r="H913" s="93">
        <v>0</v>
      </c>
      <c r="I913" s="93">
        <v>45.7</v>
      </c>
      <c r="J913" s="14" t="s">
        <v>73</v>
      </c>
      <c r="K913" s="14" t="s">
        <v>73</v>
      </c>
      <c r="L913" s="94">
        <v>7.7000000000000002E-3</v>
      </c>
      <c r="M913" s="95">
        <v>1.2</v>
      </c>
      <c r="N913" s="95">
        <v>2.23</v>
      </c>
      <c r="O913" s="93">
        <v>-7.25</v>
      </c>
      <c r="P913" s="94">
        <v>-1.3119000000000001</v>
      </c>
      <c r="Q913" s="95">
        <v>7</v>
      </c>
      <c r="R913" s="93">
        <v>40.83</v>
      </c>
      <c r="S913" s="120">
        <v>10540369966</v>
      </c>
      <c r="T913" s="14" t="s">
        <v>48</v>
      </c>
      <c r="U913" s="14" t="s">
        <v>141</v>
      </c>
    </row>
    <row r="914" spans="1:21" x14ac:dyDescent="0.25">
      <c r="A914" s="14" t="s">
        <v>1820</v>
      </c>
      <c r="B914" s="91" t="s">
        <v>1821</v>
      </c>
      <c r="C914" s="121" t="s">
        <v>97</v>
      </c>
      <c r="D914" s="14" t="s">
        <v>53</v>
      </c>
      <c r="E914" s="14" t="s">
        <v>71</v>
      </c>
      <c r="F914" s="14" t="s">
        <v>72</v>
      </c>
      <c r="G914" s="92">
        <v>43179</v>
      </c>
      <c r="H914" s="93">
        <v>0</v>
      </c>
      <c r="I914" s="93">
        <v>25</v>
      </c>
      <c r="J914" s="14" t="s">
        <v>73</v>
      </c>
      <c r="K914" s="95">
        <v>18.12</v>
      </c>
      <c r="L914" s="94">
        <v>3.2399999999999998E-2</v>
      </c>
      <c r="M914" s="95">
        <v>1.2</v>
      </c>
      <c r="N914" s="95">
        <v>1.91</v>
      </c>
      <c r="O914" s="93">
        <v>-21.25</v>
      </c>
      <c r="P914" s="94">
        <v>4.8099999999999997E-2</v>
      </c>
      <c r="Q914" s="95">
        <v>0</v>
      </c>
      <c r="R914" s="93">
        <v>39.909999999999997</v>
      </c>
      <c r="S914" s="120">
        <v>6454166000</v>
      </c>
      <c r="T914" s="14" t="s">
        <v>62</v>
      </c>
      <c r="U914" s="14" t="s">
        <v>196</v>
      </c>
    </row>
    <row r="915" spans="1:21" x14ac:dyDescent="0.25">
      <c r="A915" s="14" t="s">
        <v>1822</v>
      </c>
      <c r="B915" s="91" t="s">
        <v>1823</v>
      </c>
      <c r="C915" s="121" t="s">
        <v>54</v>
      </c>
      <c r="D915" s="14" t="s">
        <v>53</v>
      </c>
      <c r="E915" s="14" t="s">
        <v>71</v>
      </c>
      <c r="F915" s="14" t="s">
        <v>72</v>
      </c>
      <c r="G915" s="92">
        <v>43225</v>
      </c>
      <c r="H915" s="93">
        <v>37.04</v>
      </c>
      <c r="I915" s="93">
        <v>67.8</v>
      </c>
      <c r="J915" s="94">
        <v>1.8305</v>
      </c>
      <c r="K915" s="95">
        <v>32.75</v>
      </c>
      <c r="L915" s="94">
        <v>1.06E-2</v>
      </c>
      <c r="M915" s="95">
        <v>1.1000000000000001</v>
      </c>
      <c r="N915" s="95">
        <v>1.42</v>
      </c>
      <c r="O915" s="93">
        <v>-15.12</v>
      </c>
      <c r="P915" s="94">
        <v>0.12130000000000001</v>
      </c>
      <c r="Q915" s="95">
        <v>7</v>
      </c>
      <c r="R915" s="93">
        <v>29.34</v>
      </c>
      <c r="S915" s="120">
        <v>12401375037</v>
      </c>
      <c r="T915" s="14" t="s">
        <v>48</v>
      </c>
      <c r="U915" s="14" t="s">
        <v>86</v>
      </c>
    </row>
    <row r="916" spans="1:21" x14ac:dyDescent="0.25">
      <c r="A916" s="14" t="s">
        <v>1824</v>
      </c>
      <c r="B916" s="91" t="s">
        <v>1825</v>
      </c>
      <c r="C916" s="121" t="s">
        <v>97</v>
      </c>
      <c r="D916" s="14" t="s">
        <v>45</v>
      </c>
      <c r="E916" s="14" t="s">
        <v>71</v>
      </c>
      <c r="F916" s="14" t="s">
        <v>98</v>
      </c>
      <c r="G916" s="92">
        <v>43214</v>
      </c>
      <c r="H916" s="93">
        <v>62.06</v>
      </c>
      <c r="I916" s="93">
        <v>78.72</v>
      </c>
      <c r="J916" s="94">
        <v>1.2684</v>
      </c>
      <c r="K916" s="95">
        <v>22.95</v>
      </c>
      <c r="L916" s="94">
        <v>1.52E-2</v>
      </c>
      <c r="M916" s="95">
        <v>0.9</v>
      </c>
      <c r="N916" s="95">
        <v>1.66</v>
      </c>
      <c r="O916" s="93">
        <v>-26.41</v>
      </c>
      <c r="P916" s="94">
        <v>7.2300000000000003E-2</v>
      </c>
      <c r="Q916" s="95">
        <v>0</v>
      </c>
      <c r="R916" s="93">
        <v>0</v>
      </c>
      <c r="S916" s="120">
        <v>25598911776</v>
      </c>
      <c r="T916" s="14" t="s">
        <v>48</v>
      </c>
      <c r="U916" s="14" t="s">
        <v>433</v>
      </c>
    </row>
    <row r="917" spans="1:21" x14ac:dyDescent="0.25">
      <c r="A917" s="14" t="s">
        <v>1826</v>
      </c>
      <c r="B917" s="91" t="s">
        <v>1827</v>
      </c>
      <c r="C917" s="121" t="s">
        <v>60</v>
      </c>
      <c r="D917" s="14" t="s">
        <v>53</v>
      </c>
      <c r="E917" s="14" t="s">
        <v>71</v>
      </c>
      <c r="F917" s="14" t="s">
        <v>72</v>
      </c>
      <c r="G917" s="92">
        <v>43170</v>
      </c>
      <c r="H917" s="93">
        <v>100.95</v>
      </c>
      <c r="I917" s="93">
        <v>113.76</v>
      </c>
      <c r="J917" s="94">
        <v>1.1269</v>
      </c>
      <c r="K917" s="95">
        <v>20.46</v>
      </c>
      <c r="L917" s="94">
        <v>8.3999999999999995E-3</v>
      </c>
      <c r="M917" s="95">
        <v>1.1000000000000001</v>
      </c>
      <c r="N917" s="95">
        <v>1.5</v>
      </c>
      <c r="O917" s="93">
        <v>-47.61</v>
      </c>
      <c r="P917" s="94">
        <v>5.9799999999999999E-2</v>
      </c>
      <c r="Q917" s="95">
        <v>2</v>
      </c>
      <c r="R917" s="93">
        <v>98.9</v>
      </c>
      <c r="S917" s="120">
        <v>23588145999</v>
      </c>
      <c r="T917" s="14" t="s">
        <v>48</v>
      </c>
      <c r="U917" s="14" t="s">
        <v>141</v>
      </c>
    </row>
    <row r="918" spans="1:21" x14ac:dyDescent="0.25">
      <c r="A918" s="14" t="s">
        <v>1828</v>
      </c>
      <c r="B918" s="91" t="s">
        <v>1829</v>
      </c>
      <c r="C918" s="121" t="s">
        <v>89</v>
      </c>
      <c r="D918" s="14" t="s">
        <v>45</v>
      </c>
      <c r="E918" s="14" t="s">
        <v>46</v>
      </c>
      <c r="F918" s="14" t="s">
        <v>47</v>
      </c>
      <c r="G918" s="92">
        <v>43178</v>
      </c>
      <c r="H918" s="93">
        <v>94.84</v>
      </c>
      <c r="I918" s="93">
        <v>53.06</v>
      </c>
      <c r="J918" s="94">
        <v>0.5595</v>
      </c>
      <c r="K918" s="95">
        <v>21.57</v>
      </c>
      <c r="L918" s="94">
        <v>8.3000000000000001E-3</v>
      </c>
      <c r="M918" s="95">
        <v>1.4</v>
      </c>
      <c r="N918" s="14" t="s">
        <v>73</v>
      </c>
      <c r="O918" s="14" t="s">
        <v>73</v>
      </c>
      <c r="P918" s="94">
        <v>6.5299999999999997E-2</v>
      </c>
      <c r="Q918" s="95">
        <v>5</v>
      </c>
      <c r="R918" s="93">
        <v>51.71</v>
      </c>
      <c r="S918" s="120">
        <v>10333149168</v>
      </c>
      <c r="T918" s="14" t="s">
        <v>48</v>
      </c>
      <c r="U918" s="14" t="s">
        <v>120</v>
      </c>
    </row>
    <row r="919" spans="1:21" x14ac:dyDescent="0.25">
      <c r="A919" s="14" t="s">
        <v>1830</v>
      </c>
      <c r="B919" s="91" t="s">
        <v>1831</v>
      </c>
      <c r="C919" s="121" t="s">
        <v>132</v>
      </c>
      <c r="D919" s="14" t="s">
        <v>45</v>
      </c>
      <c r="E919" s="14" t="s">
        <v>71</v>
      </c>
      <c r="F919" s="14" t="s">
        <v>98</v>
      </c>
      <c r="G919" s="92">
        <v>43170</v>
      </c>
      <c r="H919" s="93">
        <v>72.3</v>
      </c>
      <c r="I919" s="93">
        <v>85.77</v>
      </c>
      <c r="J919" s="94">
        <v>1.1862999999999999</v>
      </c>
      <c r="K919" s="95">
        <v>45.62</v>
      </c>
      <c r="L919" s="94">
        <v>4.8999999999999998E-3</v>
      </c>
      <c r="M919" s="95">
        <v>1</v>
      </c>
      <c r="N919" s="95">
        <v>3.85</v>
      </c>
      <c r="O919" s="93">
        <v>-5.29</v>
      </c>
      <c r="P919" s="94">
        <v>0.18559999999999999</v>
      </c>
      <c r="Q919" s="95">
        <v>5</v>
      </c>
      <c r="R919" s="93">
        <v>14.98</v>
      </c>
      <c r="S919" s="120">
        <v>42266588326</v>
      </c>
      <c r="T919" s="14" t="s">
        <v>48</v>
      </c>
      <c r="U919" s="14" t="s">
        <v>49</v>
      </c>
    </row>
    <row r="920" spans="1:21" x14ac:dyDescent="0.25">
      <c r="A920" s="130"/>
      <c r="B920" s="131"/>
      <c r="C920" s="132"/>
      <c r="D920" s="130"/>
      <c r="E920" s="130"/>
      <c r="F920" s="130"/>
      <c r="G920" s="133"/>
      <c r="H920" s="134"/>
      <c r="I920" s="134"/>
      <c r="J920" s="136"/>
      <c r="K920" s="135"/>
      <c r="L920" s="136"/>
      <c r="M920" s="135"/>
      <c r="N920" s="135"/>
      <c r="O920" s="134"/>
      <c r="P920" s="136"/>
      <c r="Q920" s="135"/>
      <c r="R920" s="134"/>
      <c r="S920" s="137"/>
      <c r="T920" s="130"/>
      <c r="U920" s="130"/>
    </row>
    <row r="921" spans="1:21" x14ac:dyDescent="0.25">
      <c r="A921" s="130"/>
      <c r="B921" s="131"/>
      <c r="C921" s="132"/>
      <c r="D921" s="130"/>
      <c r="E921" s="130"/>
      <c r="F921" s="130"/>
      <c r="G921" s="133"/>
      <c r="H921" s="134"/>
      <c r="I921" s="134"/>
      <c r="J921" s="136"/>
      <c r="K921" s="135"/>
      <c r="L921" s="136"/>
      <c r="M921" s="135"/>
      <c r="N921" s="135"/>
      <c r="O921" s="134"/>
      <c r="P921" s="136"/>
      <c r="Q921" s="135"/>
      <c r="R921" s="134"/>
      <c r="S921" s="137"/>
      <c r="T921" s="130"/>
      <c r="U921" s="130"/>
    </row>
    <row r="922" spans="1:21" x14ac:dyDescent="0.25">
      <c r="A922" s="130"/>
      <c r="B922" s="131"/>
      <c r="C922" s="132"/>
      <c r="D922" s="130"/>
      <c r="E922" s="130"/>
      <c r="F922" s="130"/>
      <c r="G922" s="133"/>
      <c r="H922" s="134"/>
      <c r="I922" s="134"/>
      <c r="J922" s="136"/>
      <c r="K922" s="135"/>
      <c r="L922" s="136"/>
      <c r="M922" s="135"/>
      <c r="N922" s="130"/>
      <c r="O922" s="130"/>
      <c r="P922" s="136"/>
      <c r="Q922" s="135"/>
      <c r="R922" s="134"/>
      <c r="S922" s="137"/>
      <c r="T922" s="130"/>
      <c r="U922" s="130"/>
    </row>
    <row r="923" spans="1:21" x14ac:dyDescent="0.25">
      <c r="A923" s="14"/>
      <c r="B923" s="91"/>
      <c r="C923" s="121"/>
      <c r="D923" s="14"/>
      <c r="E923" s="14"/>
      <c r="F923" s="14"/>
      <c r="G923" s="92"/>
      <c r="H923" s="93"/>
      <c r="I923" s="93"/>
      <c r="J923" s="94"/>
      <c r="K923" s="95"/>
      <c r="L923" s="94"/>
      <c r="M923" s="95"/>
      <c r="N923" s="95"/>
      <c r="O923" s="93"/>
      <c r="P923" s="94"/>
      <c r="Q923" s="95"/>
      <c r="R923" s="93"/>
      <c r="S923" s="120"/>
      <c r="T923" s="14"/>
      <c r="U923" s="14"/>
    </row>
    <row r="924" spans="1:21" x14ac:dyDescent="0.25">
      <c r="A924" s="130"/>
      <c r="B924" s="131"/>
      <c r="C924" s="132"/>
      <c r="D924" s="130"/>
      <c r="E924" s="130"/>
      <c r="F924" s="130"/>
      <c r="G924" s="133"/>
      <c r="H924" s="134"/>
      <c r="I924" s="134"/>
      <c r="J924" s="136"/>
      <c r="K924" s="135"/>
      <c r="L924" s="136"/>
      <c r="M924" s="135"/>
      <c r="N924" s="135"/>
      <c r="O924" s="134"/>
      <c r="P924" s="136"/>
      <c r="Q924" s="135"/>
      <c r="R924" s="134"/>
      <c r="S924" s="137"/>
      <c r="T924" s="130"/>
      <c r="U924" s="130"/>
    </row>
    <row r="925" spans="1:21" x14ac:dyDescent="0.25">
      <c r="A925" s="14"/>
      <c r="B925" s="91"/>
      <c r="C925" s="121"/>
      <c r="D925" s="14"/>
      <c r="E925" s="14"/>
      <c r="F925" s="14"/>
      <c r="G925" s="92"/>
      <c r="H925" s="93"/>
      <c r="I925" s="93"/>
      <c r="J925" s="94"/>
      <c r="K925" s="95"/>
      <c r="L925" s="94"/>
      <c r="M925" s="95"/>
      <c r="N925" s="14"/>
      <c r="O925" s="14"/>
      <c r="P925" s="94"/>
      <c r="Q925" s="95"/>
      <c r="R925" s="93"/>
      <c r="S925" s="120"/>
      <c r="T925" s="14"/>
      <c r="U925" s="14"/>
    </row>
    <row r="926" spans="1:21" x14ac:dyDescent="0.25">
      <c r="A926" s="14"/>
      <c r="B926" s="91"/>
      <c r="C926" s="121"/>
      <c r="D926" s="14"/>
      <c r="E926" s="14"/>
      <c r="F926" s="14"/>
      <c r="G926" s="92"/>
      <c r="H926" s="93"/>
      <c r="I926" s="93"/>
      <c r="J926" s="94"/>
      <c r="K926" s="95"/>
      <c r="L926" s="94"/>
      <c r="M926" s="95"/>
      <c r="N926" s="95"/>
      <c r="O926" s="93"/>
      <c r="P926" s="94"/>
      <c r="Q926" s="95"/>
      <c r="R926" s="93"/>
      <c r="S926" s="120"/>
      <c r="T926" s="14"/>
      <c r="U926" s="14"/>
    </row>
    <row r="927" spans="1:21" x14ac:dyDescent="0.25">
      <c r="A927" s="130"/>
      <c r="B927" s="131"/>
      <c r="C927" s="132"/>
      <c r="D927" s="130"/>
      <c r="E927" s="130"/>
      <c r="F927" s="130"/>
      <c r="G927" s="133"/>
      <c r="H927" s="134"/>
      <c r="I927" s="134"/>
      <c r="J927" s="136"/>
      <c r="K927" s="135"/>
      <c r="L927" s="136"/>
      <c r="M927" s="135"/>
      <c r="N927" s="130"/>
      <c r="O927" s="130"/>
      <c r="P927" s="136"/>
      <c r="Q927" s="135"/>
      <c r="R927" s="134"/>
      <c r="S927" s="137"/>
      <c r="T927" s="130"/>
      <c r="U927" s="130"/>
    </row>
    <row r="928" spans="1:21" x14ac:dyDescent="0.25">
      <c r="A928" s="14"/>
      <c r="B928" s="91"/>
      <c r="C928" s="121"/>
      <c r="D928" s="14"/>
      <c r="E928" s="14"/>
      <c r="F928" s="14"/>
      <c r="G928" s="92"/>
      <c r="H928" s="93"/>
      <c r="I928" s="93"/>
      <c r="J928" s="94"/>
      <c r="K928" s="95"/>
      <c r="L928" s="94"/>
      <c r="M928" s="95"/>
      <c r="N928" s="95"/>
      <c r="O928" s="93"/>
      <c r="P928" s="94"/>
      <c r="Q928" s="95"/>
      <c r="R928" s="93"/>
      <c r="S928" s="120"/>
      <c r="T928" s="14"/>
      <c r="U928" s="14"/>
    </row>
    <row r="929" spans="1:21" x14ac:dyDescent="0.25">
      <c r="A929" s="130"/>
      <c r="B929" s="131"/>
      <c r="C929" s="132"/>
      <c r="D929" s="130"/>
      <c r="E929" s="130"/>
      <c r="F929" s="130"/>
      <c r="G929" s="133"/>
      <c r="H929" s="134"/>
      <c r="I929" s="134"/>
      <c r="J929" s="130"/>
      <c r="K929" s="130"/>
      <c r="L929" s="136"/>
      <c r="M929" s="135"/>
      <c r="N929" s="135"/>
      <c r="O929" s="134"/>
      <c r="P929" s="136"/>
      <c r="Q929" s="135"/>
      <c r="R929" s="134"/>
      <c r="S929" s="137"/>
      <c r="T929" s="130"/>
      <c r="U929" s="130"/>
    </row>
    <row r="930" spans="1:21" x14ac:dyDescent="0.25">
      <c r="A930" s="14"/>
      <c r="B930" s="91"/>
      <c r="C930" s="121"/>
      <c r="D930" s="14"/>
      <c r="E930" s="14"/>
      <c r="F930" s="14"/>
      <c r="G930" s="92"/>
      <c r="H930" s="93"/>
      <c r="I930" s="93"/>
      <c r="J930" s="14"/>
      <c r="K930" s="14"/>
      <c r="L930" s="94"/>
      <c r="M930" s="95"/>
      <c r="N930" s="95"/>
      <c r="O930" s="93"/>
      <c r="P930" s="94"/>
      <c r="Q930" s="95"/>
      <c r="R930" s="93"/>
      <c r="S930" s="120"/>
      <c r="T930" s="14"/>
      <c r="U930" s="14"/>
    </row>
    <row r="931" spans="1:21" x14ac:dyDescent="0.25">
      <c r="A931" s="14"/>
      <c r="B931" s="91"/>
      <c r="C931" s="121"/>
      <c r="D931" s="14"/>
      <c r="E931" s="14"/>
      <c r="F931" s="14"/>
      <c r="G931" s="92"/>
      <c r="H931" s="93"/>
      <c r="I931" s="93"/>
      <c r="J931" s="94"/>
      <c r="K931" s="95"/>
      <c r="L931" s="94"/>
      <c r="M931" s="95"/>
      <c r="N931" s="95"/>
      <c r="O931" s="93"/>
      <c r="P931" s="94"/>
      <c r="Q931" s="95"/>
      <c r="R931" s="93"/>
      <c r="S931" s="120"/>
      <c r="T931" s="14"/>
      <c r="U931" s="14"/>
    </row>
    <row r="932" spans="1:21" x14ac:dyDescent="0.25">
      <c r="A932" s="14"/>
      <c r="B932" s="91"/>
      <c r="C932" s="121"/>
      <c r="D932" s="14"/>
      <c r="E932" s="14"/>
      <c r="F932" s="14"/>
      <c r="G932" s="92"/>
      <c r="H932" s="93"/>
      <c r="I932" s="93"/>
      <c r="J932" s="94"/>
      <c r="K932" s="95"/>
      <c r="L932" s="94"/>
      <c r="M932" s="95"/>
      <c r="N932" s="14"/>
      <c r="O932" s="14"/>
      <c r="P932" s="94"/>
      <c r="Q932" s="95"/>
      <c r="R932" s="93"/>
      <c r="S932" s="120"/>
      <c r="T932" s="14"/>
      <c r="U932" s="14"/>
    </row>
    <row r="933" spans="1:21" x14ac:dyDescent="0.25">
      <c r="A933" s="14"/>
      <c r="B933" s="91"/>
      <c r="C933" s="121"/>
      <c r="D933" s="14"/>
      <c r="E933" s="14"/>
      <c r="F933" s="14"/>
      <c r="G933" s="92"/>
      <c r="H933" s="93"/>
      <c r="I933" s="93"/>
      <c r="J933" s="94"/>
      <c r="K933" s="95"/>
      <c r="L933" s="94"/>
      <c r="M933" s="95"/>
      <c r="N933" s="95"/>
      <c r="O933" s="93"/>
      <c r="P933" s="94"/>
      <c r="Q933" s="95"/>
      <c r="R933" s="93"/>
      <c r="S933" s="120"/>
      <c r="T933" s="14"/>
      <c r="U933" s="14"/>
    </row>
    <row r="934" spans="1:21" x14ac:dyDescent="0.25">
      <c r="A934" s="14"/>
      <c r="B934" s="91"/>
      <c r="C934" s="121"/>
      <c r="D934" s="14"/>
      <c r="E934" s="14"/>
      <c r="F934" s="14"/>
      <c r="G934" s="92"/>
      <c r="H934" s="93"/>
      <c r="I934" s="93"/>
      <c r="J934" s="14"/>
      <c r="K934" s="95"/>
      <c r="L934" s="94"/>
      <c r="M934" s="95"/>
      <c r="N934" s="95"/>
      <c r="O934" s="93"/>
      <c r="P934" s="94"/>
      <c r="Q934" s="95"/>
      <c r="R934" s="93"/>
      <c r="S934" s="120"/>
      <c r="T934" s="14"/>
      <c r="U934" s="14"/>
    </row>
    <row r="935" spans="1:21" x14ac:dyDescent="0.25">
      <c r="A935" s="14"/>
      <c r="B935" s="91"/>
      <c r="C935" s="121"/>
      <c r="D935" s="14"/>
      <c r="E935" s="14"/>
      <c r="F935" s="14"/>
      <c r="G935" s="92"/>
      <c r="H935" s="93"/>
      <c r="I935" s="93"/>
      <c r="J935" s="94"/>
      <c r="K935" s="95"/>
      <c r="L935" s="94"/>
      <c r="M935" s="95"/>
      <c r="N935" s="95"/>
      <c r="O935" s="93"/>
      <c r="P935" s="94"/>
      <c r="Q935" s="95"/>
      <c r="R935" s="93"/>
      <c r="S935" s="120"/>
      <c r="T935" s="14"/>
      <c r="U935" s="14"/>
    </row>
    <row r="936" spans="1:21" x14ac:dyDescent="0.25">
      <c r="A936" s="14"/>
      <c r="B936" s="91"/>
      <c r="C936" s="121"/>
      <c r="D936" s="14"/>
      <c r="E936" s="14"/>
      <c r="F936" s="14"/>
      <c r="G936" s="92"/>
      <c r="H936" s="93"/>
      <c r="I936" s="93"/>
      <c r="J936" s="14"/>
      <c r="K936" s="95"/>
      <c r="L936" s="94"/>
      <c r="M936" s="95"/>
      <c r="N936" s="95"/>
      <c r="O936" s="93"/>
      <c r="P936" s="94"/>
      <c r="Q936" s="95"/>
      <c r="R936" s="93"/>
      <c r="S936" s="120"/>
      <c r="T936" s="14"/>
      <c r="U936" s="14"/>
    </row>
    <row r="937" spans="1:21" x14ac:dyDescent="0.25">
      <c r="A937" s="14"/>
      <c r="B937" s="91"/>
      <c r="C937" s="121"/>
      <c r="D937" s="14"/>
      <c r="E937" s="14"/>
      <c r="F937" s="14"/>
      <c r="G937" s="92"/>
      <c r="H937" s="93"/>
      <c r="I937" s="93"/>
      <c r="J937" s="94"/>
      <c r="K937" s="95"/>
      <c r="L937" s="94"/>
      <c r="M937" s="95"/>
      <c r="N937" s="95"/>
      <c r="O937" s="93"/>
      <c r="P937" s="94"/>
      <c r="Q937" s="95"/>
      <c r="R937" s="93"/>
      <c r="S937" s="120"/>
      <c r="T937" s="14"/>
      <c r="U937" s="14"/>
    </row>
    <row r="938" spans="1:21" x14ac:dyDescent="0.25">
      <c r="A938" s="14"/>
      <c r="B938" s="91"/>
      <c r="C938" s="121"/>
      <c r="D938" s="14"/>
      <c r="E938" s="14"/>
      <c r="F938" s="14"/>
      <c r="G938" s="92"/>
      <c r="H938" s="93"/>
      <c r="I938" s="93"/>
      <c r="J938" s="94"/>
      <c r="K938" s="95"/>
      <c r="L938" s="94"/>
      <c r="M938" s="95"/>
      <c r="N938" s="95"/>
      <c r="O938" s="93"/>
      <c r="P938" s="94"/>
      <c r="Q938" s="95"/>
      <c r="R938" s="93"/>
      <c r="S938" s="120"/>
      <c r="T938" s="14"/>
      <c r="U938" s="14"/>
    </row>
    <row r="939" spans="1:21" x14ac:dyDescent="0.25">
      <c r="A939" s="14"/>
      <c r="B939" s="91"/>
      <c r="C939" s="121"/>
      <c r="D939" s="14"/>
      <c r="E939" s="14"/>
      <c r="F939" s="14"/>
      <c r="G939" s="92"/>
      <c r="H939" s="93"/>
      <c r="I939" s="93"/>
      <c r="J939" s="94"/>
      <c r="K939" s="95"/>
      <c r="L939" s="94"/>
      <c r="M939" s="95"/>
      <c r="N939" s="95"/>
      <c r="O939" s="93"/>
      <c r="P939" s="94"/>
      <c r="Q939" s="95"/>
      <c r="R939" s="93"/>
      <c r="S939" s="120"/>
      <c r="T939" s="14"/>
      <c r="U939" s="14"/>
    </row>
    <row r="940" spans="1:21" x14ac:dyDescent="0.25">
      <c r="A940" s="14"/>
      <c r="B940" s="91"/>
      <c r="C940" s="121"/>
      <c r="D940" s="14"/>
      <c r="E940" s="14"/>
      <c r="F940" s="14"/>
      <c r="G940" s="92"/>
      <c r="H940" s="93"/>
      <c r="I940" s="93"/>
      <c r="J940" s="94"/>
      <c r="K940" s="95"/>
      <c r="L940" s="94"/>
      <c r="M940" s="95"/>
      <c r="N940" s="14"/>
      <c r="O940" s="14"/>
      <c r="P940" s="94"/>
      <c r="Q940" s="95"/>
      <c r="R940" s="93"/>
      <c r="S940" s="120"/>
      <c r="T940" s="14"/>
      <c r="U940" s="14"/>
    </row>
    <row r="941" spans="1:21" x14ac:dyDescent="0.25">
      <c r="A941" s="14"/>
      <c r="B941" s="91"/>
      <c r="C941" s="121"/>
      <c r="D941" s="14"/>
      <c r="E941" s="14"/>
      <c r="F941" s="14"/>
      <c r="G941" s="92"/>
      <c r="H941" s="93"/>
      <c r="I941" s="93"/>
      <c r="J941" s="94"/>
      <c r="K941" s="95"/>
      <c r="L941" s="94"/>
      <c r="M941" s="95"/>
      <c r="N941" s="95"/>
      <c r="O941" s="93"/>
      <c r="P941" s="94"/>
      <c r="Q941" s="95"/>
      <c r="R941" s="93"/>
      <c r="S941" s="120"/>
      <c r="T941" s="14"/>
      <c r="U941" s="14"/>
    </row>
    <row r="942" spans="1:21" x14ac:dyDescent="0.25">
      <c r="B942" s="117"/>
    </row>
  </sheetData>
  <sheetProtection sort="0" autoFilter="0"/>
  <autoFilter ref="A1:U921" xr:uid="{00000000-0009-0000-0000-000003000000}">
    <sortState ref="A2:U921">
      <sortCondition ref="A1:A921"/>
    </sortState>
  </autoFilter>
  <hyperlinks>
    <hyperlink ref="B2" r:id="rId1" display="https://www.moderngraham.com/2018/05/20/agilent-technologies-inc-valuation-may-2018-a/" xr:uid="{9382BF1D-7D8B-4F86-8C8B-8565D36FEE5E}"/>
    <hyperlink ref="B3" r:id="rId2" display="https://www.moderngraham.com/2017/08/15/alcoa-corp-valuation-initial-coverage-aa/" xr:uid="{38D8B6A8-53B6-4FFB-9188-689C1F7D95B2}"/>
    <hyperlink ref="B4" r:id="rId3" display="https://www.moderngraham.com/2018/05/22/american-airlines-group-inc-valuation-may-2018-aal/" xr:uid="{0AFEF20D-DDA4-4244-855C-217FC49044BB}"/>
    <hyperlink ref="B5" r:id="rId4" display="https://www.moderngraham.com/2018/06/08/aarons-inc-valuation-june-2018-aan/" xr:uid="{B6273519-138D-4FA1-A2D0-983C51F1B687}"/>
    <hyperlink ref="B6" r:id="rId5" display="https://www.moderngraham.com/2018/06/28/advance-auto-parts-inc-valuation-june-2018-aap/" xr:uid="{0DF9D030-5201-438C-A832-B1EFB1947766}"/>
    <hyperlink ref="B7" r:id="rId6" display="https://www.moderngraham.com/2018/02/22/apple-inc-valuation-february-2018-aapl/" xr:uid="{838468E3-CBB6-4919-BAFD-4737505D2704}"/>
    <hyperlink ref="B8" r:id="rId7" display="https://www.moderngraham.com/2017/03/25/taser-international-inc-valuation-initial-coverage-tasr/" xr:uid="{3AC5D094-5596-4E7D-80B7-43A17784C605}"/>
    <hyperlink ref="B9" r:id="rId8" display="https://www.moderngraham.com/2018/04/01/abbvie-inc-valuation-april-2018-abbv/" xr:uid="{2E91D08F-210A-4972-A4E1-415A98741B85}"/>
    <hyperlink ref="B10" r:id="rId9" display="https://www.moderngraham.com/2018/04/06/amerisourcebergen-corp-valuation-april-2018-abc/" xr:uid="{41F05648-A6EC-4C9B-9889-C607D471CBBE}"/>
    <hyperlink ref="B11" r:id="rId10" display="https://www.moderngraham.com/2018/05/08/abbott-laboratories-valuation-may-2018-abt/" xr:uid="{C291736E-28B2-43F6-B3A4-392D827FE7A5}"/>
    <hyperlink ref="B12" r:id="rId11" display="https://www.moderngraham.com/2017/09/07/american-campus-communities-inc-valuation-september-2017-acc/" xr:uid="{87329A39-3DEC-4C50-8077-50A768165602}"/>
    <hyperlink ref="B13" r:id="rId12" display="https://www.moderngraham.com/2018/07/02/aci-worldwide-inc-valuation-july-2018-aciw/" xr:uid="{FE054D3A-9CFC-476C-965B-3035E6BB8F72}"/>
    <hyperlink ref="B14" r:id="rId13" display="https://www.moderngraham.com/2018/07/09/aecom-valuation-july-2018-acm/" xr:uid="{805F1B02-18EF-4443-B381-DABA66168746}"/>
    <hyperlink ref="B15" r:id="rId14" display="https://www.moderngraham.com/2018/04/17/accenture-plc-valuation-april-2018-acn/" xr:uid="{E4E6BD50-2929-48A8-A8BC-1357A481687B}"/>
    <hyperlink ref="B16" r:id="rId15" display="https://www.moderngraham.com/2018/07/02/acxiom-corp-valuation-july-2018-acxm/" xr:uid="{4B4A70F1-8D6E-4319-98FC-FC29583ECADE}"/>
    <hyperlink ref="B17" r:id="rId16" display="https://www.moderngraham.com/2018/04/08/adobe-systems-inc-valuation-april-2018-adbe/" xr:uid="{F23A439D-95D6-4CE7-BB21-ADBAB4EE62B2}"/>
    <hyperlink ref="B18" r:id="rId17" display="https://www.moderngraham.com/2018/06/03/analog-devices-inc-valuation-june-2018-adi/" xr:uid="{5C460E33-D537-4D33-852B-9C9332651838}"/>
    <hyperlink ref="B19" r:id="rId18" display="https://www.moderngraham.com/2018/05/03/archer-daniels-midland-co-valuation-may-2018-adm/" xr:uid="{6E258669-C61C-4DE8-A0B6-6F8DEF57DC71}"/>
    <hyperlink ref="B20" r:id="rId19" display="https://www.moderngraham.com/2018/04/18/automatic-data-processing-inc-valuation-april-2018-adp/" xr:uid="{40528F8A-A39B-4E65-B0A8-414E15652CCB}"/>
    <hyperlink ref="B21" r:id="rId20" display="https://www.moderngraham.com/2018/05/15/alliance-data-systems-corp-valuation-may-2018-ads/" xr:uid="{80DDF168-1219-4C69-8EFD-ECDC3C7D2464}"/>
    <hyperlink ref="B22" r:id="rId21" display="https://www.moderngraham.com/2018/04/07/autodesk-inc-valuation-april-2018-adsk/" xr:uid="{A24B5097-BE3D-4AD4-A742-A17A93B4862B}"/>
    <hyperlink ref="B23" r:id="rId22" display="https://www.moderngraham.com/2018/05/20/ameren-corp-valuation-may-2018-aee/" xr:uid="{56CA6C90-3052-43A9-A7E7-402F5F996AFF}"/>
    <hyperlink ref="B24" r:id="rId23" display="https://www.moderngraham.com/2018/05/17/american-eagle-outfitters-inc-valuation-may-2018-aeo/" xr:uid="{E2B166DC-DA81-41E4-83CA-91623AC70CA4}"/>
    <hyperlink ref="B25" r:id="rId24" display="https://www.moderngraham.com/2018/06/11/american-electric-power-co-valuation-june-2018-aep/" xr:uid="{6F474FBA-1534-4833-8FB6-D4115EDA04FF}"/>
    <hyperlink ref="B26" r:id="rId25" display="https://www.moderngraham.com/2018/03/25/the-aes-corp-valuation-march-2018-aes/" xr:uid="{443E0B1D-A769-4D87-8359-9647DCB64B1F}"/>
    <hyperlink ref="B27" r:id="rId26" display="https://www.moderngraham.com/2018/04/07/aetna-inc-valuation-april-2018-aet/" xr:uid="{813FA4AE-36AB-40D6-AA64-01592C19C7F7}"/>
    <hyperlink ref="B28" r:id="rId27" display="https://www.moderngraham.com/2017/01/26/american-financial-group-inc-valuation-january-2017-afg/" xr:uid="{B6C2AE32-9D56-4D45-9CE0-755E1CEB618C}"/>
    <hyperlink ref="B29" r:id="rId28" display="https://www.moderngraham.com/2018/03/06/aflac-inc-valuation-march-2018-afl/" xr:uid="{770CD898-436F-4989-AE29-5089D2F4C5BF}"/>
    <hyperlink ref="B30" r:id="rId29" display="https://www.moderngraham.com/2017/02/07/agco-corporation-valuation-february-2017-agco/" xr:uid="{BFC37073-45B1-4B6E-A69F-DA50E33A6049}"/>
    <hyperlink ref="B31" r:id="rId30" display="https://www.moderngraham.com/2018/05/04/allergan-plc-valuation-may-2018-agn/" xr:uid="{7203D538-B1B6-4464-8C72-67E50FA3D474}"/>
    <hyperlink ref="B32" r:id="rId31" display="https://www.moderngraham.com/2018/03/12/aspen-insurance-holdings-ltd-valuation-march-2018-ahl/" xr:uid="{5FDF0D4E-444A-49E7-8236-9171F8596669}"/>
    <hyperlink ref="B33" r:id="rId32" display="https://www.moderngraham.com/2018/06/11/american-international-group-inc-june-2018-aig/" xr:uid="{C98FE92C-8787-4007-948A-0D90B3B4D5C9}"/>
    <hyperlink ref="B34" r:id="rId33" display="https://www.moderngraham.com/2017/08/24/albany-international-corp-valuation-initial-coverage-ain/" xr:uid="{CCE724BB-E082-4AB2-B5F1-A0461B60845F}"/>
    <hyperlink ref="B35" r:id="rId34" display="https://www.moderngraham.com/2017/09/09/aar-corp-valuation-initial-coverage-air/" xr:uid="{866E8678-EB92-4ED2-93D3-E14576547C44}"/>
    <hyperlink ref="B36" r:id="rId35" display="https://www.moderngraham.com/2018/03/21/apartment-investment-management-co-valuation-march-2018-aiv/" xr:uid="{7C1EE2C2-E9B6-40F7-9D97-FBA81825A427}"/>
    <hyperlink ref="B37" r:id="rId36" display="https://www.moderngraham.com/2018/06/23/assurant-inc-valuation-june-2018-aiz/" xr:uid="{A80629A0-64D4-4FE8-AB5C-AC507CCFA09C}"/>
    <hyperlink ref="B38" r:id="rId37" display="https://www.moderngraham.com/2018/04/30/arthur-j-gallagher-co-valuation-april-2018-ajg/" xr:uid="{80834E8C-3338-4D98-AA9A-382BA1437AFB}"/>
    <hyperlink ref="B39" r:id="rId38" display="https://www.moderngraham.com/2018/05/04/akamai-technologies-inc-valuation-may-2018-akam/" xr:uid="{F905FD81-8970-41FE-A622-426BB12B1697}"/>
    <hyperlink ref="B40" r:id="rId39" display="https://www.moderngraham.com/2016/12/16/akorn-inc-valuation-december-2016-akrx/" xr:uid="{FAA56434-515E-497D-8109-0108CE864886}"/>
    <hyperlink ref="B41" r:id="rId40" display="https://www.moderngraham.com/2018/03/08/albemarle-corp-valuation-march-2018-alb/" xr:uid="{33A91027-EC89-4232-BBB0-5F2101041136}"/>
    <hyperlink ref="B42" r:id="rId41" display="https://www.moderngraham.com/2016/12/19/alexander-baldwin-inc-valuation-december-2016-alex/" xr:uid="{6CB2B76C-30B3-4B88-8F6A-4069D5104037}"/>
    <hyperlink ref="B43" r:id="rId42" display="https://www.moderngraham.com/2018/04/16/align-technology-inc-valuation-april-2018-algn/" xr:uid="{DD7353F2-6791-44FB-A167-80A8EF8B15DC}"/>
    <hyperlink ref="B44" r:id="rId43" display="https://www.moderngraham.com/2018/05/02/alaska-air-group-inc-valuation-may-2018-alk/" xr:uid="{BCC59BBF-1E47-4B35-BE20-2BD02A288CB6}"/>
    <hyperlink ref="B45" r:id="rId44" display="https://www.moderngraham.com/2018/04/19/allstate-corp-valuation-april-2018-all/" xr:uid="{49BA2768-036C-434C-8D19-54F9DFB9F8F7}"/>
    <hyperlink ref="B46" r:id="rId45" display="https://www.moderngraham.com/2018/05/05/allegion-plc-valuation-may-2018-alle/" xr:uid="{00F652C2-D32C-4CFA-B5FC-87392AFD8353}"/>
    <hyperlink ref="B47" r:id="rId46" display="https://www.moderngraham.com/2018/04/17/alexion-pharmaceuticals-inc-valuation-april-2018-alxn/" xr:uid="{504DB56D-6A58-4F2A-86A9-F29C01926DE4}"/>
    <hyperlink ref="B48" r:id="rId47" display="https://www.moderngraham.com/2018/04/11/applied-materials-inc-valuation-april-2018-amat/" xr:uid="{2B38F0F7-C8F2-4FCA-ACAE-CD8ECCB8AFD3}"/>
    <hyperlink ref="B49" r:id="rId48" display="https://www.moderngraham.com/2016/12/28/amc-networks-inc-valuation-december-2016-amcx/" xr:uid="{7C56F3F5-7092-42A9-B1FD-AC1C47436EDD}"/>
    <hyperlink ref="B50" r:id="rId49" display="https://www.moderngraham.com/2018/05/03/advanced-micro-devices-inc-valuation-may-2018-amd/" xr:uid="{ECED43B7-CEB2-4A0A-8B7B-26EA7D145A2E}"/>
    <hyperlink ref="B51" r:id="rId50" display="https://www.moderngraham.com/2018/04/24/ametek-inc-valuation-april-2018-ame/" xr:uid="{6DB1D328-9D02-4CD8-BB85-DE07E5AAF397}"/>
    <hyperlink ref="B52" r:id="rId51" display="https://www.moderngraham.com/2018/05/06/affiliated-managers-group-inc-valuation-may-2018-amg/" xr:uid="{CAC86D3F-803F-4E6B-B873-92FF9F3CF2F8}"/>
    <hyperlink ref="B53" r:id="rId52" display="https://www.moderngraham.com/2018/06/23/amgen-inc-valuation-june-2018-amgn/" xr:uid="{53E0454B-6523-45DB-A959-BD28EB529542}"/>
    <hyperlink ref="B54" r:id="rId53" display="https://www.moderngraham.com/2018/03/14/ameriprise-financial-inc-valuation-march-2018-amp/" xr:uid="{AA5089F0-1EE5-473E-A4AC-034B93FE9A2B}"/>
    <hyperlink ref="B55" r:id="rId54" display="https://www.moderngraham.com/2018/06/03/american-tower-corp-valuation-june-2018-amt/" xr:uid="{A6DB13C4-5845-4F15-9CF0-B7493626A4CA}"/>
    <hyperlink ref="B56" r:id="rId55" display="https://www.moderngraham.com/2018/06/10/amazon-com-inc-valuation-june-2018-amzn/" xr:uid="{A6233410-D166-48AB-AA6D-F5C28D5B38C7}"/>
    <hyperlink ref="B57" r:id="rId56" display="https://www.moderngraham.com/2017/03/11/autonation-inc-valuation-march-2017-an/" xr:uid="{D2485ABB-FDD4-45D1-8861-4DBA279CF3D4}"/>
    <hyperlink ref="B58" r:id="rId57" display="https://www.moderngraham.com/2018/05/16/andeavor-valuation-may-2018-andv/" xr:uid="{A7F90ECE-1B3E-4080-AA3C-E65505BBD9F2}"/>
    <hyperlink ref="B59" r:id="rId58" display="https://www.moderngraham.com/2018/05/17/abercrombie-fitch-co-valuation-may-2018-anf/" xr:uid="{EC179353-0DE8-413F-A713-2C3FB6E0B78C}"/>
    <hyperlink ref="B60" r:id="rId59" display="https://www.moderngraham.com/2018/03/14/ansys-inc-valuation-march-2018-anss/" xr:uid="{B6FC0AB1-80C8-43C9-A8B2-0BDB51AF4F20}"/>
    <hyperlink ref="B61" r:id="rId60" display="https://www.moderngraham.com/2018/05/08/anthem-inc-valuation-may-2018-antm/" xr:uid="{8AAAE16D-08D5-453A-9610-710036ABFF58}"/>
    <hyperlink ref="B62" r:id="rId61" display="https://www.moderngraham.com/2018/02/28/aon-plc-valuation-february-2018-aon/" xr:uid="{924CB53F-272F-481E-A4AA-7004F988D61E}"/>
    <hyperlink ref="B63" r:id="rId62" display="https://www.moderngraham.com/2018/03/09/a-o-smith-corp-valuation-march-2018-aos/" xr:uid="{18550421-C6CC-4F65-AEBC-48A8C82893EB}"/>
    <hyperlink ref="B64" r:id="rId63" display="https://www.moderngraham.com/2018/06/25/apache-corp-valuation-june-2018-apa/" xr:uid="{AD692C05-24FE-497F-96BB-7C507645A5D4}"/>
    <hyperlink ref="B65" r:id="rId64" display="https://www.moderngraham.com/2018/06/25/anadarko-petroleum-corp-valuation-june-2018-apc/" xr:uid="{40F31212-2C28-4208-A60C-9347B797D65D}"/>
    <hyperlink ref="B66" r:id="rId65" display="https://www.moderngraham.com/2018/03/09/air-products-chemicals-inc-valuation-march-2018-apd/" xr:uid="{CA0CB9E7-EDC6-4A7D-B558-B9C893A36FD3}"/>
    <hyperlink ref="B67" r:id="rId66" display="https://www.moderngraham.com/2018/05/23/amphenol-corp-valuation-may-2018-aph/" xr:uid="{05965651-2DCA-41C6-A2D7-1670DAFDA308}"/>
    <hyperlink ref="B68" r:id="rId67" display="https://www.moderngraham.com/2018/05/23/aptiv-plc-valuation-initial-coverage-may-2018-aptv/" xr:uid="{4938E7B7-A25F-4C34-80BD-6E071D50B8CE}"/>
    <hyperlink ref="B69" r:id="rId68" display="https://www.moderngraham.com/2018/02/28/alexandria-real-estate-equities-inc-valuation-february-2018-are/" xr:uid="{6FA2CFA6-8A9C-4151-8332-5643C786FA12}"/>
    <hyperlink ref="B70" r:id="rId69" display="https://www.moderngraham.com/2018/07/02/alliance-resource-partners-lp-valuation-july-2018-arlp/" xr:uid="{81992A72-7AB4-4792-A848-31546717B24D}"/>
    <hyperlink ref="B71" r:id="rId70" display="https://www.moderngraham.com/2018/04/18/arconic-inc-valuation-april-2018-arnc/" xr:uid="{553C86FD-51FA-44CD-9508-CF8E0FEB113B}"/>
    <hyperlink ref="B72" r:id="rId71" display="https://www.moderngraham.com/2017/01/11/arris-international-plc-valuation-january-2017-arrs/" xr:uid="{4B2C8A58-0C55-4F72-80CF-02C5E6718128}"/>
    <hyperlink ref="B73" r:id="rId72" display="https://www.moderngraham.com/2016/07/03/arrow-electronics-inc-valuation-july-2016-arw/" xr:uid="{96A86F07-1F0E-40D0-9A44-55A51B098531}"/>
    <hyperlink ref="B74" r:id="rId73" display="https://www.moderngraham.com/2018/03/09/ashland-global-holdings-inc-valuation-march-2018-ash/" xr:uid="{CC63AB9D-D6CD-4C24-87E6-FCD7E7A71BF4}"/>
    <hyperlink ref="B75" r:id="rId74" display="https://www.moderngraham.com/2017/03/10/allegheny-technologies-inc-valuation-march-2017-ati/" xr:uid="{84855C00-E405-4D7E-9549-9A4EED68169F}"/>
    <hyperlink ref="B76" r:id="rId75" display="https://www.moderngraham.com/2017/08/20/atn-international-inc-valuation-initial-coverage-atni/" xr:uid="{4F507169-5480-41AA-B4CA-BF64B29244C0}"/>
    <hyperlink ref="B77" r:id="rId76" display="https://www.moderngraham.com/2017/09/04/atmos-energy-corp-valuation-initial-coverage-ato/" xr:uid="{2713CA70-B6EE-4577-A187-239AA4E2919C}"/>
    <hyperlink ref="B78" r:id="rId77" display="https://www.moderngraham.com/2018/06/29/activision-blizzard-inc-valuation-june-2018-atvi/" xr:uid="{B4FE8AB1-552D-40A3-B577-D5EBA4853E92}"/>
    <hyperlink ref="B79" r:id="rId78" display="https://www.moderngraham.com/2018/03/01/avalonbay-communities-inc-valuation-february-2018-avb/" xr:uid="{739951DF-26F9-4FB0-90A3-92B7C550BEF8}"/>
    <hyperlink ref="B80" r:id="rId79" display="https://www.moderngraham.com/2018/04/05/broadcom-inc-valuation-april-2018-avgo/" xr:uid="{6437ED98-23D7-4F30-89B5-22D6DCEBFE96}"/>
    <hyperlink ref="B81" r:id="rId80" display="https://www.moderngraham.com/2018/06/30/avon-products-inc-valuation-june-2018-avp/" xr:uid="{19D49D5A-5227-448D-827D-585D17F5F079}"/>
    <hyperlink ref="B82" r:id="rId81" display="https://www.moderngraham.com/2018/03/18/avery-dennison-corp-valuation-march-2018-avy/" xr:uid="{10A1971B-7001-4C49-9B64-E372D31F29A0}"/>
    <hyperlink ref="B83" r:id="rId82" display="https://www.moderngraham.com/2018/06/07/american-water-works-co-inc-valuation-june-2018-awk/" xr:uid="{96FE19F1-2CB5-4165-968E-7EEFD3182E76}"/>
    <hyperlink ref="B84" r:id="rId83" display="https://www.moderngraham.com/2018/02/22/american-express-co-valuation-february-2018-axp/" xr:uid="{7C9A07FD-13F5-44E2-B89D-E930723E6213}"/>
    <hyperlink ref="B85" r:id="rId84" display="https://www.moderngraham.com/2018/06/04/acuity-brands-inc-valuation-june-2018-ayi/" xr:uid="{A5FDD8E1-C207-4792-B4B7-01433832EB74}"/>
    <hyperlink ref="B86" r:id="rId85" display="https://www.moderngraham.com/2018/03/01/autozone-inc-valuation-february-2018-azo/" xr:uid="{61F3F13B-B018-48DF-AA5B-26D858557F5D}"/>
    <hyperlink ref="B87" r:id="rId86" display="https://www.moderngraham.com/2018/02/22/boeing-co-valuation-february-2018-ba/" xr:uid="{96D41D59-7DFB-4513-BF65-BD9F0773FB5C}"/>
    <hyperlink ref="B88" r:id="rId87" display="https://www.moderngraham.com/2018/03/29/bank-of-america-corp-valuation-march-2018-bac/" xr:uid="{F8B74117-44FF-4B2B-9AA3-5E2942B6B733}"/>
    <hyperlink ref="B89" r:id="rId88" display="https://www.moderngraham.com/2018/05/10/baxter-international-inc-valuation-may-2018-bax/" xr:uid="{2AF6319F-BD4A-4D23-B1AF-30A2DB59B33B}"/>
    <hyperlink ref="B90" r:id="rId89" display="https://www.moderngraham.com/2018/03/12/bed-bath-beyond-inc-valuation-march-2018-bbby/" xr:uid="{986FD5DB-EC4B-4DE5-860B-7E6748072C48}"/>
    <hyperlink ref="B91" r:id="rId90" display="https://www.moderngraham.com/2018/04/19/bbt-corporation-valuation-april-2018-bbt/" xr:uid="{3E45E105-58BA-43E6-A358-D687713713D9}"/>
    <hyperlink ref="B92" r:id="rId91" display="https://www.moderngraham.com/2018/04/05/best-buy-co-inc-valuation-april-2018-bby/" xr:uid="{5281494E-B317-45FF-9165-6515340418A3}"/>
    <hyperlink ref="B93" r:id="rId92" display="https://www.moderngraham.com/2018/05/05/becton-dickinson-and-co-valuation-may-2018-bdx/" xr:uid="{AA492440-908B-46B5-9842-7F3E4593306C}"/>
    <hyperlink ref="B94" r:id="rId93" display="https://www.moderngraham.com/2018/05/23/franklin-resources-inc-valuation-may-2018-ben/" xr:uid="{31BDB668-27B7-4AA1-8919-D447DC3CDFCD}"/>
    <hyperlink ref="B95" r:id="rId94" display="https://www.moderngraham.com/2018/05/14/brown-forman-corp-valuation-may-2018-bf-b/" xr:uid="{3D77DC7A-7520-4538-A8C1-30C5334488F2}"/>
    <hyperlink ref="B96" r:id="rId95" display="https://www.moderngraham.com/2017/07/21/saul-centers-inc-valuation-initial-coverage-bfs/" xr:uid="{32558F41-DDC9-4400-9750-441993075319}"/>
    <hyperlink ref="B97" r:id="rId96" display="https://www.moderngraham.com/2018/06/10/big-5-sporting-goods-corp-valuation-june-2018-bgfv/" xr:uid="{CBD31D94-9716-44DA-8D96-EB6D3E93B134}"/>
    <hyperlink ref="B98" r:id="rId97" display="https://www.moderngraham.com/2017/09/07/briggs-stratton-corp-valuation-initial-coverage-bgg/" xr:uid="{540D36C9-3262-4BC0-9438-8D1ED1374003}"/>
    <hyperlink ref="B99" r:id="rId98" display="https://www.moderngraham.com/2018/07/01/bg-foods-inc-valuation-july-2018-bgs/" xr:uid="{54180434-B3F8-4615-99FC-150C2E27C02B}"/>
    <hyperlink ref="B100" r:id="rId99" display="https://www.moderngraham.com/2018/04/12/brighthouse-financial-inc-valuation-initial-coverage-bhf/" xr:uid="{7E8B9A15-3622-4007-8927-EED6C0DF85FD}"/>
    <hyperlink ref="B101" r:id="rId100" display="https://www.moderngraham.com/2018/04/12/baker-hughes-a-ge-co-valuation-april-2018-bhge/" xr:uid="{C3D9E432-4A04-468A-90A6-F19259D59D1B}"/>
    <hyperlink ref="B102" r:id="rId101" display="https://www.moderngraham.com/2018/06/26/biogen-inc-valuation-june-2018-biib/" xr:uid="{69C79952-D0D5-46F2-A288-F6D90A057B9F}"/>
    <hyperlink ref="B103" r:id="rId102" display="https://www.moderngraham.com/2018/05/04/bank-of-new-york-mellon-corp-valuation-may-2018-bk/" xr:uid="{9F4299A3-A627-4217-969F-F4C0D35866C8}"/>
    <hyperlink ref="B104" r:id="rId103" display="https://www.moderngraham.com/2018/04/02/booking-holdings-inc-valuation-april-2018-bkng/" xr:uid="{8A186AC3-81F6-463D-BD06-19D3995B3F5B}"/>
    <hyperlink ref="B105" r:id="rId104" display="https://www.moderngraham.com/2018/03/15/blackrock-inc-valuation-march-2018-blk/" xr:uid="{978AFD88-0D1B-48F4-B3F0-3831071DC36F}"/>
    <hyperlink ref="B106" r:id="rId105" display="https://www.moderngraham.com/2018/04/30/ball-corporation-valuation-april-2018-bll/" xr:uid="{51BEEEBB-8913-45E9-86DB-9316431D544D}"/>
    <hyperlink ref="B107" r:id="rId106" display="https://www.moderngraham.com/2018/06/30/bemis-co-inc-valuation-june-2018-bms/" xr:uid="{9E685DB3-4D29-4CB0-8EBB-D1631B5507FC}"/>
    <hyperlink ref="B108" r:id="rId107" display="https://www.moderngraham.com/2018/06/29/bristol-myers-squibb-company-valuation-june-2018-bmy/" xr:uid="{DA5BB281-4E20-44B5-9825-0D2EF5BF770F}"/>
    <hyperlink ref="B109" r:id="rId108" display="https://www.moderngraham.com/2018/05/05/berkshire-hathaway-inc-valuation-may-2018-brk-b/" xr:uid="{2577C9F2-E25E-49D7-8890-C1AF9C86061E}"/>
    <hyperlink ref="B110" r:id="rId109" display="https://www.moderngraham.com/2018/05/10/boston-scientific-corp-valuation-may-2018-bsx/" xr:uid="{ECCACA64-B51D-4E80-81C1-6FD8BDA43438}"/>
    <hyperlink ref="B111" r:id="rId110" display="https://www.moderngraham.com/2018/04/26/borgwarner-inc-valuation-april-2018-bwa/" xr:uid="{FE92542D-71D3-4153-8E04-059390FBCDA7}"/>
    <hyperlink ref="B112" r:id="rId111" display="https://www.moderngraham.com/2018/03/02/boston-properties-inc-valuation-march-2018-bxp/" xr:uid="{3162D551-CE41-4162-834F-B7C5020E04B4}"/>
    <hyperlink ref="B113" r:id="rId112" display="https://www.moderngraham.com/2018/03/04/citigroup-inc-valuation-march-2018-c/" xr:uid="{D0E9A154-4F3A-44B9-95F0-CA81B6D48DB0}"/>
    <hyperlink ref="B114" r:id="rId113" display="https://www.moderngraham.com/2018/03/23/ca-inc-valuation-march-2018-ca/" xr:uid="{4B685C39-B1EC-43F5-8FBD-7BBC3695DDAB}"/>
    <hyperlink ref="B115" r:id="rId114" display="https://www.moderngraham.com/2018/05/02/conagra-brands-inc-valuation-may-2018-cag/" xr:uid="{0D1F336D-9E8F-4E77-8A3D-C2FBF80DCC19}"/>
    <hyperlink ref="B116" r:id="rId115" display="https://www.moderngraham.com/2018/03/21/cardinal-health-inc-valuation-march-2018-cah/" xr:uid="{29B09BC4-033C-4AEC-A20E-10EBDB91079E}"/>
    <hyperlink ref="B117" r:id="rId116" display="https://www.moderngraham.com/2018/02/22/caterpillar-inc-valuation-february-2018-cat/" xr:uid="{BF2D1166-FCF6-449A-97AF-159C2C5F9DEE}"/>
    <hyperlink ref="B118" r:id="rId117" display="https://www.moderngraham.com/2018/06/03/chubb-ltd-valuation-june-2018-cb/" xr:uid="{0521C10E-C02F-420B-A31F-786573FAC1C1}"/>
    <hyperlink ref="B119" r:id="rId118" display="https://www.moderngraham.com/2018/03/29/cboe-global-markets-inc-valuation-initial-coverage-cboe/" xr:uid="{877518BC-7A64-45AA-B353-5D5FEE9B7DF1}"/>
    <hyperlink ref="B120" r:id="rId119" display="https://www.moderngraham.com/2018/06/01/cbre-group-inc-valuation-june-2018-cbre/" xr:uid="{15C2C440-0F3B-459C-B09D-2FC00718D7AC}"/>
    <hyperlink ref="B121" r:id="rId120" display="https://www.moderngraham.com/2018/04/16/cbs-corporation-valuation-april-2018-cbs/" xr:uid="{12BC4A0E-1BF4-4780-8400-3A3588690A62}"/>
    <hyperlink ref="B122" r:id="rId121" display="http://www.moderngraham.com/2017/01/13/coca-cola-european-partners-plc-valuation-january-2017-cce/" xr:uid="{CE2DFCBE-3760-46D3-8A63-8F079B8D5076}"/>
    <hyperlink ref="B123" r:id="rId122" display="https://www.moderngraham.com/2018/03/19/crown-castle-international-corp-valuation-march-2018-cci/" xr:uid="{C4B76894-04EA-4A47-AAE3-6875286C1530}"/>
    <hyperlink ref="B124" r:id="rId123" display="https://www.moderngraham.com/2018/04/02/carnival-corp-valuation-april-2018-ccl/" xr:uid="{D8272284-9ACA-4A7D-A732-58684717DE81}"/>
    <hyperlink ref="B125" r:id="rId124" display="https://www.moderngraham.com/2018/04/02/cadence-design-systems-inc-valuation-initial-coverage-cdns/" xr:uid="{C8009ACB-DB09-4B23-A4AB-46325ED23D21}"/>
    <hyperlink ref="B126" r:id="rId125" display="https://www.moderngraham.com/2018/06/23/celgene-corp-valuation-june-2018-celg/" xr:uid="{C7E76802-0A01-4E15-850D-96E53EF14A89}"/>
    <hyperlink ref="B127" r:id="rId126" display="https://www.moderngraham.com/2018/07/02/century-aluminum-co-valuation-july-2018-cenx/" xr:uid="{B0C4DE8E-5658-4D8E-9408-50AB87D146F2}"/>
    <hyperlink ref="B128" r:id="rId127" display="https://www.moderngraham.com/2018/04/09/cerner-corporation-valuation-april-2018-cern/" xr:uid="{8FA570EF-77BC-47A6-9FCB-EBFA4194FF06}"/>
    <hyperlink ref="B129" r:id="rId128" display="https://www.moderngraham.com/2018/07/03/ceva-inc-valuation-july-2018-ceva/" xr:uid="{607FEFEB-12AC-4D4B-8090-08781D1F8356}"/>
    <hyperlink ref="B130" r:id="rId129" display="https://www.moderngraham.com/2018/04/13/cf-industries-holdings-inc-valuation-april-2018-cf/" xr:uid="{9E71EA39-0643-453B-B22F-3DFCB7A78C66}"/>
    <hyperlink ref="B131" r:id="rId130" display="https://www.moderngraham.com/2018/04/20/citizens-financial-group-inc-valuation-april-2018-cfg/" xr:uid="{36F7A858-3F7F-4E7B-88E4-C72CD1D333AC}"/>
    <hyperlink ref="B132" r:id="rId131" display="http://www.moderngraham.com/2016/12/08/cullenfrost-bankers-inc-valuation-initial-coverage-cfr/" xr:uid="{873829A4-4226-412A-8F2B-F3A961D6B24F}"/>
    <hyperlink ref="B133" r:id="rId132" display="http://www.moderngraham.com/2016/12/10/celadon-group-inc-valuation-initial-coverage-cgi/" xr:uid="{2C872FCD-1902-4404-A712-907BF6D6EE30}"/>
    <hyperlink ref="B134" r:id="rId133" display="http://www.moderngraham.com/2016/12/12/cognex-corporation-valuation-initial-coverage-cgnx/" xr:uid="{501CEE57-DD43-4771-8B8C-D3CA2BC0C4E6}"/>
    <hyperlink ref="B135" r:id="rId134" display="http://www.moderngraham.com/2016/12/13/city-holding-company-valuation-initial-coverage-chco/" xr:uid="{F2A88CA9-B448-4EE2-87D8-7013A211F5A0}"/>
    <hyperlink ref="B136" r:id="rId135" display="https://www.moderngraham.com/2018/04/30/church-dwight-co-inc-valuation-april-2018-chd/" xr:uid="{9DB09381-610C-4544-8C75-4ADCED7B4255}"/>
    <hyperlink ref="B137" r:id="rId136" display="http://www.moderngraham.com/2016/12/15/chemed-corporation-valuation-initial-coverage-che/" xr:uid="{14BDE89C-143A-41E0-800A-9C6544D0041B}"/>
    <hyperlink ref="B138" r:id="rId137" display="https://www.moderngraham.com/2018/03/15/chesapeake-energy-corp-valuation-march-2018-chk/" xr:uid="{3277F679-9355-4A15-9345-E14F64ABA64F}"/>
    <hyperlink ref="B139" r:id="rId138" display="https://www.moderngraham.com/2018/04/11/c-h-robinson-worldwide-inc-valuation-april-2018-chrw/" xr:uid="{6640B478-D8F5-4E19-A140-EA8918913A5C}"/>
    <hyperlink ref="B140" r:id="rId139" display="https://www.moderngraham.com/2018/05/17/chicos-fas-inc-valuation-may-2018-chs/" xr:uid="{55250419-DF4B-4A70-A435-CA643231491C}"/>
    <hyperlink ref="B141" r:id="rId140" display="http://www.moderngraham.com/2016/12/20/chesapeake-lodging-trust-valuation-december-2016-chsp/" xr:uid="{54983B00-15E9-4AFB-BB16-7CF527FE1405}"/>
    <hyperlink ref="B142" r:id="rId141" display="https://www.moderngraham.com/2018/05/01/charter-communications-inc-valuation-may-2018-chtr/" xr:uid="{25D59534-2CDB-46ED-8239-2633B99B937F}"/>
    <hyperlink ref="B143" r:id="rId142" display="http://www.moderngraham.com/2016/12/22/chuys-holdings-inc-valuation-initial-coverage-chuy/" xr:uid="{0E0B5AD3-A3B2-4049-9353-5BF34C0D7FE5}"/>
    <hyperlink ref="B144" r:id="rId143" display="https://www.moderngraham.com/2018/03/24/cigna-corp-valuation-march-2018-ci/" xr:uid="{232F1FB5-B060-44C9-A274-D500A1AFC85C}"/>
    <hyperlink ref="B145" r:id="rId144" display="http://www.moderngraham.com/2016/12/28/ciena-corporation-valuation-initial-coverage-cien/" xr:uid="{5C2165B8-B1E8-474F-A244-E1AEE723A85E}"/>
    <hyperlink ref="B146" r:id="rId145" display="http://www.moderngraham.com/2016/12/29/energy-company-of-minas-valuation-initial-coverage-cig/" xr:uid="{69B5CC6E-45EE-48D4-8497-3EB1D2B523F6}"/>
    <hyperlink ref="B147" r:id="rId146" display="https://www.moderngraham.com/2018/03/01/cincinnati-financial-corp-valuation-february-2018-cinf/" xr:uid="{BBA0F5D9-3C79-4D94-903F-144C406A70A4}"/>
    <hyperlink ref="B148" r:id="rId147" display="http://www.moderngraham.com/2016/12/31/circor-international-inc-valuation-initial-coverage-cir/" xr:uid="{04906530-4EDF-4E8D-A23A-CF2A5200393D}"/>
    <hyperlink ref="B149" r:id="rId148" display="http://www.moderngraham.com/2017/01/07/seacor-holdings-inc-valuation-initial-coverage-ckh/" xr:uid="{E75C608C-B101-4FB1-AE5B-D26DAC63DC9C}"/>
    <hyperlink ref="B150" r:id="rId149" display="https://www.moderngraham.com/2018/06/24/colgate-palmolive-co-valuation-june-2018-cl/" xr:uid="{4A6CB3A2-7387-48D1-89E9-35715B845B2A}"/>
    <hyperlink ref="B151" r:id="rId150" display="http://www.moderngraham.com/2017/01/08/cloud-peak-energy-inc-valuation-initial-coverage-cld/" xr:uid="{75840A96-B075-49C7-A7C7-E4F682F2B748}"/>
    <hyperlink ref="B152" r:id="rId151" display="http://www.moderngraham.com/2017/01/11/cliffs-natural-resources-inc-valuation-january-2017-clf/" xr:uid="{B50E5936-F279-47D4-88DF-14054E229EE9}"/>
    <hyperlink ref="B153" r:id="rId152" display="http://www.moderngraham.com/2017/01/08/corelogic-inc-valuation-initial-coverage-clgx/" xr:uid="{B8CB2A65-A22E-4984-9BC0-026F93D321CA}"/>
    <hyperlink ref="B154" r:id="rId153" display="http://www.moderngraham.com/2017/01/08/clean-harbors-inc-valuation-initial-coverage-clh/" xr:uid="{DF1B1C38-A3AB-4A2E-9BE1-442CAA3835A9}"/>
    <hyperlink ref="B155" r:id="rId154" display="http://www.moderngraham.com/2017/01/09/mack-cali-realty-corp-valuation-initial-coverage-cli/" xr:uid="{91606DED-F460-4021-9DCD-B13D8A63F339}"/>
    <hyperlink ref="B156" r:id="rId155" display="http://www.moderngraham.com/2017/01/11/clearwater-paper-corp-valuation-initial-coverage-clw/" xr:uid="{8F1BB12F-59FF-44FF-A9D0-64DCCBB501A1}"/>
    <hyperlink ref="B157" r:id="rId156" display="https://www.moderngraham.com/2018/05/10/clorox-co-valuation-may-2018-clx/" xr:uid="{B524E60B-1B44-45E4-B0D1-CE3548CC008C}"/>
    <hyperlink ref="B158" r:id="rId157" display="https://www.moderngraham.com/2018/06/04/comerica-inc-valuation-june-2018-cma/" xr:uid="{B0352C94-B97A-4CFA-92D4-DC408F88EC90}"/>
    <hyperlink ref="B159" r:id="rId158" display="http://www.moderngraham.com/2017/01/13/commercial-metals-company-valuation-initial-coverage-cmc/" xr:uid="{398919CB-5C20-4A88-9F74-E3A60197DD40}"/>
    <hyperlink ref="B160" r:id="rId159" display="https://www.moderngraham.com/2018/03/14/comcast-corporation-valuation-march-2018-cmcsa/" xr:uid="{606FEB97-90EB-42B2-8566-B2FFD9F622F7}"/>
    <hyperlink ref="B161" r:id="rId160" display="https://www.moderngraham.com/2018/05/15/cme-group-inc-valuation-may-2018-cme/" xr:uid="{7318259E-80C7-4D3D-8620-EA56FE384D88}"/>
    <hyperlink ref="B162" r:id="rId161" display="https://www.moderngraham.com/2018/06/23/chipotle-mexican-grill-inc-valuation-june-2018-cmg/" xr:uid="{3761B189-C965-41F5-91F0-0ED78F21CA4E}"/>
    <hyperlink ref="B163" r:id="rId162" display="https://www.moderngraham.com/2018/03/23/cummins-inc-valuation-march-2018-cmi/" xr:uid="{5D12EC2B-8424-4CE3-9FFD-B2515F104A15}"/>
    <hyperlink ref="B164" r:id="rId163" display="http://www.moderngraham.com/2017/01/16/capstead-mortgage-corporation-valuation-initial-coverage-cmo/" xr:uid="{C426D144-2389-4BB0-B747-9C63C10BBC14}"/>
    <hyperlink ref="B165" r:id="rId164" display="https://www.moderngraham.com/2018/03/09/compass-minerals-international-inc-valuation-march-2018-cmp/" xr:uid="{2AB65A07-DAEF-46F3-9B12-2243593DFB3E}"/>
    <hyperlink ref="B166" r:id="rId165" display="https://www.moderngraham.com/2018/03/18/cms-energy-corp-valuation-march-2018-cms/" xr:uid="{E0C9BADF-3C73-4EEF-A0D8-3B368E2AAA6B}"/>
    <hyperlink ref="B167" r:id="rId166" display="http://www.moderngraham.com/2017/01/24/comtech-telecommunications-corp-valuation-initial-coverage-cmtl/" xr:uid="{0877CA3A-D881-411F-A9E5-A15C8270AFD0}"/>
    <hyperlink ref="B168" r:id="rId167" display="https://www.moderngraham.com/2018/05/08/centene-corp-valuation-may-2018-cnc/" xr:uid="{6E3FD14E-09C3-4FDB-B4C1-D09C20071A41}"/>
    <hyperlink ref="B169" r:id="rId168" display="http://www.moderngraham.com/2017/01/26/cinemark-holdings-inc-valuation-initial-coverage-cnk/" xr:uid="{E7CD0184-54F1-4A05-AFDE-A7A1AEEC1FE4}"/>
    <hyperlink ref="B170" r:id="rId169" display="http://www.moderngraham.com/2017/01/27/conmed-corporation-valuation-initial-coverage-cnmd/" xr:uid="{AFA8210F-5C29-456F-8B97-5E48BD40318E}"/>
    <hyperlink ref="B171" r:id="rId170" display="http://www.moderngraham.com/2017/01/28/cno-financial-group-inc-valuation-january-2017-cno/" xr:uid="{BB39231A-ADB0-4AF8-95E0-A0A87FBB073F}"/>
    <hyperlink ref="B172" r:id="rId171" display="https://www.moderngraham.com/2018/03/19/centerpoint-energy-inc-valuation-march-2018-cnp/" xr:uid="{1EE0664F-FA6B-4CDD-B16A-6827CA4D9217}"/>
    <hyperlink ref="B173" r:id="rId172" display="http://www.moderngraham.com/2017/01/31/consolidated-communications-holdings-inc-valuation-initial-coverage-cnsl/" xr:uid="{37ECE661-7808-4A45-B7BA-C672F46A4933}"/>
    <hyperlink ref="B174" r:id="rId173" display="http://www.moderngraham.com/2017/03/14/consol-energy-inc-valuation-march-2017-cnx/" xr:uid="{43AA20A8-B125-4687-9DBE-56AA49136326}"/>
    <hyperlink ref="B175" r:id="rId174" display="https://www.moderngraham.com/2018/03/03/capital-one-financial-corp-valuation-march-2018-cof/" xr:uid="{456199EE-B416-49F9-AC4C-2AA24ABC9B5C}"/>
    <hyperlink ref="B176" r:id="rId175" display="https://www.moderngraham.com/2018/06/13/cabot-oil-gas-corp-valuation-june-2018-cog/" xr:uid="{72399C6A-E478-4A5A-AE73-895E30ED1423}"/>
    <hyperlink ref="B177" r:id="rId176" display="http://www.moderngraham.com/2017/02/02/coherent-inc-valuation-initial-coverage-cohr/" xr:uid="{E1281488-9FA0-485B-82EC-CF5A753352E4}"/>
    <hyperlink ref="B178" r:id="rId177" display="http://www.moderngraham.com/2017/02/02/cohu-inc-valuation-initial-coverage-cohu/" xr:uid="{4C521F2A-AFAB-4ECA-8492-DA0969A86677}"/>
    <hyperlink ref="B179" r:id="rId178" display="https://www.moderngraham.com/2018/05/06/rockwell-collins-inc-valuation-may-2018-col/" xr:uid="{44A2A538-97E0-4EB2-A922-EA31EC07A316}"/>
    <hyperlink ref="B180" r:id="rId179" display="http://www.moderngraham.com/2017/02/03/columbia-banking-system-inc-valuation-initial-coverage-colb/" xr:uid="{BEBD83AD-242C-4FC2-B51D-DD8D07553A2B}"/>
    <hyperlink ref="B181" r:id="rId180" display="https://www.moderngraham.com/2018/05/14/cooper-companies-inc-valuation-may-2018-coo/" xr:uid="{9284059E-6C82-4193-8179-088CB6099A02}"/>
    <hyperlink ref="B182" r:id="rId181" display="https://www.moderngraham.com/2018/04/03/conocophillips-valuation-april-2018-cop/" xr:uid="{73CBCCE1-E4DE-4B7B-823E-2C0DC6F90E3F}"/>
    <hyperlink ref="B183" r:id="rId182" display="http://www.moderngraham.com/2017/02/04/coresite-realty-corp-valuation-initial-coverage-cor/" xr:uid="{49418B77-4CBF-4366-B2AB-BB39225A7DB4}"/>
    <hyperlink ref="B184" r:id="rId183" display="http://www.moderngraham.com/2017/02/05/core-mark-holding-company-inc-valuation-initial-coverage-core/" xr:uid="{CD79F6A2-2EA1-4EF0-8C43-B6B81D6F5415}"/>
    <hyperlink ref="B185" r:id="rId184" display="https://www.moderngraham.com/2018/06/10/costco-wholesale-corp-valuation-june-2018-cost/" xr:uid="{E7C0BC7B-21A6-465B-919F-DEC68AA4DA01}"/>
    <hyperlink ref="B186" r:id="rId185" display="https://www.moderngraham.com/2018/05/15/coty-inc-valuation-may-2018-coty/" xr:uid="{D48CDA38-4B08-4E69-815C-3B2F5CB8AB11}"/>
    <hyperlink ref="B187" r:id="rId186" display="https://www.moderngraham.com/2018/03/31/campbell-soup-co-valuation-march-2018-cpb/" xr:uid="{EFD44418-4DBF-476F-84BA-072DDCBA503A}"/>
    <hyperlink ref="B188" r:id="rId187" display="http://www.moderngraham.com/2017/02/07/central-pacific-financial-corp-valuation-initial-coverage-cpf/" xr:uid="{9F8380A2-9586-4D1F-81DA-C4B2FDC32E87}"/>
    <hyperlink ref="B189" r:id="rId188" display="http://www.moderngraham.com/2017/02/08/capella-education-company-valuation-initial-coverage-cpla/" xr:uid="{B5508BD3-CE70-4747-A46C-23ABF90E1D33}"/>
    <hyperlink ref="B190" r:id="rId189" display="http://www.moderngraham.com/2017/02/08/copart-inc-valuation-initial-coverage-cprt/" xr:uid="{59D20C13-C805-4D3E-B11C-A0245CD1E3C5}"/>
    <hyperlink ref="B191" r:id="rId190" display="http://www.moderngraham.com/2017/02/09/cooper-standard-holdings-inc-valuation-initial-coverage-cps/" xr:uid="{9D0815F0-536D-46D7-8438-7822C32115D5}"/>
    <hyperlink ref="B192" r:id="rId191" display="http://www.moderngraham.com/2017/02/09/computer-programs-systems-inc-valuation-initial-coverage-cpsi/" xr:uid="{584EA379-9334-4296-95F7-374A843936DF}"/>
    <hyperlink ref="B193" r:id="rId192" display="http://www.moderngraham.com/2017/02/10/camden-property-trust-valuation-initial-coverage-cpt/" xr:uid="{9D8067AD-B8EC-43BF-80CA-204809CB0933}"/>
    <hyperlink ref="B194" r:id="rId193" display="http://www.moderngraham.com/2017/02/13/cray-inc-valuation-initial-coverage-cray/" xr:uid="{A3B4A9A3-05B8-4323-9C30-3D816CEF8CE0}"/>
    <hyperlink ref="B195" r:id="rId194" display="http://www.moderngraham.com/2017/02/13/california-resources-corp-valuation-initial-coverage-crc/" xr:uid="{9391FBD9-1833-4B82-AA2C-53E5191F12C9}"/>
    <hyperlink ref="B196" r:id="rId195" display="http://www.moderngraham.com/2017/02/14/cree-inc-valuation-initial-coverage-cree/" xr:uid="{34D4B289-AE7C-4B9D-A661-09A8C28712BD}"/>
    <hyperlink ref="B197" r:id="rId196" display="https://www.moderngraham.com/2018/05/17/carters-inc-valuation-may-2018-cri/" xr:uid="{708ED5BE-F78A-4AEA-A74E-6CA916DDDD04}"/>
    <hyperlink ref="B198" r:id="rId197" display="http://www.moderngraham.com/2017/02/20/charles-river-laboratories-intl-inc-valuation-initial-coverage-crl/" xr:uid="{5C3B5D55-7C08-40E3-8F0D-2D531E284CC4}"/>
    <hyperlink ref="B199" r:id="rId198" display="https://www.moderngraham.com/2018/06/26/salesforce-com-inc-valuation-june-2018-crm/" xr:uid="{981BAE4F-C8AF-4535-85B5-4A053729F6ED}"/>
    <hyperlink ref="B200" r:id="rId199" display="https://www.moderngraham.com/2018/05/17/crocs-inc-valuation-may-2018-crox/" xr:uid="{3C338FA6-892F-44C1-B57F-AD554CEEB07F}"/>
    <hyperlink ref="B201" r:id="rId200" display="http://www.moderngraham.com/2017/03/08/carbo-ceramics-inc-valuation-initial-coverage-crr/" xr:uid="{639570D7-EDFD-47C9-93B5-F878FECDA79C}"/>
    <hyperlink ref="B202" r:id="rId201" display="http://www.moderngraham.com/2017/02/23/carpenter-technology-corp-valuation-initial-coverage-crs/" xr:uid="{6FB68378-BF04-4AD3-9177-C61ECC4E2E41}"/>
    <hyperlink ref="B203" r:id="rId202" display="http://www.moderngraham.com/2017/02/23/corvel-corp-valuation-initial-coverage-crvl/" xr:uid="{C4292247-F82A-4A40-B0F5-F0F42930D23C}"/>
    <hyperlink ref="B204" r:id="rId203" display="http://www.moderngraham.com/2017/02/24/cryolife-inc-valuation-initial-coverage-cry/" xr:uid="{08C45C93-0562-43ED-93CF-0F2ADAE24B5D}"/>
    <hyperlink ref="B205" r:id="rId204" display="http://www.moderngraham.com/2017/02/25/carrizo-oil-gas-inc-valuation-initial-coverage-crzo/" xr:uid="{B235C6A5-6B20-4B16-B66C-7DE356279D31}"/>
    <hyperlink ref="B206" r:id="rId205" display="https://www.moderngraham.com/2018/02/23/cisco-systems-inc-valuation-february-2018-csco/" xr:uid="{1A2D7B11-D9CE-4BD8-84C4-BE9539017903}"/>
    <hyperlink ref="B207" r:id="rId206" display="http://www.moderngraham.com/2017/02/26/csg-systems-international-inc-valuation-initial-coverage-csgs/" xr:uid="{99CA9FA2-9A58-4756-A961-B78FFC398FCC}"/>
    <hyperlink ref="B208" r:id="rId207" display="http://www.moderngraham.com/2017/02/27/carlisle-companies-inc-valuation-initial-coverage-csl/" xr:uid="{E83F85DF-EC91-47EE-97F0-4FB1D124FE6A}"/>
    <hyperlink ref="B209" r:id="rId208" display="http://www.moderngraham.com/2017/03/01/cst-brands-inc-valuation-initial-coverage-cst/" xr:uid="{3ABA69B4-B08A-4A86-B174-3363045B6EF1}"/>
    <hyperlink ref="B210" r:id="rId209" display="https://www.moderngraham.com/2018/04/10/csx-corporation-valuation-april-2018-csx/" xr:uid="{79A4BF8F-35A6-4A00-920F-7D973634D2D7}"/>
    <hyperlink ref="B211" r:id="rId210" display="https://www.moderngraham.com/2018/04/02/cintas-corp-valuation-april-2018-ctas/" xr:uid="{BDA2F53B-7945-4AE0-87F6-E829DA65BF34}"/>
    <hyperlink ref="B212" r:id="rId211" display="https://www.moderngraham.com/2018/06/28/centurylink-inc-valuation-june-2018-ctl/" xr:uid="{74358A6A-4D2A-4809-B9D9-F2D4306BF3C2}"/>
    <hyperlink ref="B213" r:id="rId212" display="http://www.moderngraham.com/2017/03/07/caretrust-reit-inc-valuation-initial-coverage-ctre/" xr:uid="{1AEAAAA7-C8B8-4CD2-A42C-F5C1842C0399}"/>
    <hyperlink ref="B214" r:id="rId213" display="http://www.moderngraham.com/2017/03/08/cts-corporation-valuation-initial-coverage-cts/" xr:uid="{EC2B6303-4BF6-4445-BD49-A2F4284F6380}"/>
    <hyperlink ref="B215" r:id="rId214" display="https://www.moderngraham.com/2018/03/20/cognizant-technology-solutions-corp-march-2018-ctsh/" xr:uid="{CA2D9A61-3BAF-4A2A-910A-D0B21D75F5D2}"/>
    <hyperlink ref="B216" r:id="rId215" display="https://www.moderngraham.com/2018/03/01/citrix-systems-inc-valuation-february-2018-ctxs/" xr:uid="{5BCA1DBE-289E-4896-8826-9CD109CC5A14}"/>
    <hyperlink ref="B217" r:id="rId216" display="http://www.moderngraham.com/2017/03/10/cubic-corporation-valuation-initial-coverage-cub/" xr:uid="{55A92851-456F-4076-A20B-432D5052F2AD}"/>
    <hyperlink ref="B218" r:id="rId217" display="http://www.moderngraham.com/2017/03/13/customers-bancorp-inc-valuation-initial-coverage-cubi/" xr:uid="{8275E8CC-D345-4D17-8EAF-8B538901670E}"/>
    <hyperlink ref="B219" r:id="rId218" display="http://www.moderngraham.com/2017/03/16/cousins-properties-inc-valuation-initial-coverage-cuz/" xr:uid="{64B93057-2EA6-45C3-ADA3-514B319B5742}"/>
    <hyperlink ref="B220" r:id="rId219" display="http://www.moderngraham.com/2017/03/17/cvb-financial-corp-valuation-initial-coverage-cvbf/" xr:uid="{C18901FF-1CBD-4B36-88E8-083CB8D68927}"/>
    <hyperlink ref="B221" r:id="rId220" display="http://www.moderngraham.com/2017/03/18/cavco-industries-inc-valuation-initial-coverage-cvco/" xr:uid="{A2F5C59D-AB98-4C69-A8C1-7C82EE98F2BB}"/>
    <hyperlink ref="B222" r:id="rId221" display="http://www.moderngraham.com/2017/03/18/convergys-corp-valuation-initial-coverage-cvg/" xr:uid="{8C829147-2CE9-46C0-BAC4-0A03B22ED93E}"/>
    <hyperlink ref="B223" r:id="rId222" display="http://www.moderngraham.com/2017/03/20/calavo-growers-inc-valuation-initial-coverage-cvgw/" xr:uid="{C72B6312-F5A0-45FE-BAC7-0F1387718132}"/>
    <hyperlink ref="B224" r:id="rId223" display="https://www.moderngraham.com/2018/04/08/commvault-systems-inc-valuation-april-2018-cvlt/" xr:uid="{391875B9-C264-4A46-8016-B1F789ADE0F6}"/>
    <hyperlink ref="B225" r:id="rId224" display="https://www.moderngraham.com/2018/06/09/cvs-health-corp-valuation-june-2018-cvs/" xr:uid="{857B7AAB-118B-4C7E-BB23-43E81E4002AF}"/>
    <hyperlink ref="B226" r:id="rId225" display="https://www.moderngraham.com/2018/02/23/chevron-corp-valuation-february-2018-cvx/" xr:uid="{C1F252D3-2F5C-40A2-8082-764989845CBF}"/>
    <hyperlink ref="B227" r:id="rId226" display="http://www.moderngraham.com/2017/03/26/california-water-service-group-valuation-initial-coverage-cwt/" xr:uid="{1D37C964-34B7-4937-BBE1-2E38FD611D5C}"/>
    <hyperlink ref="B228" r:id="rId227" display="https://www.moderngraham.com/2018/06/04/concho-resources-inc-valuation-june-2018-cxo/" xr:uid="{6FFB4163-64E1-429E-9665-17098D9C92F3}"/>
    <hyperlink ref="B229" r:id="rId228" display="http://www.moderngraham.com/2017/03/27/corecivic-inc-valuation-initial-coverage-cxw/" xr:uid="{4CE20AD3-B2C0-419B-A28A-23020DA7146C}"/>
    <hyperlink ref="B230" r:id="rId229" display="http://www.moderngraham.com/2017/03/27/corecivic-inc-valuation-initial-coverage-cxw/" xr:uid="{8DF57BC9-CCF5-4534-8E53-405809759712}"/>
    <hyperlink ref="B231" r:id="rId230" display="http://www.moderngraham.com/2017/04/08/community-health-systems-valuation-initial-coverage-cyh/" xr:uid="{95B1DF9B-94A0-4A4C-9C01-4E3E28F4B6F0}"/>
    <hyperlink ref="B232" r:id="rId231" display="https://www.moderngraham.com/2018/04/03/dominion-energy-inc-valuation-april-2018-d/" xr:uid="{3C2219C0-2C03-42D2-9E20-C86A9E7F688B}"/>
    <hyperlink ref="B233" r:id="rId232" display="http://www.moderngraham.com/2017/04/12/daktronics-inc-valuation-initial-coverage-dakt/" xr:uid="{8ADEFE4F-709E-4E91-B7E8-D75A0174306C}"/>
    <hyperlink ref="B234" r:id="rId233" display="https://www.moderngraham.com/2018/03/25/delta-air-lines-inc-valuation-march-2018-dal/" xr:uid="{2C4B2345-F4C1-4A35-A9C5-BD55A14E79C8}"/>
    <hyperlink ref="B235" r:id="rId234" display="http://www.moderngraham.com/2017/04/14/dana-inc-valuation-initial-coverage-dan/" xr:uid="{E2BF7C4A-E6CC-49DE-90B8-D18EA16E02FF}"/>
    <hyperlink ref="B236" r:id="rId235" display="http://www.moderngraham.com/2017/06/28/darling-ingredients-inc-valuation-initial-coverage-dar/" xr:uid="{586FA2A8-6162-4C21-84F0-91CB8329A30A}"/>
    <hyperlink ref="B237" r:id="rId236" display="http://www.moderngraham.com/2017/07/16/diebold-nixdorf-inc-valuation-initial-coverage-dbd/" xr:uid="{5A152740-0C54-4B28-ADFC-45E601D79362}"/>
    <hyperlink ref="B238" r:id="rId237" display="http://www.moderngraham.com/2017/07/17/donaldson-co-inc-valuation-initial-coverage-dci/" xr:uid="{E5565825-01E3-4C52-8197-4F68DBAEA2DE}"/>
    <hyperlink ref="B239" r:id="rId238" display="http://www.moderngraham.com/2017/07/17/dime-community-bancshares-inc-valuation-initial-coverage-dcom/" xr:uid="{041F07B8-4303-4314-ACE9-816F98C3ABF9}"/>
    <hyperlink ref="B240" r:id="rId239" display="http://www.moderngraham.com/2017/07/18/3d-systems-corp-valuation-initial-coverage-ddd/" xr:uid="{2DAC375B-12F9-4A28-9B77-475368F3E872}"/>
    <hyperlink ref="B241" r:id="rId240" display="https://www.moderngraham.com/2018/03/16/deere-co-valuation-march-2018-de/" xr:uid="{BAA5CC9A-E7A2-47D5-9435-BF68DCF79107}"/>
    <hyperlink ref="B242" r:id="rId241" display="https://www.moderngraham.com/2018/05/18/deckers-outdoor-corp-valuation-may-2018-deck/" xr:uid="{7628B643-15DF-46AC-B3D4-2A0098D3ADCC}"/>
    <hyperlink ref="B243" r:id="rId242" display="http://www.moderngraham.com/2017/07/19/douglas-emmett-inc-valuation-initial-coverage-dei/" xr:uid="{8031A113-6315-4EDE-B424-496CB3C5F71C}"/>
    <hyperlink ref="B244" r:id="rId243" display="http://www.moderngraham.com/2017/08/15/deltic-timber-corp-valuation-initial-coverage-del/" xr:uid="{951C2497-F158-4FC2-8BA7-3CF90FE81AED}"/>
    <hyperlink ref="B245" r:id="rId244" display="http://www.moderngraham.com/2017/08/24/depomed-inc-valuation-initial-coverage-depo/" xr:uid="{EC11196A-C0BD-483D-A3B0-E126BCD389E5}"/>
    <hyperlink ref="B246" r:id="rId245" display="http://www.moderngraham.com/2017/09/08/dean-foods-co-valuation-initial-coverage-df/" xr:uid="{C61A18D6-18C0-499C-9EC5-84F2C5F257E9}"/>
    <hyperlink ref="B247" r:id="rId246" display="https://www.moderngraham.com/2018/05/10/discover-financial-services-valuation-may-2018-dfs/" xr:uid="{49C9AFF0-BFE3-48F5-BE4C-43A6C7DC1893}"/>
    <hyperlink ref="B248" r:id="rId247" display="https://www.moderngraham.com/2018/04/10/dollar-general-corp-valuation-april-2018-dg/" xr:uid="{4EF5454C-8803-4588-80E1-A4F6899E0AFE}"/>
    <hyperlink ref="B249" r:id="rId248" display="https://www.moderngraham.com/2018/04/06/quest-diagnostics-inc-valuation-april-2018-dgx/" xr:uid="{9135060B-4470-4091-9F21-24B1C2971593}"/>
    <hyperlink ref="B250" r:id="rId249" display="https://www.moderngraham.com/2018/05/06/d-r-horton-inc-valuation-may-2018-dhi/" xr:uid="{E1101E47-161E-4C53-8980-D4A143AFFA79}"/>
    <hyperlink ref="B251" r:id="rId250" display="https://www.moderngraham.com/2018/05/23/danaher-corp-valuation-may-2018-dhr/" xr:uid="{F338F700-EBC7-4CEC-B5F8-38642067B4BE}"/>
    <hyperlink ref="B252" r:id="rId251" display="https://www.moderngraham.com/2018/02/27/walt-disney-co-valuation-february-2018-dis/" xr:uid="{9A46AAAA-2198-41FE-AAF2-6CEA88EB8DA6}"/>
    <hyperlink ref="B253" r:id="rId252" display="https://www.moderngraham.com/2018/04/08/discovery-inc-valuation-april-2018-disca/" xr:uid="{F6C82A7F-2FA1-4513-94D6-E69A9D1D7D01}"/>
    <hyperlink ref="B254" r:id="rId253" display="https://www.moderngraham.com/2018/04/08/discovery-inc-valuation-april-2018-disca/" xr:uid="{CF96980A-92C2-4E74-870D-60CFD604ECCD}"/>
    <hyperlink ref="B255" r:id="rId254" display="https://www.moderngraham.com/2018/04/09/dish-network-corp-valuation-initial-coverage-dish/" xr:uid="{B1C43DA1-80DC-4B12-81C4-9609981A4250}"/>
    <hyperlink ref="B256" r:id="rId255" display="http://www.moderngraham.com/2017/02/25/delphi-automotive-plc-valuation-february-2017-dlph/" xr:uid="{B70FCE0C-6373-4C2F-A58D-39637D1DC769}"/>
    <hyperlink ref="B257" r:id="rId256" display="https://www.moderngraham.com/2018/06/05/digital-realty-trust-inc-valuation-june-2018-dlr/" xr:uid="{0851D3EF-D7EC-4534-86A1-5D0F621BE166}"/>
    <hyperlink ref="B258" r:id="rId257" display="https://www.moderngraham.com/2018/05/16/dollar-tree-inc-valuation-may-2018-dltr/" xr:uid="{2AE50F18-5F67-4952-AEE3-20F189056495}"/>
    <hyperlink ref="B259" r:id="rId258" display="http://www.moderngraham.com/2017/01/16/dun-bradstreet-corp-valuation-january-2017-dnb/" xr:uid="{097C4CC7-05E4-4318-9AD8-E6CA1F14308C}"/>
    <hyperlink ref="B260" r:id="rId259" display="http://www.moderngraham.com/2017/02/21/denbury-resources-inc-valuation-february-2017-dnr/" xr:uid="{4F7D5F46-F40B-4A7F-B021-1582046FF025}"/>
    <hyperlink ref="B261" r:id="rId260" display="https://www.moderngraham.com/2018/06/30/diamond-offshore-drilling-inc-valuation-june-2018-do/" xr:uid="{37993CCC-CD90-4043-A005-E21EF0D77418}"/>
    <hyperlink ref="B262" r:id="rId261" display="https://www.moderngraham.com/2018/03/03/dover-corp-valuation-march-2018-dov/" xr:uid="{D1202258-DA1A-4F92-B7A4-BC59574023A3}"/>
    <hyperlink ref="B263" r:id="rId262" display="https://www.moderngraham.com/2018/05/10/duke-realty-corp-valuation-initial-coverage-dre/" xr:uid="{0FD03F73-1523-4884-8587-F8F735722FC1}"/>
    <hyperlink ref="B264" r:id="rId263" display="https://www.moderngraham.com/2018/05/14/darden-restaurants-inc-valuation-may-2018-dri/" xr:uid="{F726D489-758D-4574-B5DB-1DB8ABDCA21B}"/>
    <hyperlink ref="B265" r:id="rId264" display="https://www.moderngraham.com/2018/03/26/dte-energy-co-valuation-march-2018-dte/" xr:uid="{E96CF609-8FF0-459F-88CB-FFD43A24F4E5}"/>
    <hyperlink ref="B266" r:id="rId265" display="https://www.moderngraham.com/2018/05/21/duke-energy-corp-valuation-may-2018-duk/" xr:uid="{4B9616E5-6972-4981-B48A-39D378A8A5CC}"/>
    <hyperlink ref="B267" r:id="rId266" display="https://www.moderngraham.com/2018/06/01/davita-inc-valuation-june-2018-dva/" xr:uid="{F943B418-28D1-4279-91EF-82C860D0FE96}"/>
    <hyperlink ref="B268" r:id="rId267" display="https://www.moderngraham.com/2018/03/31/devon-energy-corp-valuation-march-2018-dvn/" xr:uid="{3BF1B46E-20E9-4F2A-8F74-AF83C7E8DD69}"/>
    <hyperlink ref="B269" r:id="rId268" display="https://www.moderngraham.com/2018/02/23/dowdupont-inc-valuation-february-2018-dwdp/" xr:uid="{A2ED2D8B-D820-48F9-AD65-0867855BB5FD}"/>
    <hyperlink ref="B270" r:id="rId269" display="https://www.moderngraham.com/2018/02/28/electronic-arts-inc-valuation-february-2018-ea/" xr:uid="{F6F6D81F-2407-40BC-86BE-90C257394549}"/>
    <hyperlink ref="B271" r:id="rId270" display="https://www.moderngraham.com/2018/05/03/ebay-inc-valuation-may-2018-ebay/" xr:uid="{26B636AA-844D-4F21-839C-C7784D78A0A3}"/>
    <hyperlink ref="B272" r:id="rId271" display="https://www.moderngraham.com/2018/03/18/ecolab-inc-valuation-march-2018-ecl/" xr:uid="{B70CD3A6-22F1-42AA-B423-C4690D29E779}"/>
    <hyperlink ref="B273" r:id="rId272" display="http://www.moderngraham.com/2017/08/13/us-ecology-inc-valuation-initial-coverage-ecol/" xr:uid="{6EC1CB97-DB3D-4920-BA61-820811034928}"/>
    <hyperlink ref="B274" r:id="rId273" display="http://www.moderngraham.com/2017/08/23/encore-capital-group-inc-valuation-initial-coverage-ecpg/" xr:uid="{1539CD47-A63B-4ED0-935D-E2199E48FD53}"/>
    <hyperlink ref="B275" r:id="rId274" display="https://www.moderngraham.com/2018/06/01/consolidated-edison-inc-valuation-june-2018-ed/" xr:uid="{49599E59-CC3B-46FC-B129-681DD04012FD}"/>
    <hyperlink ref="B276" r:id="rId275" display="http://www.moderngraham.com/2017/09/08/education-realty-trust-inc-valuation-initial-coverage-edr/" xr:uid="{B5987968-4502-4564-8509-BFEE7D1D84AD}"/>
    <hyperlink ref="B277" r:id="rId276" display="https://www.moderngraham.com/2018/05/15/equifax-inc-valuation-may-2018-efx/" xr:uid="{14023270-202D-4135-88FD-499E399B0C24}"/>
    <hyperlink ref="B278" r:id="rId277" display="https://www.moderngraham.com/2018/03/23/edison-international-valuation-march-2018-eix/" xr:uid="{5BE6598B-8062-442D-BF58-71E3C926B2C5}"/>
    <hyperlink ref="B279" r:id="rId278" display="https://www.moderngraham.com/2018/02/28/estee-lauder-companies-inc-valuation-february-2018-el/" xr:uid="{A37D098D-8D80-4AA9-850C-F77B81451221}"/>
    <hyperlink ref="B280" r:id="rId279" display="https://www.moderngraham.com/2018/03/02/eastman-chemical-co-valuation-march-2018-emn/" xr:uid="{19558703-FE3A-4648-93D5-B6546FA43379}"/>
    <hyperlink ref="B281" r:id="rId280" display="https://www.moderngraham.com/2018/06/29/emerson-electric-co-valuation-june-2018-emr/" xr:uid="{034C90BF-C5AB-4567-9ECD-7885DCE8996F}"/>
    <hyperlink ref="B282" r:id="rId281" display="http://www.moderngraham.com/2017/07/16/endo-international-plc-valuation-july-2017-endp/" xr:uid="{6E3796BB-DCD3-47EB-995A-64A266A1F60D}"/>
    <hyperlink ref="B283" r:id="rId282" display="https://www.moderngraham.com/2018/04/07/eog-resources-inc-valuation-april-2018-eog/" xr:uid="{6C4532DB-4AAC-4B26-9008-9F276426429C}"/>
    <hyperlink ref="B284" r:id="rId283" display="https://www.moderngraham.com/2018/07/01/enterprise-products-partners-lp-valuation-july-2018-epd/" xr:uid="{88B3A450-6C4A-4AC9-9267-8415F842B966}"/>
    <hyperlink ref="B285" r:id="rId284" display="https://www.moderngraham.com/2018/06/26/equinix-inc-valuation-june-2018-eqix/" xr:uid="{3C2F1F95-D98D-40FA-A4AF-2AEC8749AEA4}"/>
    <hyperlink ref="B286" r:id="rId285" display="https://www.moderngraham.com/2018/06/02/equity-residential-valuation-june-2018-eqr/" xr:uid="{31A3B395-A2A3-471D-A757-A9431ACE996A}"/>
    <hyperlink ref="B287" r:id="rId286" display="https://www.moderngraham.com/2018/03/21/eqt-corporation-valuation-march-2018-eqt/" xr:uid="{A73B67EA-CE3C-4DB9-91FF-A2E217D7842D}"/>
    <hyperlink ref="B288" r:id="rId287" display="https://www.moderngraham.com/2018/06/26/eversource-energy-valuation-june-2018-es/" xr:uid="{13698D48-9964-47EC-B137-971DAFC56870}"/>
    <hyperlink ref="B289" r:id="rId288" display="https://www.moderngraham.com/2018/04/12/express-scripts-holding-co-valuation-april-2018-esrx/" xr:uid="{16F90784-A6BF-4589-A830-B3C4824ADAA0}"/>
    <hyperlink ref="B290" r:id="rId289" display="https://www.moderngraham.com/2018/06/13/essex-property-trust-inc-valuation-june-2018-ess/" xr:uid="{BD25DAC1-C439-46C0-A544-CF5ECDFB121F}"/>
    <hyperlink ref="B291" r:id="rId290" display="https://www.moderngraham.com/2018/07/01/ensco-plc-valuation-july-2018-esv/" xr:uid="{DE3E33EE-10F7-4B9A-936F-E7F918EF4147}"/>
    <hyperlink ref="B292" r:id="rId291" display="https://www.moderngraham.com/2018/03/31/etrade-financial-corp-valuation-march-2018-etfc/" xr:uid="{9805096F-DAE3-4F83-8276-4F01B3F44C9C}"/>
    <hyperlink ref="B293" r:id="rId292" display="https://www.moderngraham.com/2018/03/31/eaton-corp-plc-valuation-march-2018-etn/" xr:uid="{86ED2A52-A940-4D07-8AF9-70FE6C0D23CB}"/>
    <hyperlink ref="B294" r:id="rId293" display="https://www.moderngraham.com/2018/06/25/entergy-corp-valuation-june-2018-etr/" xr:uid="{2FB70245-F221-4A23-9F5A-E59929E85B49}"/>
    <hyperlink ref="B295" r:id="rId294" display="https://www.moderngraham.com/2018/06/05/envision-healthcare-corp-valuation-june-2018-evhc/" xr:uid="{7F8D733A-6678-4321-8121-E365D0C09BB3}"/>
    <hyperlink ref="B296" r:id="rId295" display="https://www.moderngraham.com/2018/05/10/edwards-lifesciences-corp-valuation-may-2018-ew/" xr:uid="{7796E621-4AED-45D5-B159-351C5CC0F937}"/>
    <hyperlink ref="B297" r:id="rId296" display="https://www.moderngraham.com/2018/03/31/exelon-corp-valuation-march-2018-exc/" xr:uid="{A9E0B661-E781-42C6-AE2F-CD294F7A25DE}"/>
    <hyperlink ref="B298" r:id="rId297" display="http://www.moderngraham.com/2017/07/20/exlservice-holdings-inc-valuation-initial-coverage-exls/" xr:uid="{F2D115E7-9255-4306-AD14-33D4F6052042}"/>
    <hyperlink ref="B299" r:id="rId298" display="http://www.moderngraham.com/2017/08/20/eagle-materials-inc-valuation-initial-coverage-exp/" xr:uid="{7368B6BA-ADEC-4399-8F80-BA2C657C41CB}"/>
    <hyperlink ref="B300" r:id="rId299" display="https://www.moderngraham.com/2018/03/17/expeditors-international-of-washington-inc-valuation-march-2018-expd/" xr:uid="{27A40EE6-3ACC-4C84-880E-80263E7364C4}"/>
    <hyperlink ref="B301" r:id="rId300" display="https://www.moderngraham.com/2018/05/14/expedia-group-inc-valuation-may-2018-expe/" xr:uid="{99B1F81E-5717-4D21-937E-E39B3DD6D176}"/>
    <hyperlink ref="B302" r:id="rId301" display="http://www.moderngraham.com/2017/09/04/exponent-inc-valuation-initial-coverage-expo/" xr:uid="{FB217673-0EF9-4192-958D-7A073BB7D772}"/>
    <hyperlink ref="B303" r:id="rId302" display="https://www.moderngraham.com/2018/06/05/extra-space-storage-inc-valuation-june-2018-exr/" xr:uid="{DA8A2C5F-218E-4DFF-8FFB-8F5F15972E30}"/>
    <hyperlink ref="B304" r:id="rId303" display="https://www.moderngraham.com/2018/04/19/ford-motor-company-valuation-april-2018-f/" xr:uid="{A5009A48-BA95-455F-BC1B-208678D69BE0}"/>
    <hyperlink ref="B305" r:id="rId304" display="https://www.moderngraham.com/2018/03/24/fastenal-co-valuation-march-2018-fast/" xr:uid="{3E3C3866-8301-4DD9-BD4D-1DA03B543A73}"/>
    <hyperlink ref="B306" r:id="rId305" display="https://www.moderngraham.com/2018/03/23/facebook-inc-valuation-march-2018-fb/" xr:uid="{46366247-0EDB-4D26-A17A-99E03818B752}"/>
    <hyperlink ref="B307" r:id="rId306" display="https://www.moderngraham.com/2018/06/06/fortune-brands-home-security-inc-valuation-june-2018-fbhs/" xr:uid="{5C946508-8F35-4D99-98B8-9E3210BF6827}"/>
    <hyperlink ref="B308" r:id="rId307" display="https://www.moderngraham.com/2018/05/10/freeport-mcmoran-inc-valuation-may-2018-fcx/" xr:uid="{C323E9A2-84D7-4663-8B97-71241D41807F}"/>
    <hyperlink ref="B309" r:id="rId308" display="https://www.moderngraham.com/2018/04/01/fedex-corp-valuation-april-2018-fdx/" xr:uid="{E1FDD548-6124-4E5E-8F44-A54BA6C85101}"/>
    <hyperlink ref="B310" r:id="rId309" display="https://www.moderngraham.com/2018/03/23/firstenergy-corp-valuation-march-2018-fe/" xr:uid="{3094A7FF-018D-4B64-A378-0C7774A241AE}"/>
    <hyperlink ref="B311" r:id="rId310" display="https://www.moderngraham.com/2018/04/03/f5-networks-inc-valuation-april-2018-ffiv/" xr:uid="{E6C229C4-FC81-4796-9AFB-C4CBA84A168D}"/>
    <hyperlink ref="B312" r:id="rId311" display="https://www.moderngraham.com/2018/03/24/fidelity-national-information-services-inc-valuation-march-2018-fis/" xr:uid="{93BC7573-436A-486F-8EC9-291CB666334B}"/>
    <hyperlink ref="B313" r:id="rId312" display="https://www.moderngraham.com/2018/04/10/fiserv-inc-valuation-april-2018-fisv/" xr:uid="{94F6B9D0-B1AD-4DA4-99AD-94F9FA3486E6}"/>
    <hyperlink ref="B314" r:id="rId313" display="https://www.moderngraham.com/2018/03/21/fifth-third-bancorp-valuation-march-2018-fitb/" xr:uid="{89DB50A2-C4F8-4707-925E-3A057B5B03FD}"/>
    <hyperlink ref="B315" r:id="rId314" display="https://www.moderngraham.com/2018/03/13/foot-locker-inc-valuation-march-2018-fl/" xr:uid="{6964B37C-C688-477B-BBA2-A2C8EBAA7A7F}"/>
    <hyperlink ref="B316" r:id="rId315" display="https://www.moderngraham.com/2018/04/18/flir-systems-inc-valuation-april-2018-flir/" xr:uid="{3A645030-C9D0-49CD-B775-03D9EE01B845}"/>
    <hyperlink ref="B317" r:id="rId316" display="https://www.moderngraham.com/2018/04/26/fluor-corporation-valuation-april-2018-flr/" xr:uid="{B8ADC384-FC85-4AAE-8FE5-95987F2F9A94}"/>
    <hyperlink ref="B318" r:id="rId317" display="https://www.moderngraham.com/2018/03/01/flowserve-corp-valuation-february-2018-fls/" xr:uid="{1555451A-A368-49A5-A70A-CB6B18A6A2F1}"/>
    <hyperlink ref="B319" r:id="rId318" display="https://www.moderngraham.com/2018/03/09/fmc-corp-valuation-march-2018-fmc/" xr:uid="{611BA66E-705D-447A-BDFE-1B7B3C65D1E4}"/>
    <hyperlink ref="B320" r:id="rId319" display="https://www.moderngraham.com/2018/06/10/fossil-group-inc-valuation-june-2018-fosl/" xr:uid="{BE0A2D7B-74DA-4D16-A169-BEE506174D6F}"/>
    <hyperlink ref="B321" r:id="rId320" display="https://www.moderngraham.com/2018/03/06/twenty-first-century-fox-inc-valuation-march-2018-foxa/" xr:uid="{CD2A6355-583C-4B4C-A725-F62A332CAC69}"/>
    <hyperlink ref="B322" r:id="rId321" display="https://www.moderngraham.com/2018/03/06/twenty-first-century-fox-inc-valuation-march-2018-foxa/" xr:uid="{FF00316B-5A1E-4051-8BA1-C9CA47941427}"/>
    <hyperlink ref="B323" r:id="rId322" display="http://www.moderngraham.com/2017/08/21/fox-factory-holding-corp-valuation-initial-coverage-foxf/" xr:uid="{7131AB62-386B-412B-B259-54A039F42153}"/>
    <hyperlink ref="B324" r:id="rId323" display="http://www.moderngraham.com/2017/09/06/first-industrial-realty-trust/" xr:uid="{71F298F6-78F7-4E7E-A5FC-464C210E188E}"/>
    <hyperlink ref="B325" r:id="rId324" display="https://www.moderngraham.com/2018/06/07/federal-realty-investment-trust-valuation-june-2018-frt/" xr:uid="{30883E31-39BC-48DC-A882-031190CF85CE}"/>
    <hyperlink ref="B326" r:id="rId325" display="http://www.moderngraham.com/2017/02/13/first-solar-inc-valuation-february-2017-fslr/" xr:uid="{0F4236B4-F2C6-487D-BE69-D34EB6293F66}"/>
    <hyperlink ref="B327" r:id="rId326" display="https://www.moderngraham.com/2018/04/12/technipfmc-plc-valuation-april-2018-fti/" xr:uid="{4718C3FD-BD4E-401F-9ABC-007D5E4767FA}"/>
    <hyperlink ref="B328" r:id="rId327" display="http://www.moderngraham.com/2017/02/27/frontier-communications-corp-valuation-february-2017-ftr/" xr:uid="{039CD838-7333-4426-86B9-C12CF6ED6AB2}"/>
    <hyperlink ref="B329" r:id="rId328" display="https://www.moderngraham.com/2018/06/07/fortive-corp-valuation-june-2018-ftv/" xr:uid="{515D7C3D-BA07-4A1F-AAEF-2E16C1BE55B8}"/>
    <hyperlink ref="B330" r:id="rId329" display="https://www.moderngraham.com/2018/06/24/general-dynamics-corp-valuation-june-2018-gd/" xr:uid="{18AEE7E8-38C4-4409-902D-001951792E5F}"/>
    <hyperlink ref="B331" r:id="rId330" display="https://www.moderngraham.com/2018/02/24/general-electric-co-valuation-february-2018-ge/" xr:uid="{32DCD599-E2DA-4D62-B3BF-37039C009EEC}"/>
    <hyperlink ref="B332" r:id="rId331" display="https://www.moderngraham.com/2018/07/02/goldcorp-inc-valuation-july-2018-gg/" xr:uid="{C4658635-A467-45FB-AB09-05012D441B9C}"/>
    <hyperlink ref="B333" r:id="rId332" display="https://www.moderngraham.com/2018/03/16/ggp-inc-valuation-march-2018-ggp/" xr:uid="{F869E17E-06C4-4E4E-B779-E20EA9F79B3D}"/>
    <hyperlink ref="B334" r:id="rId333" display="https://www.moderngraham.com/2018/07/02/graham-holdings-co-valuation-july-2018-ghc/" xr:uid="{67C9FE86-D3A7-40E7-8746-A5036C95953D}"/>
    <hyperlink ref="B335" r:id="rId334" display="https://www.moderngraham.com/2018/03/03/gilead-sciences-inc-valuation-march-2018-gild/" xr:uid="{1C2E3F1A-951E-410F-92E5-72523B131919}"/>
    <hyperlink ref="B336" r:id="rId335" display="https://www.moderngraham.com/2018/05/07/general-mills-inc-valuation-may-2018-gis/" xr:uid="{49B4EE2C-5A67-4711-BBAB-1064D648E0DC}"/>
    <hyperlink ref="B337" r:id="rId336" display="https://www.moderngraham.com/2018/03/01/corning-inc-valuation-february-2018-glw/" xr:uid="{6EC2DB73-B0C8-4880-A97C-3B5A9737D68B}"/>
    <hyperlink ref="B338" r:id="rId337" display="https://www.moderngraham.com/2018/04/18/general-motors-co-valuation-april-2018-gm/" xr:uid="{762BFB9B-F402-4415-88AF-69AD040A56DD}"/>
    <hyperlink ref="B339" r:id="rId338" display="https://www.moderngraham.com/2018/06/08/gamestop-corp-valuation-june-2018-gme/" xr:uid="{0ECAB3D7-A6A9-471C-B675-9ADF2FA99AE3}"/>
    <hyperlink ref="B340" r:id="rId339" display="https://www.moderngraham.com/2018/06/30/genworth-financial-inc-valuation-june-2018-gnw/" xr:uid="{192E8175-44B8-444E-8119-EB4E893B77F0}"/>
    <hyperlink ref="B341" r:id="rId340" display="https://www.moderngraham.com/2018/03/14/alphabet-inc-valuation-march-2018-googl/" xr:uid="{0E8E4167-B2B2-499E-9EAE-A88F1D1BE01C}"/>
    <hyperlink ref="B342" r:id="rId341" display="https://www.moderngraham.com/2018/03/14/alphabet-inc-valuation-march-2018-googl/" xr:uid="{C4F40786-2A1F-4070-8706-C81BD3E9E014}"/>
    <hyperlink ref="B343" r:id="rId342" display="https://www.moderngraham.com/2018/03/03/genuine-parts-co-valuation-march-2018-gpc/" xr:uid="{E57F8D54-8C57-4289-867D-B49DB8832D0B}"/>
    <hyperlink ref="B344" r:id="rId343" display="http://www.moderngraham.com/2017/07/22/group-1-automotive-inc-valuation-initial-coverage-gpi/" xr:uid="{FC64108D-A3A1-4E9A-89A7-C25E9CC2A48F}"/>
    <hyperlink ref="B345" r:id="rId344" display="https://www.moderngraham.com/2018/06/07/global-payments-inc-valuation-june-2018-gpn/" xr:uid="{E21AEA15-8919-408D-B786-C985DB185B97}"/>
    <hyperlink ref="B346" r:id="rId345" display="http://www.moderngraham.com/2017/08/24/gulfport-energy-corp-valuation-initial-coverage-gpor/" xr:uid="{E8A6433D-A9DA-40EC-865D-CC71D1471D97}"/>
    <hyperlink ref="B347" r:id="rId346" display="https://www.moderngraham.com/2018/03/07/green-plains-inc-valuation-march-2018-gpre/" xr:uid="{A5BB3F02-2CF5-4834-942D-31FFC860EBFD}"/>
    <hyperlink ref="B348" r:id="rId347" display="https://www.moderngraham.com/2018/05/10/gap-inc-valuation-may-2018-gps/" xr:uid="{9A5D4F2E-D0CF-4B35-8FC2-12D04D4F4BAA}"/>
    <hyperlink ref="B349" r:id="rId348" display="https://www.moderngraham.com/2018/06/11/garmin-ltd-valuation-june-2018-grmn/" xr:uid="{1AD3F8EA-4017-4143-80D5-23B4C6AF95FF}"/>
    <hyperlink ref="B350" r:id="rId349" display="https://www.moderngraham.com/2018/02/24/goldman-sachs-group-inc-valuation-february-2018-gs/" xr:uid="{E687F3D2-D9EB-4299-B846-BA002EAE535D}"/>
    <hyperlink ref="B351" r:id="rId350" display="https://www.moderngraham.com/2018/03/23/goodyear-tire-rubber-co-valuation-march-2018-gt/" xr:uid="{3FBF43DB-29C2-4CA2-9703-C9E31D6CB763}"/>
    <hyperlink ref="B352" r:id="rId351" display="https://www.moderngraham.com/2018/05/06/w-w-grainger-inc-valuation-may-2018-gww/" xr:uid="{816DBFF4-30F1-4DCE-898C-ED8FBC8CD953}"/>
    <hyperlink ref="B353" r:id="rId352" display="https://www.moderngraham.com/2018/05/10/halliburton-co-valuation-may-2018-hal/" xr:uid="{4C4BC137-098E-4EA9-B898-E82450C94616}"/>
    <hyperlink ref="B354" r:id="rId353" display="https://www.moderngraham.com/2018/03/24/hasbro-inc-valuation-march-2018-has/" xr:uid="{C5EF51A6-6EE6-4A0B-85BE-252D24EC47AF}"/>
    <hyperlink ref="B355" r:id="rId354" display="https://www.moderngraham.com/2018/03/19/huntington-bancshares-inc-valuation-march-2018-hban/" xr:uid="{995CC43A-D5E8-49F4-A8FA-4DC686975AF9}"/>
    <hyperlink ref="B356" r:id="rId355" display="https://www.moderngraham.com/2018/03/06/hanesbrands-inc-valuation-march-2018-hbi/" xr:uid="{CFCFFC7F-3031-4118-8A19-F601170220B5}"/>
    <hyperlink ref="B357" r:id="rId356" display="https://www.moderngraham.com/2018/04/13/hca-healthcare-inc-valuation-april-2018-hca/" xr:uid="{59BB8862-3372-416B-B530-127CBDE0DC2B}"/>
    <hyperlink ref="B358" r:id="rId357" display="https://www.moderngraham.com/2018/03/25/hcp-inc-valuation-march-2018-hcp/" xr:uid="{A7EF1164-857B-45DF-86FE-69BED77D3273}"/>
    <hyperlink ref="B359" r:id="rId358" display="https://www.moderngraham.com/2018/02/24/home-depot-inc-valuation-february-2018-hd/" xr:uid="{B63234C8-37DB-497A-9744-6783E04D764D}"/>
    <hyperlink ref="B360" r:id="rId359" display="https://www.moderngraham.com/2018/03/26/hess-corp-valuation-march-2018-hes/" xr:uid="{9F28B5E9-1F38-431E-ACFB-B6F5ABECCA50}"/>
    <hyperlink ref="B361" r:id="rId360" display="https://www.moderngraham.com/2018/04/17/hartford-financial-services-group-inc-valuation-april-2018-hig/" xr:uid="{2BDCDD2D-8EF7-4DB3-9188-70413EB29DE9}"/>
    <hyperlink ref="B362" r:id="rId361" display="https://www.moderngraham.com/2018/06/29/harley-davidson-inc-valuation-june-2018-hog/" xr:uid="{7A4ACC5A-3363-4828-968C-03F700C3252B}"/>
    <hyperlink ref="B363" r:id="rId362" display="https://www.moderngraham.com/2018/06/10/hologic-inc-valuation-june-2018-holx/" xr:uid="{ED057C16-9F5C-4598-8634-17147D06F2D7}"/>
    <hyperlink ref="B364" r:id="rId363" display="https://www.moderngraham.com/2018/06/27/honeywell-international-inc-valuation-june-2018-hon/" xr:uid="{C575E5F2-2846-4F72-AF78-4E292EE2BB1E}"/>
    <hyperlink ref="B365" r:id="rId364" display="https://www.moderngraham.com/2018/03/15/helmerich-payne-inc-valuation-march-2018-hp/" xr:uid="{554EF292-7741-4F0B-9567-50A13A7B30DF}"/>
    <hyperlink ref="B366" r:id="rId365" display="https://www.moderngraham.com/2018/06/10/hewlett-packard-enterprise-co-valuation-june-2018-hpe/" xr:uid="{CDAE6DB0-8354-4E15-8A76-B6CCB5D10718}"/>
    <hyperlink ref="B367" r:id="rId366" display="https://www.moderngraham.com/2018/02/28/hp-inc-valuation-february-2018-hpq/" xr:uid="{5B42C904-CDBD-413B-AF85-B0FBE0DB504B}"/>
    <hyperlink ref="B368" r:id="rId367" display="https://www.moderngraham.com/2018/03/20/hr-block-inc-valuation-march-2018-hrb/" xr:uid="{606EB6AC-F2E4-4E45-BE80-381188754FA0}"/>
    <hyperlink ref="B369" r:id="rId368" display="https://www.moderngraham.com/2018/06/12/hormel-foods-corp-valuation-june-2018-hrl/" xr:uid="{7299FE88-6481-4790-B07F-6939CB5086B7}"/>
    <hyperlink ref="B370" r:id="rId369" display="https://www.moderngraham.com/2018/02/28/harris-corporation-valuation-february-2018-hrs/" xr:uid="{720EFD59-07A2-434B-BEC0-BACCD507C70C}"/>
    <hyperlink ref="B371" r:id="rId370" display="https://www.moderngraham.com/2018/03/05/henry-schein-inc-valuation-march-2018-hsic/" xr:uid="{99567CCE-28FB-4AE8-B29E-A1C0767581D8}"/>
    <hyperlink ref="B372" r:id="rId371" display="https://www.moderngraham.com/2018/04/04/host-hotels-resorts-inc-valuation-april-2018-hst/" xr:uid="{53FD82D9-7273-42B6-A1FD-32D2C10ED6FA}"/>
    <hyperlink ref="B373" r:id="rId372" display="https://www.moderngraham.com/2018/03/29/hershey-co-valuation-march-2018-hsy/" xr:uid="{D00EE55F-83B8-4B8F-948D-CBF650A3AADB}"/>
    <hyperlink ref="B374" r:id="rId373" display="https://www.moderngraham.com/2018/06/12/humana-inc-valuation-june-2018-hum/" xr:uid="{4C2A798E-D71F-4AEF-BC7A-4750B134314F}"/>
    <hyperlink ref="B375" r:id="rId374" display="https://www.moderngraham.com/2018/02/24/international-business-machines-corp-valuation-february-2018-ibm/" xr:uid="{F21ADFA5-299A-45B8-9CA2-6CDE4381402C}"/>
    <hyperlink ref="B376" r:id="rId375" display="https://www.moderngraham.com/2018/03/21/intercontinental-exchange-inc-valuation-march-2018-ice/" xr:uid="{4CDB5273-99F3-4862-B2C7-C825D4E3434D}"/>
    <hyperlink ref="B377" r:id="rId376" display="https://www.moderngraham.com/2018/06/10/idexx-laboratories-inc-valuation-june-2018-idxx/" xr:uid="{E4D7ECF2-88AE-464B-8380-B536321203C3}"/>
    <hyperlink ref="B378" r:id="rId377" display="https://www.moderngraham.com/2018/03/16/international-flavors-fragrances-inc-valuation-march-2018-iff/" xr:uid="{77A129FF-365F-4D91-ACCD-FB00678C635B}"/>
    <hyperlink ref="B379" r:id="rId378" display="https://www.moderngraham.com/2018/07/03/ii-vi-inc-valuation-july-2018-iivi/" xr:uid="{BB8C6FCB-65DD-4BD9-AE02-7B875F9E1505}"/>
    <hyperlink ref="B380" r:id="rId379" display="https://www.moderngraham.com/2018/07/02/ilg-inc-valuation-july-2018-ilg/" xr:uid="{D3F55FD3-2575-4870-9A80-7A2EF889A98E}"/>
    <hyperlink ref="B381" r:id="rId380" display="https://www.moderngraham.com/2018/04/20/illumina-inc-valuation-april-2018-ilmn/" xr:uid="{BFB284D9-7CD3-4AC2-B049-186003818DC9}"/>
    <hyperlink ref="B382" r:id="rId381" display="http://www.moderngraham.com/2016/12/08/imperial-oil-limited-valuation-initial-coverage-imo/" xr:uid="{635188DA-3B02-45B4-9A06-861523A91E5E}"/>
    <hyperlink ref="B383" r:id="rId382" display="https://www.moderngraham.com/2018/04/24/incyte-corp-valuation-april-2018-incy/" xr:uid="{15D8D779-46D8-42E1-811B-16618F5410EC}"/>
    <hyperlink ref="B384" r:id="rId383" display="http://www.moderngraham.com/2016/12/09/independent-bank-corp-valuation-initial-coverage-indb/" xr:uid="{A75ECD08-BC68-4E5C-8B19-1F391B8B8ADA}"/>
    <hyperlink ref="B385" r:id="rId384" display="https://www.moderngraham.com/2018/04/26/ihs-markit-ltd-valuation-initial-coverage-april-2018-info/" xr:uid="{6B52DF5F-0914-4B77-933D-6A7F3C61ED2C}"/>
    <hyperlink ref="B386" r:id="rId385" display="https://www.moderngraham.com/2018/06/30/infosys-ltd-valuation-june-2018-infy/" xr:uid="{FB589C17-7663-4DDE-8AC1-94F097BC7BDD}"/>
    <hyperlink ref="B387" r:id="rId386" display="http://www.moderngraham.com/2016/12/13/inogen-inc-valuation-initial-coverage-ingn/" xr:uid="{41133FB1-5847-49A6-B4AF-3135C57F7D4F}"/>
    <hyperlink ref="B388" r:id="rId387" display="http://www.moderngraham.com/2016/12/13/ingredion-inc-valuation-initial-coverage-ingr/" xr:uid="{3C2D134C-AFE7-4A84-8A21-E8F9A825CB92}"/>
    <hyperlink ref="B389" r:id="rId388" display="http://www.moderngraham.com/2016/12/15/summit-hotel-properties-inc-valuation-initial-coverage-inn/" xr:uid="{08DC3E4A-E825-43EF-9A41-22BB1C7ADB2C}"/>
    <hyperlink ref="B390" r:id="rId389" display="http://www.moderngraham.com/2016/12/16/world-fuel-services-corp-valuation-initial-coverage-int/" xr:uid="{2E50ADEA-7C5F-48DD-B48C-83A4E6C1392F}"/>
    <hyperlink ref="B391" r:id="rId390" display="https://www.moderngraham.com/2018/02/24/intel-corp-valuation-february-2018-intc/" xr:uid="{74DC9E49-454F-458A-A58D-000808FB0F0A}"/>
    <hyperlink ref="B392" r:id="rId391" display="http://www.moderngraham.com/2016/12/19/intl-fcstone-inc-valuation-initial-coverage-intl/" xr:uid="{C8610A27-D70B-4FF4-9B89-3C1A8B30C7C1}"/>
    <hyperlink ref="B393" r:id="rId392" display="https://www.moderngraham.com/2018/04/08/intuit-inc-valuation-april-2018-intu/" xr:uid="{FAFF5CF3-E0B3-4EA7-A302-CC5D2BF19FBF}"/>
    <hyperlink ref="B394" r:id="rId393" display="https://www.moderngraham.com/2018/04/08/innospec-inc-valuation-april-2018-iosp/" xr:uid="{089A8333-2EC6-4354-911F-58B24B66F75C}"/>
    <hyperlink ref="B395" r:id="rId394" display="https://www.moderngraham.com/2018/06/24/international-paper-co-valuation-june-2018-ip/" xr:uid="{6A3C8CB5-5FEA-45BE-9A67-5F7168AE779F}"/>
    <hyperlink ref="B396" r:id="rId395" display="http://www.moderngraham.com/2016/12/21/inter-parfums-inc-valuation-initial-coverage-ipar/" xr:uid="{C75D0062-9A38-4119-85D5-08C6C9E30299}"/>
    <hyperlink ref="B397" r:id="rId396" display="https://www.moderngraham.com/2018/04/17/interpublic-group-of-companies-inc-valuation-april-2018-ipg/" xr:uid="{71C8DEC2-1DB9-4474-AAF4-573A59173F7B}"/>
    <hyperlink ref="B398" r:id="rId397" display="https://www.moderngraham.com/2018/06/01/ipg-photonics-corp-valuation-june-2018-ipgp/" xr:uid="{156E6A39-A1EF-4812-A78A-EB1A6A47D062}"/>
    <hyperlink ref="B399" r:id="rId398" display="https://www.moderngraham.com/2018/03/09/innophos-holdings-inc-valuation-march-2018-iphs/" xr:uid="{4FD3ACAA-FBED-4A98-B8D6-BD455F6FB986}"/>
    <hyperlink ref="B400" r:id="rId399" display="http://www.moderngraham.com/2016/12/31/intrepid-potash-inc-valuation-initial-coverage-ipi/" xr:uid="{B884D1C2-ABD3-460D-93F0-228F5700E52F}"/>
    <hyperlink ref="B401" r:id="rId400" display="https://www.moderngraham.com/2018/05/04/iqvia-holdings-inc-valuation-initial-coverage-iqv/" xr:uid="{784765DE-644D-471A-B3DE-0532068D0F4C}"/>
    <hyperlink ref="B402" r:id="rId401" display="https://www.moderngraham.com/2018/03/01/ingersoll-rand-plc-valuation-february-2018-ir/" xr:uid="{B139CEE2-6812-4471-8F08-3A68999D8AEF}"/>
    <hyperlink ref="B403" r:id="rId402" display="http://www.moderngraham.com/2017/01/08/irobot-corp-valuation-initial-coverage-irbt/" xr:uid="{F1CF48EA-8F2A-4FD5-BFB4-BC918AD9D8C0}"/>
    <hyperlink ref="B404" r:id="rId403" display="http://www.moderngraham.com/2017/01/08/iridium-communications-inc-valuation-initial-coverage-irdm/" xr:uid="{1A9CFB69-1EA6-43F4-95C5-99F921B52F9E}"/>
    <hyperlink ref="B405" r:id="rId404" display="https://www.moderngraham.com/2018/04/04/iron-mountain-inc-valuation-april-2018-irm/" xr:uid="{5EA9C764-F97D-48A4-B013-C2902B3C6E16}"/>
    <hyperlink ref="B406" r:id="rId405" display="http://www.moderngraham.com/2017/01/08/international-speedway-corp-valuation-initial-coverage-isca/" xr:uid="{8E9B2974-779B-47CA-8342-FE725DE8B2B2}"/>
    <hyperlink ref="B407" r:id="rId406" display="https://www.moderngraham.com/2018/03/26/intuitive-surgical-inc-valuation-march-2018-isrg/" xr:uid="{4A41E881-B7B5-40D2-80A8-69A2AE31CBD3}"/>
    <hyperlink ref="B408" r:id="rId407" display="https://www.moderngraham.com/2018/03/26/gartner-inc-valuation-march-2018-it/" xr:uid="{036583A8-F0F8-4215-AC1B-8C6A5BD13FF8}"/>
    <hyperlink ref="B409" r:id="rId408" display="http://www.moderngraham.com/2017/01/10/investment-technology-group-valuation-initial-coverage-itg/" xr:uid="{736B5863-6BF6-40E1-B85C-DA63C0B6F36C}"/>
    <hyperlink ref="B410" r:id="rId409" display="http://www.moderngraham.com/2017/01/11/itron-inc-valuation-initial-coverage-itri/" xr:uid="{DB85A50D-511C-472A-95DA-72891A92E1E7}"/>
    <hyperlink ref="B411" r:id="rId410" display="http://www.moderngraham.com/2017/01/12/itt-inc-valuation-initial-coverage-itt/" xr:uid="{06A7DDBC-C34B-4BBF-928F-45F7C32AD1C4}"/>
    <hyperlink ref="B412" r:id="rId411" display="https://www.moderngraham.com/2018/06/28/illinois-tool-works-inc-valuation-june-2018-itw/" xr:uid="{4AB099F9-CD9B-4C6B-90E2-5CA6E0BD2B66}"/>
    <hyperlink ref="B413" r:id="rId412" display="http://www.moderngraham.com/2017/01/13/invacare-corporation-valuation-initial-coverage-ivc/" xr:uid="{6C87215E-72D2-474E-9EC7-FCAF6144697A}"/>
    <hyperlink ref="B414" r:id="rId413" display="https://www.moderngraham.com/2018/03/04/invesco-ltd-valuation-march-2018-ivz/" xr:uid="{8399DFD8-9163-47CA-A00D-662B017131E3}"/>
    <hyperlink ref="B415" r:id="rId414" display="http://www.moderngraham.com/2017/01/16/jack-in-the-box-inc-valuation-initial-coverage-jack/" xr:uid="{0B20D9FC-DF26-4612-9366-0124AEE7E5CE}"/>
    <hyperlink ref="B416" r:id="rId415" display="https://www.moderngraham.com/2018/05/07/jb-hunt-transport-services-inc-valuation-may-2018-jbht/" xr:uid="{109ECE7F-139E-449F-B7DA-EAA95AC3658C}"/>
    <hyperlink ref="B417" r:id="rId416" display="https://www.moderngraham.com/2018/06/30/jabil-inc-valuation-june-2018-jbl/" xr:uid="{C213E46B-97FE-4306-AFD2-906B82DD94FF}"/>
    <hyperlink ref="B418" r:id="rId417" display="http://www.moderngraham.com/2017/01/25/jetblue-airways-corporation-valuation-initial-coverage-jblu/" xr:uid="{E9B37290-C0DA-4721-A4F7-4AD0539297B2}"/>
    <hyperlink ref="B419" r:id="rId418" display="http://www.moderngraham.com/2017/01/26/john-bean-technologies-corp-valuation-initial-coverage-jbt/" xr:uid="{A980012A-718F-4974-A64E-2EAD2A64BB4B}"/>
    <hyperlink ref="B420" r:id="rId419" display="https://www.moderngraham.com/2018/03/23/johnson-controls-international-plc-valuation-march-2018-jci/" xr:uid="{31F3F040-8596-4AC7-8C97-B6CCA9C622B7}"/>
    <hyperlink ref="B421" r:id="rId420" display="https://www.moderngraham.com/2018/06/08/jc-penney-company-valuation-june-2018-jcp/" xr:uid="{DA5ED3C9-EF16-44A7-A321-47EF16BE8DBF}"/>
    <hyperlink ref="B422" r:id="rId421" display="https://www.moderngraham.com/2018/05/14/jacobs-engineering-group-inc-valuation-may-2018-jec/" xr:uid="{212CF67E-FD56-49F9-80A8-F25B6568A0EC}"/>
    <hyperlink ref="B423" r:id="rId422" display="http://www.moderngraham.com/2017/01/29/jj-snack-foods-corp-valuation-initial-coverage-jjsf/" xr:uid="{E3F77875-04A2-48F1-9C42-B8313A72B32F}"/>
    <hyperlink ref="B424" r:id="rId423" display="http://www.moderngraham.com/2017/01/30/jack-henry-associates-inc-valuation-initial-coverage-jkhy/" xr:uid="{D5F7A435-3A26-4555-B4B4-471628FD84FE}"/>
    <hyperlink ref="B425" r:id="rId424" display="http://www.moderngraham.com/2017/01/31/jones-lang-lasalle-inc-valuation-initial-coverage-jll/" xr:uid="{13A7B53B-BED2-46F3-9A72-4620936EDDBB}"/>
    <hyperlink ref="B426" r:id="rId425" display="https://www.moderngraham.com/2018/02/25/johnson-johnson-valuation-february-2018-jnj/" xr:uid="{54475517-B58E-4354-95A7-09327C750D16}"/>
    <hyperlink ref="B427" r:id="rId426" display="https://www.moderngraham.com/2018/03/15/juniper-networks-inc-valuation-march-2018-jnpr/" xr:uid="{1E390EA2-AEC9-4FC9-BF46-A10FD1982536}"/>
    <hyperlink ref="B428" r:id="rId427" display="https://www.moderngraham.com/2018/02/25/jpmorgan-chase-co-valuation-february-2018-jpm/" xr:uid="{C352752D-042B-454F-A6FE-613E35F17E62}"/>
    <hyperlink ref="B429" r:id="rId428" display="http://www.moderngraham.com/2017/02/02/john-wiley-sons-inc-valuation-initial-coverage-jw-a/" xr:uid="{FB580BEC-9254-4D67-AC45-E1810E981054}"/>
    <hyperlink ref="B430" r:id="rId429" display="https://www.moderngraham.com/2018/02/28/nordstrom-inc-valuation-february-2018-jwn/" xr:uid="{3C61193F-20BE-4156-9716-11DFA02A6789}"/>
    <hyperlink ref="B431" r:id="rId430" display="https://www.moderngraham.com/2018/03/30/kellogg-company-valuation-march-2018-k/" xr:uid="{7213E751-61C4-4414-9B30-570490FF0943}"/>
    <hyperlink ref="B432" r:id="rId431" display="http://www.moderngraham.com/2017/02/03/kaiser-aluminum-corp-valuation-initial-coverage-kalu/" xr:uid="{5CCFB3CD-C15D-4C03-AE8A-595A18B69F02}"/>
    <hyperlink ref="B433" r:id="rId432" display="http://www.moderngraham.com/2017/02/03/kaman-corporation-valuation-initial-coverage-kamn/" xr:uid="{23E0CD28-D11E-4F13-BD4A-479AAF5024B6}"/>
    <hyperlink ref="B434" r:id="rId433" display="http://www.moderngraham.com/2017/02/04/kb-home-valuation-initial-coverage-kbh/" xr:uid="{8522DD2A-8913-4254-8C1C-BF13E00C948D}"/>
    <hyperlink ref="B435" r:id="rId434" display="http://www.moderngraham.com/2017/02/05/kbr-inc-valuation-initial-coverage-kbr/" xr:uid="{ADCEF2C2-79FA-4E6C-B0D9-065A0135928F}"/>
    <hyperlink ref="B436" r:id="rId435" display="http://www.moderngraham.com/2017/02/07/kelly-services-inc-valuation-initial-coverage-kelya/" xr:uid="{BD697283-9BCC-493F-9350-3172A90F6CBC}"/>
    <hyperlink ref="B437" r:id="rId436" display="http://www.moderngraham.com/2017/03/14/kirby-corporation-valuation-initial-coverage-kex/" xr:uid="{21873185-58C5-4BD8-9166-28DFC3AB7011}"/>
    <hyperlink ref="B438" r:id="rId437" display="https://www.moderngraham.com/2018/03/16/keycorp-valuation-march-2018-key/" xr:uid="{6B07EF32-8D78-4DB2-A431-AC695A2FA8EE}"/>
    <hyperlink ref="B439" r:id="rId438" display="http://www.moderngraham.com/2017/02/08/keysight-technologies-inc-valuation-initial-coverage-keys/" xr:uid="{87EBAD03-7B0A-43F6-9447-97860E7D06FA}"/>
    <hyperlink ref="B440" r:id="rId439" display="http://www.moderngraham.com/2017/02/08/korn-ferry-international-valuation-initial-coverage-kfy/" xr:uid="{A5A7BA52-28C9-4336-8CEF-4FE429CA4A74}"/>
    <hyperlink ref="B441" r:id="rId440" display="https://www.moderngraham.com/2018/05/18/kraft-heinz-co-valuation-may-2018-khc/" xr:uid="{5D920D8B-FB02-432E-81A3-2131F4EE4BC4}"/>
    <hyperlink ref="B442" r:id="rId441" display="https://www.moderngraham.com/2018/06/24/kimco-realty-corp-valuation-june-2018-kim/" xr:uid="{FD776A35-6A63-426C-8B77-7647D4809D78}"/>
    <hyperlink ref="B443" r:id="rId442" display="https://www.moderngraham.com/2018/06/09/kirklands-inc-valuation-june-2018-kirk/" xr:uid="{BD6A3F75-3F17-4DDE-AD82-C4EE4DDB660B}"/>
    <hyperlink ref="B444" r:id="rId443" display="http://www.moderngraham.com/2017/03/13/kkr-co-ltd-valuation-march-2017-kkr/" xr:uid="{E2B63417-D125-4648-A77A-4B1AE3340A92}"/>
    <hyperlink ref="B445" r:id="rId444" display="https://www.moderngraham.com/2018/03/29/kla-tencor-corp-valuation-march-2018-klac/" xr:uid="{132E0B0C-B6E3-4581-B361-3EDD8542D827}"/>
    <hyperlink ref="B446" r:id="rId445" display="http://www.moderngraham.com/2017/02/11/kulicke-and-soffa-industries-inc-valuation-initial-coverage-klic/" xr:uid="{1A997824-869B-4ABE-8E5D-150227D902F6}"/>
    <hyperlink ref="B447" r:id="rId446" display="http://www.moderngraham.com/2017/02/12/klx-inc-valuation-initial-coverage-klxi/" xr:uid="{428AB929-6529-4CE4-B1B8-492E6414082C}"/>
    <hyperlink ref="B448" r:id="rId447" display="https://www.moderngraham.com/2018/03/17/kimberly-clark-corp-valuation-march-2018-kmb/" xr:uid="{B67481C4-1A86-466C-B4C3-9852BA3343E9}"/>
    <hyperlink ref="B449" r:id="rId448" display="https://www.moderngraham.com/2018/05/07/kinder-morgan-inc-valuation-may-2018-kmi/" xr:uid="{5AFDDAEA-0813-43E6-962C-A4695B037AB9}"/>
    <hyperlink ref="B450" r:id="rId449" display="http://www.moderngraham.com/2017/02/13/kemper-corp-valuation-initial-coverage-kmpr/" xr:uid="{2F372062-E762-494D-AE93-517551ECAC69}"/>
    <hyperlink ref="B451" r:id="rId450" display="http://www.moderngraham.com/2017/02/13/kennametal-inc-valuation-initial-coverage-kmt/" xr:uid="{D2A11DA5-E32D-44A1-8AB6-3635E3C93FA7}"/>
    <hyperlink ref="B452" r:id="rId451" display="https://www.moderngraham.com/2018/04/20/carmax-inc-valuation-april-2018-kmx/" xr:uid="{6E085FBE-6E5F-441D-B0CF-E809D6A87AD0}"/>
    <hyperlink ref="B453" r:id="rId452" display="http://www.moderngraham.com/2017/02/14/knowles-corp-valuation-initial-coverage-kn/" xr:uid="{B8A8A957-7F92-47B4-86BF-DB7EC14C44E8}"/>
    <hyperlink ref="B454" r:id="rId453" display="http://www.moderngraham.com/2017/02/20/knight-transportation-valuation-initial-coverage-knx/" xr:uid="{3E64CE0E-3873-4C9C-A501-32045136088F}"/>
    <hyperlink ref="B455" r:id="rId454" display="https://www.moderngraham.com/2018/02/23/the-coca-cola-co-valuation-february-2018-ko/" xr:uid="{DD00A3D2-6A54-4014-A30B-F70FFB2887B6}"/>
    <hyperlink ref="B456" r:id="rId455" display="https://www.moderngraham.com/2018/03/08/koppers-holdings-inc-valuation-march-2018-kop/" xr:uid="{1205BF7C-4E8C-45D1-B587-CEDDF7A6B030}"/>
    <hyperlink ref="B457" r:id="rId456" display="http://www.moderngraham.com/2017/02/20/kopin-corporation-valuation-initial-coverage-kopn/" xr:uid="{A9C18741-6D7B-47F2-9ADA-D194FCF5F991}"/>
    <hyperlink ref="B458" r:id="rId457" display="https://www.moderngraham.com/2018/03/26/michael-kors-holdings-ltd-valuation-march-2018-kors/" xr:uid="{97C72CEE-BA23-491A-A069-1D83FA8A4FBF}"/>
    <hyperlink ref="B459" r:id="rId458" display="https://www.moderngraham.com/2018/06/27/kroger-co-valuation-june-2018-kr/" xr:uid="{DBE10112-6E2E-4FE3-9C37-BE999FF4D27A}"/>
    <hyperlink ref="B460" r:id="rId459" display="https://www.moderngraham.com/2018/03/08/kraton-corp-valuation-march-2018-kra/" xr:uid="{7073FED6-36D3-4A11-8980-14F68C088A74}"/>
    <hyperlink ref="B461" r:id="rId460" display="http://www.moderngraham.com/2017/02/23/kilroy-realty-corp-valuation-initial-coverage-krc/" xr:uid="{D2CB4DDD-8F0A-4182-A8C3-BFB215F0593C}"/>
    <hyperlink ref="B462" r:id="rId461" display="http://www.moderngraham.com/2017/02/23/kite-realty-group-trust-valuation-initial-coverage-krg/" xr:uid="{0CBCC881-3C25-48D0-A86C-E8EF48EFD3A6}"/>
    <hyperlink ref="B463" r:id="rId462" display="http://www.moderngraham.com/2017/02/24/kapstone-paper-and-packaging-corp-valuation-initial-coverage-ks/" xr:uid="{654F9AB9-EEC4-4727-BD3F-5C0861730426}"/>
    <hyperlink ref="B464" r:id="rId463" display="https://www.moderngraham.com/2018/06/03/kohls-corporation-valuation-june-2018-kss/" xr:uid="{1A989DFB-A760-42E2-AFDC-BAC24530A213}"/>
    <hyperlink ref="B465" r:id="rId464" display="https://www.moderngraham.com/2018/05/01/kansas-city-southern-valuation-may-2018-ksu/" xr:uid="{718A953E-6C6D-411A-B3DA-1B73E5525FA2}"/>
    <hyperlink ref="B466" r:id="rId465" display="https://www.moderngraham.com/2018/03/08/quaker-chemical-corp-valuation-march-2018-kwr/" xr:uid="{4D9F5EA2-9A4F-4FBE-A0C7-2F33EF57016D}"/>
    <hyperlink ref="B467" r:id="rId466" display="https://www.moderngraham.com/2018/05/21/loews-corp-valuation-may-2018-l/" xr:uid="{9C4ACD7D-0ACA-41DA-BAC2-F7843A1B428D}"/>
    <hyperlink ref="B468" r:id="rId467" display="http://www.moderngraham.com/2017/02/26/multi-color-corporation-valuation-initial-coverage-labl/" xr:uid="{61D88FA2-32C2-4898-8E3A-A3F9A950C0D1}"/>
    <hyperlink ref="B469" r:id="rId468" display="http://www.moderngraham.com/2017/02/27/lithia-motors-inc-valuation-initial-coverage-lad/" xr:uid="{63AA00BB-1B40-4891-8E7C-BD8E4E3C25B7}"/>
    <hyperlink ref="B470" r:id="rId469" display="http://www.moderngraham.com/2017/02/28/lamar-advertising-company-valuation-initial-coverage-lamr/" xr:uid="{E0B751EA-2A63-46DE-B854-DAB8BC70FBE0}"/>
    <hyperlink ref="B471" r:id="rId470" display="http://www.moderngraham.com/2017/02/28/lancaster-colony-corp-valuation-initial-coverage-lanc/" xr:uid="{4ABD6C3F-4A53-4E90-9807-E1960E35FFEC}"/>
    <hyperlink ref="B472" r:id="rId471" display="https://www.moderngraham.com/2018/03/04/l-brands-inc-valuation-march-2018-lb/" xr:uid="{B27FD5B7-2468-4044-9E5E-2E7F1575D851}"/>
    <hyperlink ref="B473" r:id="rId472" display="http://www.moderngraham.com/2017/03/01/lannett-company-inc-valuation-initial-coverage-lci/" xr:uid="{91FA1B60-D6C7-401B-BBFD-FABED85BE7A6}"/>
    <hyperlink ref="B474" r:id="rId473" display="http://www.moderngraham.com/2017/03/02/lydall-inc-valuation-initial-coverage-ldl/" xr:uid="{C2B1CBEC-A4B2-40CA-A812-A37E4FC7B877}"/>
    <hyperlink ref="B475" r:id="rId474" display="https://www.moderngraham.com/2018/04/08/leidos-holdings-inc-valuation-april-2018-ldos/" xr:uid="{9C88D3EF-3359-46A4-9C4A-E4A8FE881758}"/>
    <hyperlink ref="B476" r:id="rId475" display="http://www.moderngraham.com/2017/03/08/lincoln-electric-holdings-inc-valuation-initial-coverage-leco/" xr:uid="{89F871DC-2028-458A-93AE-7A7D381D971C}"/>
    <hyperlink ref="B477" r:id="rId476" display="https://www.moderngraham.com/2018/06/24/leggett-platt-inc-valuation-june-2018-leg/" xr:uid="{28AD8A17-1EA2-4D14-A4E6-C1B47D37E4A6}"/>
    <hyperlink ref="B478" r:id="rId477" display="https://www.moderngraham.com/2018/04/18/lennar-corp-valuation-april-2018-len/" xr:uid="{82201506-BA6C-4E63-9EB7-72D80A7B6181}"/>
    <hyperlink ref="B479" r:id="rId478" display="http://www.moderngraham.com/2017/03/10/littelfuse-inc-valuation-initial-coverage-lfus/" xr:uid="{D9C55438-E502-4308-AC49-CCC17B41A5C5}"/>
    <hyperlink ref="B480" r:id="rId479" display="http://www.moderngraham.com/2017/03/11/lgi-homes-inc-valuation-initial-coverage-lgih/" xr:uid="{06B9A663-C3DF-4C41-869A-72276657D919}"/>
    <hyperlink ref="B481" r:id="rId480" display="http://www.moderngraham.com/2017/03/13/ligand-pharmaceuticals-inc-valuation-initial-coverage-lgnd/" xr:uid="{252F3082-901E-48C6-95AB-0CB3AB5176E8}"/>
    <hyperlink ref="B482" r:id="rId481" display="https://www.moderngraham.com/2018/03/27/laboratory-corporation-of-america-holdings-valuation-march-2018-lh/" xr:uid="{A41C6105-D72D-446A-9AD2-AD92BD866678}"/>
    <hyperlink ref="B483" r:id="rId482" display="http://www.moderngraham.com/2017/03/15/lhc-group-inc-valuation-initial-coverage-lhcg/" xr:uid="{3E8CB8A1-3DFF-4389-AB70-1918ED0153E0}"/>
    <hyperlink ref="B484" r:id="rId483" display="http://www.moderngraham.com/2017/03/16/lasalle-hotel-properties-valuation-initial-coverage-lho/" xr:uid="{6079D0A5-1D89-4564-B7AA-1632D774C044}"/>
    <hyperlink ref="B485" r:id="rId484" display="http://www.moderngraham.com/2017/03/18/lennox-international-inc-valuation-initial-coverage-lii/" xr:uid="{E3E4B115-8E8C-4123-9EEC-79C2B0B8C09E}"/>
    <hyperlink ref="B486" r:id="rId485" display="http://www.moderngraham.com/2017/03/18/lumentum-holdings-inc-valuation-initial-coverage-lite/" xr:uid="{BC79AD2A-4263-45F6-B1BB-C5F0D8923089}"/>
    <hyperlink ref="B487" r:id="rId486" display="https://www.moderngraham.com/2018/06/04/lkq-corporation-june-2018-lkq/" xr:uid="{E528D689-B293-43E5-9267-71138901DD6C}"/>
    <hyperlink ref="B488" r:id="rId487" display="https://www.moderngraham.com/2018/06/10/lumber-liquidators-holdings-inc-valuation-june-2018-ll/" xr:uid="{C846F0B3-F0BD-4CB1-BB04-9629C16FB2C1}"/>
    <hyperlink ref="B489" r:id="rId488" display="https://www.moderngraham.com/2018/03/27/l3-technologies-inc-valuation-march-2018-lll/" xr:uid="{1CC3D8A7-0C2F-4BAF-9E85-F64E9DA73C77}"/>
    <hyperlink ref="B490" r:id="rId489" display="https://www.moderngraham.com/2018/03/25/eli-lilly-and-co-valuation-march-2018-lly/" xr:uid="{50B04DC1-5804-4025-8262-AC5D1ABD5543}"/>
    <hyperlink ref="B491" r:id="rId490" display="https://www.moderngraham.com/2018/06/30/legg-mason-inc-valuation-june-2018-lm/" xr:uid="{AF8D633C-A463-43CC-9859-432EEF729144}"/>
    <hyperlink ref="B492" r:id="rId491" display="http://www.moderngraham.com/2017/03/25/luminex-corp-valuation-initial-coverage-lmnx/" xr:uid="{732523C2-D4D8-49D6-B306-EE8DF0AF11BD}"/>
    <hyperlink ref="B493" r:id="rId492" display="https://www.moderngraham.com/2018/03/01/lockheed-martin-corp-valuation-february-2018-lmt/" xr:uid="{99C50D3D-DB32-4FC6-A948-0FC9522C7557}"/>
    <hyperlink ref="B494" r:id="rId493" display="https://www.moderngraham.com/2018/03/01/lincoln-national-corp-valuation-february-2018-lnc/" xr:uid="{E7C2C1C0-DA24-4BFB-84F8-1B8AA5C325D8}"/>
    <hyperlink ref="B495" r:id="rId494" display="http://www.moderngraham.com/2017/03/26/lindsay-corp-valuation-initial-coverage-lnn/" xr:uid="{706AE6B9-A643-4CE7-9F28-C6EE111F5A55}"/>
    <hyperlink ref="B496" r:id="rId495" display="https://www.moderngraham.com/2018/06/04/alliant-energy-corp-valuation-june-2018-lnt/" xr:uid="{5BF560C7-6EDC-43C4-A19C-B555FA8E427E}"/>
    <hyperlink ref="B497" r:id="rId496" display="http://www.moderngraham.com/2017/03/02/alliant-energy-corp-valuation-initial-coverage-lnt/" xr:uid="{48F7D1A7-C00E-4CF4-8D8D-EC41FE604B77}"/>
    <hyperlink ref="B498" r:id="rId497" display="http://www.moderngraham.com/2017/04/08/logmein-inc-valuation-initial-coverage-logm/" xr:uid="{5DC03C6D-A0C4-4596-9964-E8B1F644D34E}"/>
    <hyperlink ref="B499" r:id="rId498" display="https://www.moderngraham.com/2018/06/24/lowes-companies-inc-valuation-june-2018-low/" xr:uid="{AFD89259-A1BD-4376-9994-BEE6688364FF}"/>
    <hyperlink ref="B500" r:id="rId499" display="http://www.moderngraham.com/2017/04/09/lifepoint-health-inc-valuation-initial-coverage-lpnt/" xr:uid="{B3970061-AE8A-4CED-8F9C-296A0128AD61}"/>
    <hyperlink ref="B501" r:id="rId500" display="http://www.moderngraham.com/2017/04/10/liveperson-inc-valuation-initial-coverage-lpsn/" xr:uid="{972A4EB8-39A9-4E45-AE74-5F4D35FE4511}"/>
    <hyperlink ref="B502" r:id="rId501" display="http://www.moderngraham.com/2017/04/11/liberty-property-trust-valuation-initial-coverage-lpt/" xr:uid="{29ED8E6C-9F5B-4C71-814F-24EDBEE3A504}"/>
    <hyperlink ref="B503" r:id="rId502" display="http://www.moderngraham.com/2017/04/11/louisiana-pacific-corp-valuation-initial-coverage-lpx/" xr:uid="{0D3BD254-5E90-45DF-8A9A-81F061423C7D}"/>
    <hyperlink ref="B504" r:id="rId503" display="http://www.moderngraham.com/2017/04/12/liquidity-services-inc-valuation-initial-coverage-lqdt/" xr:uid="{A3A91029-13EA-48AC-9E55-7135C0470CEE}"/>
    <hyperlink ref="B505" r:id="rId504" display="https://www.moderngraham.com/2018/06/30/lam-research-corp-valuation-june-2018-lrcx/" xr:uid="{E12C38D8-6311-4127-928A-A2B03A1B776B}"/>
    <hyperlink ref="B506" r:id="rId505" display="http://www.moderngraham.com/2017/06/25/landstar-system-inc-valuation-initial-coverage-lstr/" xr:uid="{74010637-FC16-4181-B0A4-20258A767652}"/>
    <hyperlink ref="B507" r:id="rId506" display="http://www.moderngraham.com/2017/06/29/ltc-properties-inc-valuation-initial-coverage-ltc/" xr:uid="{9F60F172-E0E1-404E-B615-848FFB2D9867}"/>
    <hyperlink ref="B508" r:id="rId507" display="http://www.moderngraham.com/2017/07/16/legacytexas-financial-group-inc-valuation-initial-coverage-ltxb/" xr:uid="{18C06FA8-21AA-4A41-9201-3A3CD1D48779}"/>
    <hyperlink ref="B509" r:id="rId508" display="https://www.moderngraham.com/2018/03/31/leucadia-national-corp-valuation-march-2018-luk/" xr:uid="{2E0547A3-4872-424A-A8C7-3DDDBE9690DB}"/>
    <hyperlink ref="B510" r:id="rId509" display="https://www.moderngraham.com/2018/05/18/southwest-airlines-co-valuation-may-2018-luv/" xr:uid="{41929B79-5086-412D-AD0D-E686DAB10BAF}"/>
    <hyperlink ref="B511" r:id="rId510" display="http://www.moderngraham.com/2017/07/18/lexington-realty-trust-valuation-initial-coverage-lxp/" xr:uid="{9181FA3B-EF5B-4A00-80B2-F9ED18DDF7E1}"/>
    <hyperlink ref="B512" r:id="rId511" display="http://www.moderngraham.com/2017/07/20/lsb-industries-inc-valuation-initial-coverage-lxu/" xr:uid="{C6B407B2-B53B-4E0F-BDBC-A9856CF211FC}"/>
    <hyperlink ref="B513" r:id="rId512" display="https://www.moderngraham.com/2018/03/02/lyondellbasell-industries-nv-valuation-march-2018-lyb/" xr:uid="{D4B06CCA-D291-4824-8DE2-4C5194DD0D8C}"/>
    <hyperlink ref="B514" r:id="rId513" display="http://www.moderngraham.com/2017/07/19/live-nation-entertainment-inc-valuation-initial-coverage-lyv/" xr:uid="{712DADF3-B247-4BCA-969F-F619DB23B970}"/>
    <hyperlink ref="B515" r:id="rId514" display="http://www.moderngraham.com/2017/08/20/la-z-boy-inc-valuation-initial-coverage-lzb/" xr:uid="{D8CF5DDF-780C-409E-BA27-AA2B91DBE8DF}"/>
    <hyperlink ref="B516" r:id="rId515" display="https://www.moderngraham.com/2018/04/01/macys-inc-valuation-april-2018-m/" xr:uid="{603EE865-46A1-4C32-83D5-16840385FE22}"/>
    <hyperlink ref="B517" r:id="rId516" display="https://www.moderngraham.com/2018/03/27/mastercard-inc-valuation-march-2018-ma/" xr:uid="{E981AC65-2212-4FB7-BA60-CA8B50D042C6}"/>
    <hyperlink ref="B518" r:id="rId517" display="https://www.moderngraham.com/2018/06/06/mid-america-apartment-communities-inc-valuation-june-2018-maa/" xr:uid="{247378F5-DC83-46E7-A0D3-1E80C51A9E78}"/>
    <hyperlink ref="B519" r:id="rId518" display="https://www.moderngraham.com/2018/03/30/macerich-co-valuation-march-2018-mac/" xr:uid="{246D4D5F-3136-4C33-8542-BFEC6DFB683A}"/>
    <hyperlink ref="B520" r:id="rId519" display="https://www.moderngraham.com/2018/07/02/main-street-capital-corp-valuation-july-2018-main/" xr:uid="{EDE1FB2A-96E1-4D69-A7FB-5B3DCE0E00D3}"/>
    <hyperlink ref="B521" r:id="rId520" display="https://www.moderngraham.com/2018/03/31/marriott-international-inc-valuation-march-2018-mar/" xr:uid="{83C25750-1C6D-4BFB-B52D-C004448C9B36}"/>
    <hyperlink ref="B522" r:id="rId521" display="https://www.moderngraham.com/2018/05/07/masco-corp-valuation-may-2018-mas/" xr:uid="{6F557AC1-33F1-46CC-902C-B4AC6AE971AB}"/>
    <hyperlink ref="B523" r:id="rId522" display="https://www.moderngraham.com/2018/06/26/mattel-inc-valuation-june-2018-mat/" xr:uid="{E5B90DD7-5968-4970-9BA9-09D40708C092}"/>
    <hyperlink ref="B524" r:id="rId523" display="https://www.moderngraham.com/2018/02/25/mcdonalds-corporation-valuation-february-2018-mcd/" xr:uid="{850D69FA-03B8-4E58-8DEA-991E0417F4DD}"/>
    <hyperlink ref="B525" r:id="rId524" display="https://www.moderngraham.com/2018/04/05/microchip-technology-inc-valuation-april-2018-mchp/" xr:uid="{A42EE183-6139-42DA-ADC0-FFE1270E8357}"/>
    <hyperlink ref="B526" r:id="rId525" display="https://www.moderngraham.com/2018/06/10/mckesson-corp-valuation-june-2018-mck/" xr:uid="{ADB47C00-7D8D-4B52-9F05-21C4D91335F5}"/>
    <hyperlink ref="B527" r:id="rId526" display="https://www.moderngraham.com/2018/06/24/moodys-corporation-june-2018-mco/" xr:uid="{301A680E-8108-44CF-8E3A-3D542673ACDA}"/>
    <hyperlink ref="B528" r:id="rId527" display="https://www.moderngraham.com/2018/06/24/mondelez-international-inc-valuation-june-2018-mdlz/" xr:uid="{08699346-F079-4E99-A58B-CD811B55BCD0}"/>
    <hyperlink ref="B529" r:id="rId528" display="https://www.moderngraham.com/2018/03/03/medtronic-plc-valuation-march-2018-mdt/" xr:uid="{C28D135F-D951-4B50-836F-58F7AB8D87AC}"/>
    <hyperlink ref="B530" r:id="rId529" display="https://www.moderngraham.com/2018/03/06/metlife-inc-valuation-march-2018-met/" xr:uid="{C24BCE6D-F653-4A05-9D5B-9DCC196055FF}"/>
    <hyperlink ref="B531" r:id="rId530" display="https://www.moderngraham.com/2018/03/06/mgm-resorts-international-valuation-initial-coverage-mgm/" xr:uid="{930FB1B2-8957-4AC4-B0CF-7C2A152D7BA1}"/>
    <hyperlink ref="B532" r:id="rId531" display="https://www.moderngraham.com/2018/05/15/mohawk-industries-inc-valuation-may-2018-mhk/" xr:uid="{AFDC157B-316F-4829-AA51-8B322F79B29E}"/>
    <hyperlink ref="B533" r:id="rId532" display="https://www.moderngraham.com/2018/05/03/mccormick-co-inc-valuation-may-2018-mkc/" xr:uid="{60D8EF8A-E439-4DAC-BE06-1D07C0999F59}"/>
    <hyperlink ref="B534" r:id="rId533" display="https://www.moderngraham.com/2018/05/01/martin-marietta-materials-inc-valuation-may-2018-mlm/" xr:uid="{337F2CD2-6474-49C1-8070-29FBD87A97C6}"/>
    <hyperlink ref="B535" r:id="rId534" display="https://www.moderngraham.com/2018/03/27/marsh-mclennan-companies-inc-valuation-march-2018-mmc/" xr:uid="{48BD5FAB-5789-4AC4-B7C9-F462194CB820}"/>
    <hyperlink ref="B536" r:id="rId535" display="https://www.moderngraham.com/2018/02/22/3m-company-valuation-february-2018-mmm/" xr:uid="{B9DEE865-CF78-4CB4-845C-0A3872E11D19}"/>
    <hyperlink ref="B537" r:id="rId536" display="https://www.moderngraham.com/2018/07/01/magellan-midstream-partners-lp-valuation-july-2018-mmp/" xr:uid="{FA2DE37A-C31D-432F-9982-CE09AC5C3229}"/>
    <hyperlink ref="B538" r:id="rId537" display="https://www.moderngraham.com/2018/07/01/mallinckrodt-plc-valuation-july-2018-mnk/" xr:uid="{7683371B-687A-4169-A204-253257AD2B54}"/>
    <hyperlink ref="B539" r:id="rId538" display="http://www.moderngraham.com/2017/08/15/monro-muffler-brake-inc-valuation-initial-coverage-mnro/" xr:uid="{B931F5C2-1C16-4B17-AD21-3AC983221302}"/>
    <hyperlink ref="B540" r:id="rId539" display="https://www.moderngraham.com/2018/04/05/monster-beverage-corp-valuation-april-2018-mnst/" xr:uid="{E2A5690F-7936-4F22-933F-477B9F89E52C}"/>
    <hyperlink ref="B541" r:id="rId540" display="http://www.moderngraham.com/2017/08/24/momenta-pharmaceuticals-inc-valuation-initial-coverage-mnta/" xr:uid="{CBEC6029-D4D9-40E3-891B-480C66961BB3}"/>
    <hyperlink ref="B542" r:id="rId541" display="https://www.moderngraham.com/2018/03/17/altria-group-inc-valuation-march-2018-mo/" xr:uid="{6660A879-85C7-4885-A8A3-0ADF8178B4C1}"/>
    <hyperlink ref="B543" r:id="rId542" display="https://www.moderngraham.com/2018/05/16/mosaic-company-valuation-may-2018-mos/" xr:uid="{59A5BBD6-D785-410C-9CD1-D872E16B8DEF}"/>
    <hyperlink ref="B544" r:id="rId543" display="https://www.moderngraham.com/2018/04/12/marathon-petroleum-corp-valuation-april-2018-mpc/" xr:uid="{3CD9F160-A45D-4621-9B9D-59B3630A2F65}"/>
    <hyperlink ref="B545" r:id="rId544" display="https://www.moderngraham.com/2018/02/25/merck-co-inc-valuation-february-2018-mrk/" xr:uid="{AE443420-4EC1-439C-B6E0-A01E835B4F0D}"/>
    <hyperlink ref="B546" r:id="rId545" display="https://www.moderngraham.com/2018/03/27/marathon-oil-corp-valuation-march-2018-mro/" xr:uid="{B520B1A3-F349-42BE-BB8E-DFC18D754E88}"/>
    <hyperlink ref="B547" r:id="rId546" display="https://www.moderngraham.com/2018/03/17/morgan-stanley-valuation-march-2018-ms/" xr:uid="{E9A4190F-D738-42C3-8BE6-F325A3D3D9D4}"/>
    <hyperlink ref="B548" r:id="rId547" display="https://www.moderngraham.com/2018/02/25/microsoft-corp-valuation-february-2018-msft/" xr:uid="{7B75179D-1001-42ED-8BF4-799EF9FB863B}"/>
    <hyperlink ref="B549" r:id="rId548" display="https://www.moderngraham.com/2018/05/01/motorola-solutions-inc-valuation-may-2018-msi/" xr:uid="{3C38BC2A-CAC0-4FDA-9ABA-B93ED21E37CC}"/>
    <hyperlink ref="B550" r:id="rId549" display="https://www.moderngraham.com/2018/04/03/mt-bank-corp-valuation-april-2018-mtb/" xr:uid="{8DA11E01-5E77-4349-A286-49E9A2951B65}"/>
    <hyperlink ref="B551" r:id="rId550" display="https://www.moderngraham.com/2018/06/06/mettler-toledo-international-inc-valuation-june-2018-mtd/" xr:uid="{FCB4F4DF-A77F-4291-8FFF-A2F9738EA1B6}"/>
    <hyperlink ref="B552" r:id="rId551" display="https://www.moderngraham.com/2018/06/30/mts-systems-corp-valuation-june-2018-mtsc/" xr:uid="{BB9F0705-05E7-4779-B329-C383DD0C7E19}"/>
    <hyperlink ref="B553" r:id="rId552" display="https://www.moderngraham.com/2018/05/23/micron-technology-inc-valuation-may-2018-mu/" xr:uid="{9E2AB8D4-4F67-48B4-82DA-D1F1714AC16D}"/>
    <hyperlink ref="B554" r:id="rId553" display="http://www.moderngraham.com/2017/03/02/murphy-oil-corporation-valuation-march-2017-mur/" xr:uid="{694A6F3F-31CE-4485-8874-9286738CF6E9}"/>
    <hyperlink ref="B555" r:id="rId554" display="https://www.moderngraham.com/2018/06/24/mylan-nv-valuation-june-2018-myl/" xr:uid="{6C98E75B-EE80-473F-B3AC-AE12006A2756}"/>
    <hyperlink ref="B556" r:id="rId555" display="https://www.moderngraham.com/2018/03/05/navient-corp-valuation-march-2018-navi/" xr:uid="{69995936-F4E9-48F3-B25D-6FA181A73250}"/>
    <hyperlink ref="B557" r:id="rId556" display="https://www.moderngraham.com/2018/03/30/noble-energy-inc-valuation-march-2018-nbl/" xr:uid="{BF159F6C-079C-4DAA-B3E9-94EB6D151F8E}"/>
    <hyperlink ref="B558" r:id="rId557" display="https://www.moderngraham.com/2018/06/30/nabors-industries-ltd-valuation-june-2018-nbr/" xr:uid="{14EE5264-492E-43D1-B92E-F7283B2A2FCE}"/>
    <hyperlink ref="B559" r:id="rId558" display="https://www.moderngraham.com/2018/03/28/norwegian-cruise-line-holdings-ltd-valuation-initial-coverage-nclh/" xr:uid="{9CCE9E6D-CD33-4502-A42C-80F6DD360C1D}"/>
    <hyperlink ref="B560" r:id="rId559" display="https://www.moderngraham.com/2018/04/03/nasdaq-inc-valuation-april-2018-ndaq/" xr:uid="{A00264AA-2CF6-4CB0-BAA2-DC01C05947FD}"/>
    <hyperlink ref="B561" r:id="rId560" display="https://www.moderngraham.com/2018/06/30/noble-corp-plc-valuation-june-2018-ne/" xr:uid="{7C182CCD-E24A-49EB-8BEF-23FCDE022E7E}"/>
    <hyperlink ref="B562" r:id="rId561" display="https://www.moderngraham.com/2018/05/01/nextera-energy-inc-valuation-may-2018-nee/" xr:uid="{2B58BF71-9BB3-4710-8241-D7D42FB00A01}"/>
    <hyperlink ref="B563" r:id="rId562" display="https://www.moderngraham.com/2018/03/19/newmont-mining-corp-valuation-march-2018-nem/" xr:uid="{1D1D88C7-F745-46CC-AA2D-4A732E9F769F}"/>
    <hyperlink ref="B564" r:id="rId563" display="https://www.moderngraham.com/2018/06/02/netflix-inc-valuation-june-2018-nflx/" xr:uid="{82A8145C-F6F1-427C-873B-0775709CBA2E}"/>
    <hyperlink ref="B565" r:id="rId564" display="https://www.moderngraham.com/2018/05/02/newfield-exploration-co-valuation-may-2018-nfx/" xr:uid="{F95CF673-CB87-4865-A58E-4F596E0CFA5B}"/>
    <hyperlink ref="B566" r:id="rId565" display="http://www.moderngraham.com/2017/07/21/new-gold-inc-usa-valuation-initial-coverage-ngd/" xr:uid="{A01734CF-9631-41A5-8DBE-84D17CF3D301}"/>
    <hyperlink ref="B567" r:id="rId566" display="https://www.moderngraham.com/2018/03/07/ingevity-corp-valuation-march-2018-ngvt/" xr:uid="{F5BE7AA4-5411-4BBD-98BC-D7D8EBF0C710}"/>
    <hyperlink ref="B568" r:id="rId567" display="https://www.moderngraham.com/2018/06/13/nisource-inc-valuation-june-2018-ni/" xr:uid="{366399E3-CCD8-43D8-BB91-37043B39B216}"/>
    <hyperlink ref="B569" r:id="rId568" display="https://www.moderngraham.com/2018/02/26/nike-inc-valuation-february-2018-nke/" xr:uid="{FDB25956-7A33-41AB-AE9C-79D9D8E1EA58}"/>
    <hyperlink ref="B570" r:id="rId569" display="https://www.moderngraham.com/2018/06/27/nielsen-holdings-plc-valuation-june-2018-nlsn/" xr:uid="{7617B5F8-C8D3-4B09-BF07-A33E8392D5EA}"/>
    <hyperlink ref="B571" r:id="rId570" display="https://www.moderngraham.com/2018/07/09/national-retail-properties-inc-valuation-july-2018-nnn/" xr:uid="{A58DEDF5-894B-497C-9AC8-51E6E8CEA056}"/>
    <hyperlink ref="B572" r:id="rId571" display="https://www.moderngraham.com/2018/05/22/northrop-grumman-corp-valuation-may-2018-noc/" xr:uid="{8D0E69DC-E9E7-416F-9527-1BEAEAD8EC47}"/>
    <hyperlink ref="B573" r:id="rId572" display="https://www.moderngraham.com/2018/05/02/national-oilwell-varco-inc-valuation-may-2018-nov/" xr:uid="{4F4B9782-40F5-46D4-902E-7F086494DF68}"/>
    <hyperlink ref="B574" r:id="rId573" display="https://www.moderngraham.com/2018/06/30/national-presto-industries-inc-valuation-june-2018-npk/" xr:uid="{FE439BFF-42A7-4A25-BFF3-95A71BBF7FD6}"/>
    <hyperlink ref="B575" r:id="rId574" display="https://www.moderngraham.com/2018/03/30/nrg-energy-inc-valuation-march-2018-nrg/" xr:uid="{362BC56D-FB33-48EC-8221-04D7FC5D7812}"/>
    <hyperlink ref="B576" r:id="rId575" display="http://www.moderngraham.com/2017/02/04/natural-resource-partners-lp-valuation-february-2017-nrp/" xr:uid="{FB5409C5-795A-444E-8A56-9ED0BC7953D9}"/>
    <hyperlink ref="B577" r:id="rId576" display="https://www.moderngraham.com/2018/04/30/norfolk-southern-corp-valuation-april-2018-corrected/" xr:uid="{239EBAC4-F6BB-4215-B82C-284CECEE4D2F}"/>
    <hyperlink ref="B578" r:id="rId577" display="https://www.moderngraham.com/2018/04/16/netapp-inc-valuation-april-2018-ntap/" xr:uid="{5287049D-89F5-4216-AC11-1FBE453B3CF5}"/>
    <hyperlink ref="B579" r:id="rId578" display="https://www.moderngraham.com/2018/04/06/northern-trust-corp-valuation-april-2018-ntrs/" xr:uid="{5D997905-C051-474D-B4BA-B34984340F21}"/>
    <hyperlink ref="B580" r:id="rId579" display="https://www.moderngraham.com/2018/05/02/nucor-corporation-valuation-may-2018-nue/" xr:uid="{180C27EF-8E79-4830-B099-4299B0E3C3F3}"/>
    <hyperlink ref="B581" r:id="rId580" display="https://www.moderngraham.com/2018/03/10/nvidia-corp-valuation-march-2018-nvda/" xr:uid="{BCFC745B-58AB-4260-A399-D9B9A702122C}"/>
    <hyperlink ref="B582" r:id="rId581" display="https://www.moderngraham.com/2018/03/12/newell-brands-inc-valuation-march-2018-nwl/" xr:uid="{DDFBF82D-E117-4F8A-815E-1826A3CB6862}"/>
    <hyperlink ref="B583" r:id="rId582" display="https://www.moderngraham.com/2018/06/10/news-corp-valuation-june-2018-nws/" xr:uid="{E7111436-5CD1-4C9A-A649-BEE0C0ECFD65}"/>
    <hyperlink ref="B584" r:id="rId583" display="https://www.moderngraham.com/2018/06/10/news-corp-valuation-june-2018-nws/" xr:uid="{F1CCE4E4-6903-4285-9699-0F162561AA2F}"/>
    <hyperlink ref="B585" r:id="rId584" display="https://www.moderngraham.com/2018/04/19/realty-income-corp-valuation-april-2018-o/" xr:uid="{D3BFF4EE-FB5F-4BBB-B343-9C77045C68EE}"/>
    <hyperlink ref="B586" r:id="rId585" display="https://www.moderngraham.com/2018/06/30/owens-illinois-inc-valuation-june-2018-oi/" xr:uid="{11E31805-D684-4DFA-A50B-5F65C63BB94D}"/>
    <hyperlink ref="B587" r:id="rId586" display="https://www.moderngraham.com/2018/03/28/oneok-inc-valuation-march-2018-oke/" xr:uid="{459ED574-F213-4850-AE73-5C482612E606}"/>
    <hyperlink ref="B588" r:id="rId587" display="https://www.moderngraham.com/2018/03/09/olin-corp-valuation-march-2018-oln/" xr:uid="{B768FA1A-B9D8-447B-B866-7A5413F97155}"/>
    <hyperlink ref="B589" r:id="rId588" display="https://www.moderngraham.com/2018/04/04/omnicom-group-inc-valuation-april-2018-omc/" xr:uid="{FCA1D96F-4FAF-41F3-A22D-54A0BEA58FDE}"/>
    <hyperlink ref="B590" r:id="rId589" display="http://www.moderngraham.com/2017/07/21/old-national-bancorp-valuation-initial-coverage-onb/" xr:uid="{99A2416B-53DB-4F36-9873-B36FF4D63343}"/>
    <hyperlink ref="B591" r:id="rId590" display="http://www.moderngraham.com/2017/08/22/opus-bank-valuation-initial-coverage-opb/" xr:uid="{C0A6C02E-BD6D-469E-97A9-763F27BE431A}"/>
    <hyperlink ref="B592" r:id="rId591" display="https://www.moderngraham.com/2018/03/31/oracle-corporation-valuation-march-2018-orcl/" xr:uid="{A9DDCB7A-2A38-4DE6-9927-A1DF1A06BEE7}"/>
    <hyperlink ref="B593" r:id="rId592" display="https://www.moderngraham.com/2018/04/04/oreilly-automotive-inc-valuation-april-2018-orly/" xr:uid="{8C013305-1E75-4780-A317-5D8AC1C0AE6B}"/>
    <hyperlink ref="B594" r:id="rId593" display="https://www.moderngraham.com/2018/06/02/occidental-petroleum-corp-valuation-june-2018-oxy/" xr:uid="{90A628EC-E975-42C0-BB26-5D1957057C40}"/>
    <hyperlink ref="B595" r:id="rId594" display="https://www.moderngraham.com/2018/03/10/paychex-inc-valuation-march-2018-payx/" xr:uid="{80080EE7-314E-450C-881D-2F7815F96A91}"/>
    <hyperlink ref="B596" r:id="rId595" display="https://www.moderngraham.com/2018/03/02/peoples-united-financial-inc-valuation-march-2018-pbct/" xr:uid="{F0B11257-3892-4470-9D72-CD883B91B520}"/>
    <hyperlink ref="B597" r:id="rId596" display="https://www.moderngraham.com/2018/06/30/pitney-bowes-inc-valuation-june-2018-pbi/" xr:uid="{BBFECFE8-83D1-4B7F-A63C-D155BC6254DC}"/>
    <hyperlink ref="B598" r:id="rId597" display="https://www.moderngraham.com/2018/05/15/paccar-inc-valuation-may-2018-pcar/" xr:uid="{A2D3F9DD-36D6-43D0-907F-C298390E9CA4}"/>
    <hyperlink ref="B599" r:id="rId598" display="https://www.moderngraham.com/2018/04/07/pge-corp-valuation-april-2018-pcg/" xr:uid="{C2A3C20A-955B-49C4-A360-C5CBD59F82B3}"/>
    <hyperlink ref="B600" r:id="rId599" display="http://www.moderngraham.com/2017/04/08/patterson-companies-inc-valuation-april-2017-pdco/" xr:uid="{5083D916-B30F-43D6-A63C-DC783E09283B}"/>
    <hyperlink ref="B601" r:id="rId600" display="https://www.moderngraham.com/2018/06/27/public-service-enterprise-group-inc-valuation-june-2018-peg/" xr:uid="{3FB76686-8B1A-4217-9588-B6F833474FBE}"/>
    <hyperlink ref="B602" r:id="rId601" display="https://www.moderngraham.com/2018/03/29/pepsico-inc-valuation-march-2018-pep/" xr:uid="{426B82E3-8A04-43BC-A16C-4CA8CE8DC5FA}"/>
    <hyperlink ref="B603" r:id="rId602" display="https://www.moderngraham.com/2018/02/26/pfizer-inc-valuation-february-2018-pfe/" xr:uid="{E332A3A3-7424-475D-A5CA-32F1F7FD7250}"/>
    <hyperlink ref="B604" r:id="rId603" display="https://www.moderngraham.com/2018/03/05/principal-financial-group-inc-valuation-march-2018-pfg/" xr:uid="{96126C9C-E12A-41D5-AF04-95A215930091}"/>
    <hyperlink ref="B605" r:id="rId604" display="https://www.moderngraham.com/2018/02/26/proctor-gamble-co-valuation-february-2018-pg/" xr:uid="{0F368459-09B0-4574-803B-94C2B73E5FB1}"/>
    <hyperlink ref="B606" r:id="rId605" display="https://www.moderngraham.com/2018/03/01/progressive-corp-valuation-february-2018-pgr/" xr:uid="{33B145FA-0AE0-4D37-A739-AC6D6A16F647}"/>
    <hyperlink ref="B607" r:id="rId606" display="https://www.moderngraham.com/2018/03/04/parker-hannifin-corp-valuation-march-2018-ph/" xr:uid="{8426B5C6-C06C-4112-A1D7-98A22B7BD759}"/>
    <hyperlink ref="B608" r:id="rId607" display="https://www.moderngraham.com/2018/03/31/pultegroup-inc-valuation-march-2018-phm/" xr:uid="{465FCE9E-0AA9-41B0-A0A8-FFCC8FD3F643}"/>
    <hyperlink ref="B609" r:id="rId608" display="https://www.moderngraham.com/2018/03/31/packaging-corp-of-america-valuation-initial-coverage-pkg/" xr:uid="{04A8DE4F-BD16-48CF-B564-C05DB3B6C601}"/>
    <hyperlink ref="B610" r:id="rId609" display="https://www.moderngraham.com/2018/03/23/perkinelmer-inc-valuation-march-2018-pki/" xr:uid="{B684B30C-F272-41C2-A7BB-C1DF7902BA2C}"/>
    <hyperlink ref="B611" r:id="rId610" display="https://www.moderngraham.com/2018/05/20/prologis-inc-valuation-may-2018-pld/" xr:uid="{586D6703-103C-44C1-A00C-E12A6686662A}"/>
    <hyperlink ref="B612" r:id="rId611" display="https://www.moderngraham.com/2018/03/19/philip-morris-international-inc-valuation-march-2018-pm/" xr:uid="{0428CF05-7CCF-4EA5-A0C8-42F5C1D07F8C}"/>
    <hyperlink ref="B613" r:id="rId612" display="http://www.moderngraham.com/2017/04/09/psychemedics-corp-valuation-april-2017-pmd/" xr:uid="{7D854B65-AA30-485F-AD16-5B9237C2F905}"/>
    <hyperlink ref="B614" r:id="rId613" display="https://www.moderngraham.com/2018/03/17/pnc-financial-services-group-inc-valuation-march-2018-pnc/" xr:uid="{AE420148-1EE3-4F49-B6EB-24413D2A82FD}"/>
    <hyperlink ref="B615" r:id="rId614" display="http://www.moderngraham.com/2017/08/12/pnm-resources-inc-valuation-initial-coverage-pnm/" xr:uid="{753563E9-8378-4D72-ABD6-B19DAD2BA7F9}"/>
    <hyperlink ref="B616" r:id="rId615" display="https://www.moderngraham.com/2018/06/13/pentair-plc-valuation-june-2018-pnr/" xr:uid="{A99F215A-EDE2-44C7-9BB0-EE1873B19104}"/>
    <hyperlink ref="B617" r:id="rId616" display="https://www.moderngraham.com/2018/06/23/pinnacle-west-capital-corp-valuation-june-2018-pnw/" xr:uid="{CF9E9358-55ED-41A2-83B9-5E5DA080334F}"/>
    <hyperlink ref="B618" r:id="rId617" display="https://www.moderngraham.com/2018/03/07/polyone-corp-valuation-march-2018-pol/" xr:uid="{25F99A0C-0B29-4539-AEB5-A46CAD4C4AA7}"/>
    <hyperlink ref="B619" r:id="rId618" display="http://www.moderngraham.com/2017/09/09/post-holdings-inc-valuation-initial-coverage-post/" xr:uid="{DD9CD14D-377C-4BBB-B15F-077890218224}"/>
    <hyperlink ref="B620" r:id="rId619" display="https://www.moderngraham.com/2018/05/07/ppg-industries-inc-valuation-may-2018-ppg/" xr:uid="{30579D78-CC44-4A5B-86B0-EA1F69C5B0F1}"/>
    <hyperlink ref="B621" r:id="rId620" display="https://www.moderngraham.com/2018/06/26/ppl-corp-valuation-june-2018-ppl/" xr:uid="{F2D1053F-FDAE-4236-8F92-49C560B12E93}"/>
    <hyperlink ref="B622" r:id="rId621" display="https://www.moderngraham.com/2018/04/06/perrigo-company-plc-valuation-april-2018-prgo/" xr:uid="{C4085CEA-00AD-4156-9309-205B770FC1B2}"/>
    <hyperlink ref="B623" r:id="rId622" display="https://www.moderngraham.com/2018/06/28/prudential-financial-inc-valuation-june-2018-pru/" xr:uid="{C1476DC3-60C9-4922-98AF-2081679C293E}"/>
    <hyperlink ref="B624" r:id="rId623" display="https://www.moderngraham.com/2018/03/30/public-storage-valuation-march-2018-psa/" xr:uid="{A3698CE3-C5AA-4CD0-8CAE-0E66AC4D1181}"/>
    <hyperlink ref="B625" r:id="rId624" display="https://www.moderngraham.com/2018/04/13/phillips-66-valuation-april-2018-psx/" xr:uid="{0FA7E351-25ED-4F39-AE06-EAC73881D6C9}"/>
    <hyperlink ref="B626" r:id="rId625" display="https://www.moderngraham.com/2018/05/06/pvh-corp-valuation-may-2018-pvh/" xr:uid="{1EAB5222-001D-4AFC-BC1C-004C0036280F}"/>
    <hyperlink ref="B627" r:id="rId626" display="https://www.moderngraham.com/2018/05/16/quanta-services-inc-valuation-may-2018-pwr/" xr:uid="{E484B2E5-F6FD-4E73-8509-A9EB5D388BF9}"/>
    <hyperlink ref="B628" r:id="rId627" display="https://www.moderngraham.com/2018/03/07/praxair-inc-valuation-march-2018-px/" xr:uid="{103B18B1-122A-4656-8D60-8F4E14D49BC3}"/>
    <hyperlink ref="B629" r:id="rId628" display="https://www.moderngraham.com/2018/06/30/pioneer-natural-resources-co-valuation-june-2018-pxd/" xr:uid="{C4F310D7-30A1-4604-B673-966667F3B84A}"/>
    <hyperlink ref="B630" r:id="rId629" display="https://www.moderngraham.com/2018/06/11/paypal-holdings-inc-valuation-june-2018-pypl/" xr:uid="{23152948-E130-443C-B7D2-F90839FE39F3}"/>
    <hyperlink ref="B631" r:id="rId630" display="https://www.moderngraham.com/2018/05/20/qualcomm-inc-valuation-may-2018-qcom/" xr:uid="{3DC319F1-9780-4467-AFC9-7A2040693015}"/>
    <hyperlink ref="B632" r:id="rId631" display="https://www.moderngraham.com/2018/06/30/qep-resources-inc-valuation-june-2018-qep/" xr:uid="{E1836803-C739-44D5-8D22-9236A68EE7B7}"/>
    <hyperlink ref="B633" r:id="rId632" display="https://www.moderngraham.com/2018/04/24/qorvo-inc-valuation-april-2018-qrvo/" xr:uid="{EE9D23C9-5B9B-4C2E-9435-C83D61D19350}"/>
    <hyperlink ref="B634" r:id="rId633" display="https://www.moderngraham.com/2018/06/30/ryder-system-inc-valuation-june-2018-r/" xr:uid="{12310401-19CD-4193-8AFF-8C8406BD5FAD}"/>
    <hyperlink ref="B635" r:id="rId634" display="http://www.moderngraham.com/2017/09/09/raven-industries-inc-valuation-september-2017-ravn/" xr:uid="{AED2346B-269E-472A-9375-C7D547B55849}"/>
    <hyperlink ref="B636" r:id="rId635" display="http://www.moderngraham.com/2017/02/27/regal-beloit-corp-valuation-february-2017-rbc/" xr:uid="{7A06EAC1-7644-40D6-A12A-2020A94A1E55}"/>
    <hyperlink ref="B637" r:id="rId636" display="https://www.moderngraham.com/2018/06/02/royal-caribbean-cruises-ltd-valuation-initial-coverage-june-2018-rcl/" xr:uid="{6F96EF26-3BF7-4F8E-AB26-918099B4613A}"/>
    <hyperlink ref="B638" r:id="rId637" display="https://www.moderngraham.com/2018/06/30/rowan-companies-plc-valuation-june-2018-rdc/" xr:uid="{A4DFFBBC-FFB9-43A1-880B-348ABC4D6186}"/>
    <hyperlink ref="B639" r:id="rId638" display="https://www.moderngraham.com/2018/04/04/everest-re-group-ltd-valuation-initial-coverage-re/" xr:uid="{5FB5E3B2-DCBB-43FD-8AEE-22A4F70E0450}"/>
    <hyperlink ref="B640" r:id="rId639" display="https://www.moderngraham.com/2018/04/05/regency-centers-corp-valuation-initial-coverage-reg/" xr:uid="{D1A345A4-6E5B-4E1E-A51C-4CF1CC933F0E}"/>
    <hyperlink ref="B641" r:id="rId640" display="https://www.moderngraham.com/2018/04/20/regeneron-pharmaceuticals-inc-valuation-april-2018-regn/" xr:uid="{6E8835E5-8AFC-48ED-A099-EDCDAA20E7BA}"/>
    <hyperlink ref="B642" r:id="rId641" display="https://www.moderngraham.com/2018/03/19/regions-financial-corp-valuation-march-2018-rf/" xr:uid="{E2CD50F5-FF19-46EA-826E-A9E17C055FFC}"/>
    <hyperlink ref="B643" r:id="rId642" display="https://www.moderngraham.com/2018/06/02/robert-half-international-inc-valuation-june-2018-rhi/" xr:uid="{EA94E67D-AC6F-40BF-A40F-07BBD45E79F0}"/>
    <hyperlink ref="B644" r:id="rId643" display="https://www.moderngraham.com/2018/03/19/red-hat-inc-valuation-march-2018-rht/" xr:uid="{B9D6551B-6F29-4492-8298-0E643FD7675E}"/>
    <hyperlink ref="B645" r:id="rId644" display="https://www.moderngraham.com/2018/06/30/transocean-ltd-valuation-june-2018-rig/" xr:uid="{8C3E605D-764A-43C4-9549-97483CD508A3}"/>
    <hyperlink ref="B646" r:id="rId645" display="https://www.moderngraham.com/2018/03/28/raymond-james-financial-inc-valuation-march-2018-rjf/" xr:uid="{8B024A87-B0FD-4F90-966E-4F4C949DA143}"/>
    <hyperlink ref="B647" r:id="rId646" display="https://www.moderngraham.com/2018/05/17/ralph-lauren-corp-valuation-may-2018-rl/" xr:uid="{CB538D98-9A42-4F0D-BFE6-50C23E257E18}"/>
    <hyperlink ref="B648" r:id="rId647" display="https://www.moderngraham.com/2018/04/07/rockwell-automation-inc-valuation-april-2018-rok/" xr:uid="{CDACC9A5-42C7-4D08-BF69-001F0CE6D1A9}"/>
    <hyperlink ref="B649" r:id="rId648" display="https://www.moderngraham.com/2018/04/06/roper-technologies-inc-valuation-april-2018-rop/" xr:uid="{6F162CD8-2982-4FFD-A5A3-D1C03FA71E22}"/>
    <hyperlink ref="B650" r:id="rId649" display="https://www.moderngraham.com/2018/03/02/ross-stores-inc-valuation-march-2018-rost/" xr:uid="{5A7D309B-A5CC-4953-9029-69149828BADC}"/>
    <hyperlink ref="B651" r:id="rId650" display="https://www.moderngraham.com/2018/05/04/range-resources-corp-valuation-may-2018-rrc/" xr:uid="{3A07F620-1F62-4470-A7C1-399720ABE295}"/>
    <hyperlink ref="B652" r:id="rId651" display="https://www.moderngraham.com/2018/05/08/republic-services-inc-valuation-may-2018-rsg/" xr:uid="{F66CEDC5-6688-4AA2-99E4-10BC04BB9E38}"/>
    <hyperlink ref="B653" r:id="rId652" display="https://www.moderngraham.com/2018/06/25/raytheon-co-valuation-june-2018-rtn/" xr:uid="{451406F5-F629-43A9-A621-A183E25E8539}"/>
    <hyperlink ref="B654" r:id="rId653" display="https://www.moderngraham.com/2018/07/02/saia-inc-valuation-july-2018-saia/" xr:uid="{43117E2F-158A-49A5-8552-ACE1A7A19E8D}"/>
    <hyperlink ref="B655" r:id="rId654" display="https://www.moderngraham.com/2018/07/03/science-applications-international-corp-valuation-july-2018-saic/" xr:uid="{CFE54B61-2582-4479-BAA8-A95B28A94A9D}"/>
    <hyperlink ref="B656" r:id="rId655" display="https://www.moderngraham.com/2018/07/09/boston-beer-company-inc-valuation-july-2018-sam/" xr:uid="{0A740114-AD52-4B1E-8F35-B9209CFB094C}"/>
    <hyperlink ref="B657" r:id="rId656" display="https://www.moderngraham.com/2018/07/09/sanmina-corp-valuation-july-2018-sanm/" xr:uid="{28FF6038-329C-4940-BC1B-278214107197}"/>
    <hyperlink ref="B658" r:id="rId657" display="https://www.moderngraham.com/2018/03/09/sba-communications-corp-valuation-initial-coverage-sbac/" xr:uid="{986F3E14-69E1-4393-BFE2-356A66B867E0}"/>
    <hyperlink ref="B659" r:id="rId658" display="http://www.moderngraham.com/2016/12/07/signature-bank-valuation-initial-coverage-sbny/" xr:uid="{151C6631-FCC8-4896-9FC1-4378790EA129}"/>
    <hyperlink ref="B660" r:id="rId659" display="http://www.moderngraham.com/2016/12/08/sabra-health-care-reit-inc-valuation-initial-coverage-sbra/" xr:uid="{DE9AD20B-FAD3-420B-8EA0-CDD765A8FED8}"/>
    <hyperlink ref="B661" r:id="rId660" display="http://www.moderngraham.com/2016/12/09/southside-bancshares-inc-valuation-initial-coverage-sbsi/" xr:uid="{580D7C7D-4160-41FA-9ED0-758001FB5CC6}"/>
    <hyperlink ref="B662" r:id="rId661" display="https://www.moderngraham.com/2018/03/20/starbucks-corporation-valuation-march-2018-sbux/" xr:uid="{D572A7CD-D46E-4CFB-ADD2-5E475813F589}"/>
    <hyperlink ref="B663" r:id="rId662" display="https://www.moderngraham.com/2018/03/04/scana-corp-valuation-march-2018-scg/" xr:uid="{8ECEF81D-4A98-4BED-895E-917D075BD4C7}"/>
    <hyperlink ref="B664" r:id="rId663" display="http://www.moderngraham.com/2016/12/12/scholastic-corp-valuation-initial-coverage-schl/" xr:uid="{65C21518-CB3E-4E5E-BF61-37D71F051247}"/>
    <hyperlink ref="B665" r:id="rId664" display="https://www.moderngraham.com/2018/06/12/charles-schwab-corp-valuation-june-2018-schw/" xr:uid="{F8915C66-C885-455A-B18E-42C38F470B32}"/>
    <hyperlink ref="B666" r:id="rId665" display="http://www.moderngraham.com/2016/12/13/service-corporation-intl-valuation-initial-coverage-sci/" xr:uid="{DDBFFE83-30BC-438D-99DA-66C8DE8D2791}"/>
    <hyperlink ref="B667" r:id="rId666" display="http://www.moderngraham.com/2016/12/15/scansource-inc-valuation-initial-coverage-scsc/" xr:uid="{38A669D7-AE59-4D24-BBA7-B15752AEF39F}"/>
    <hyperlink ref="B668" r:id="rId667" display="https://www.moderngraham.com/2018/06/08/shoe-carnival-inc-valuation-june-2018-scvl/" xr:uid="{7988F849-F01E-4F26-BDCE-0A37B6ED3DD7}"/>
    <hyperlink ref="B669" r:id="rId668" display="https://www.moderngraham.com/2018/04/20/sealed-air-corp-valuation-april-2018-see/" xr:uid="{B0605565-FB6F-4B0F-A028-4EF85B31FA27}"/>
    <hyperlink ref="B670" r:id="rId669" display="http://www.moderngraham.com/2016/12/20/sei-investments-company-valuation-initial-coverage-seic/" xr:uid="{09D4B8A3-7A20-4C57-8345-55876FBFE710}"/>
    <hyperlink ref="B671" r:id="rId670" display="http://www.moderngraham.com/2016/12/21/select-medical-holdings-corp-valuation-initial-coverage-sem/" xr:uid="{E901B1DF-8BDE-4C7E-BEF7-1DAE46207F82}"/>
    <hyperlink ref="B672" r:id="rId671" display="http://www.moderngraham.com/2016/12/22/seneca-foods-corp-valuation-initial-coverage-senea/" xr:uid="{678FB2D9-8683-4F05-8A37-8C2962D2E894}"/>
    <hyperlink ref="B673" r:id="rId672" display="http://www.moderngraham.com/2016/12/29/stifel-financial-corp-valuation-initial-coverage-sf/" xr:uid="{74C5DB77-239C-4EB0-A824-BA6764CEDD3B}"/>
    <hyperlink ref="B674" r:id="rId673" display="http://www.moderngraham.com/2016/12/31/servisfirst-bancshares-inc-valuation-initial-coverage-sfbs/" xr:uid="{3099377C-81D3-4B23-BCD4-D92EFD02689E}"/>
    <hyperlink ref="B675" r:id="rId674" display="https://www.moderngraham.com/2018/03/12/simmons-first-national-corp-valuation-march-2018-sfnc/" xr:uid="{99AD67D5-097E-49E0-ADF5-D9EC7E7EFEE8}"/>
    <hyperlink ref="B676" r:id="rId675" display="http://www.moderngraham.com/2017/01/07/scientific-games-corp-valuation-initial-coverage-sgms/" xr:uid="{5BCD44AF-624D-4230-9C07-42E7B4E281ED}"/>
    <hyperlink ref="B677" r:id="rId676" display="https://www.moderngraham.com/2018/03/09/a-schulman-inc-valuation-march-2018-shlm/" xr:uid="{C385D5E5-E34A-4055-B37D-965DDA40BA30}"/>
    <hyperlink ref="B678" r:id="rId677" display="https://www.moderngraham.com/2018/05/17/steven-madden-ltd-valuation-may-2018-shoo/" xr:uid="{469A53E5-38B2-4F96-9DA1-EBD2164E5DC8}"/>
    <hyperlink ref="B679" r:id="rId678" display="https://www.moderngraham.com/2018/03/28/sherwin-williams-co-valuation-march-2018-shw/" xr:uid="{FADD3C91-7C89-4EF8-BF86-430441C11C84}"/>
    <hyperlink ref="B680" r:id="rId679" display="https://www.moderngraham.com/2018/03/12/signet-jewelers-ltd-valuation-march-2018-sig/" xr:uid="{6D2676D5-A81F-497E-B04C-B99113EF0708}"/>
    <hyperlink ref="B681" r:id="rId680" display="http://www.moderngraham.com/2017/01/09/selective-insurance-group-valuation-initial-coverage-sigi/" xr:uid="{76A4E4AA-E84C-44AA-B9B6-93A971BA4C15}"/>
    <hyperlink ref="B682" r:id="rId681" display="https://www.moderngraham.com/2018/06/01/svb-financial-group-valuation-june-2018-sivb/" xr:uid="{0B453071-DBD9-4CCD-8B23-F6F27904E326}"/>
    <hyperlink ref="B683" r:id="rId682" display="http://www.moderngraham.com/2017/01/12/south-jersey-industries-inc-valuation-initial-coverage-sji/" xr:uid="{0F1A8F58-8238-400E-BF8D-42E9C4D31F0A}"/>
    <hyperlink ref="B684" r:id="rId683" display="https://www.moderngraham.com/2018/05/21/j-m-smucker-co-valuation-may-2018-sjm/" xr:uid="{C0B8BE8E-56C5-4EAD-A8EE-D99795C68DBE}"/>
    <hyperlink ref="B685" r:id="rId684" display="http://www.moderngraham.com/2017/01/16/tanger-factory-outlet-centers-inc-valuation-initial-coverage-skt/" xr:uid="{AD50B02E-A7F0-47AD-AEDC-B5638A99E122}"/>
    <hyperlink ref="B686" r:id="rId685" display="http://www.moderngraham.com/2017/01/16/skywest-inc-valuation-initial-coverage-skyw/" xr:uid="{538E3E4D-3CB6-44FC-B795-461459B1E85A}"/>
    <hyperlink ref="B687" r:id="rId686" display="http://www.moderngraham.com/2017/01/16/silicon-laboratories-valuation-initial-coverage-slab/" xr:uid="{D32648D8-F409-4AA4-BA1E-1254543F6EBC}"/>
    <hyperlink ref="B688" r:id="rId687" display="https://www.moderngraham.com/2018/06/27/schlumberger-ltd-valuation-june-2018-slb/" xr:uid="{7D9909BB-24DD-488C-8B9A-D4CFF7CCE200}"/>
    <hyperlink ref="B689" r:id="rId688" display="http://www.moderngraham.com/2017/01/24/u-s-silica-holdings-inc-valuation-initial-coverage-slca/" xr:uid="{40C11F6D-F795-42F3-93C8-59D9AD1B650A}"/>
    <hyperlink ref="B690" r:id="rId689" display="https://www.moderngraham.com/2018/04/13/sl-green-realty-corp-valuation-april-2018-slg/" xr:uid="{F952EF00-7043-4B7A-8CF1-79CC6ADF33BF}"/>
    <hyperlink ref="B691" r:id="rId690" display="http://www.moderngraham.com/2017/01/26/silgan-holdings-inc-valuation-initial-coverage-slgn/" xr:uid="{89378816-7768-4638-BCDA-FD6C321E2FBB}"/>
    <hyperlink ref="B692" r:id="rId691" display="http://www.moderngraham.com/2016/12/13/slm-corp-valuation-december-2016-slm/" xr:uid="{E4C056DD-B8F0-473A-84D6-6E1F16BEFDE1}"/>
    <hyperlink ref="B693" r:id="rId692" display="http://www.moderngraham.com/2017/01/27/sm-energy-co-valuation-initial-coverage-sm/" xr:uid="{644F589A-ED96-44C1-9E59-0D442861F719}"/>
    <hyperlink ref="B694" r:id="rId693" display="http://www.moderngraham.com/2017/01/28/super-micro-computer-inc-valuation-initial-coverage-smci/" xr:uid="{193F18A6-23E9-4B11-B466-D586CB7B834B}"/>
    <hyperlink ref="B695" r:id="rId694" display="http://www.moderngraham.com/2017/01/30/scotts-miracle-gro-inc-valuation-initial-coverage-smg/" xr:uid="{27BF0535-EE51-4479-83A4-0F48BBD61C90}"/>
    <hyperlink ref="B696" r:id="rId695" display="http://www.moderngraham.com/2017/01/31/standard-motor-products-inc-valuation-initial-coverage-smp/" xr:uid="{B102CB24-9EB0-4009-BBAA-2C946AB6FCC8}"/>
    <hyperlink ref="B697" r:id="rId696" display="https://www.moderngraham.com/2018/06/09/stein-mart-inc-valuation-june-2018-smrt/" xr:uid="{C9F7B7EF-2E28-4696-966B-B868224A5488}"/>
    <hyperlink ref="B698" r:id="rId697" display="http://www.moderngraham.com/2017/02/02/semtech-corporation-valuation-initial-coverage-smtc/" xr:uid="{DB53859C-1C23-4390-988B-D4078F3C6CE4}"/>
    <hyperlink ref="B699" r:id="rId698" display="https://www.moderngraham.com/2018/05/21/snap-on-inc-valuation-may-2018-sna/" xr:uid="{817CF43D-59EB-4CE7-A747-2F6F1CE660D5}"/>
    <hyperlink ref="B700" r:id="rId699" display="http://www.moderngraham.com/2016/12/16/select-comfort-corp-valuation-initial-coverage-scss/" xr:uid="{E1654478-37E2-476D-8A33-A067E400090D}"/>
    <hyperlink ref="B701" r:id="rId700" display="http://www.moderngraham.com/2017/02/03/synchronoss-technologies-inc-valuation-initial-coverage-sncr/" xr:uid="{CD58DD38-64D7-40F0-900D-1B9542BF95F3}"/>
    <hyperlink ref="B702" r:id="rId701" display="http://www.moderngraham.com/2017/02/04/senior-housing-properties-trust-valuation-initial-coverage-snh/" xr:uid="{C400C572-DA3E-44A3-96A4-F60A916CB86B}"/>
    <hyperlink ref="B703" r:id="rId702" display="https://www.moderngraham.com/2018/04/08/synopsys-inc-valuation-april-2018-snps/" xr:uid="{A406ECA7-60C6-4F53-8A13-1C83BAD6B103}"/>
    <hyperlink ref="B704" r:id="rId703" display="http://www.moderngraham.com/2017/02/05/synovus-financial-corp-valuation-initial-coverage-snv/" xr:uid="{37F3722B-26CD-4D59-A461-D79433EB20ED}"/>
    <hyperlink ref="B705" r:id="rId704" display="https://www.moderngraham.com/2018/03/19/southern-co-valuation-march-2018-so/" xr:uid="{F0DB2437-7292-473A-9A3C-EB19F5D01A96}"/>
    <hyperlink ref="B706" r:id="rId705" display="http://www.moderngraham.com/2017/02/06/sonoco-products-co-valuation-initial-coverage-son/" xr:uid="{842CF339-290C-40FD-9FE2-9242B99D589C}"/>
    <hyperlink ref="B707" r:id="rId706" display="http://www.moderngraham.com/2017/02/06/sonic-corporation-valuation-initial-coverage-sonc/" xr:uid="{D8596853-EF8B-4763-89AA-1F0AF2C8B0ED}"/>
    <hyperlink ref="B708" r:id="rId707" display="https://www.moderngraham.com/2018/03/11/simon-property-group-inc-valuation-march-2018-spg/" xr:uid="{10F787B2-7CC3-4AD9-9DB6-52284CCDC1C5}"/>
    <hyperlink ref="B709" r:id="rId708" display="https://www.moderngraham.com/2018/05/18/sp-global-inc-valuation-may-2018-spgi/" xr:uid="{20D8900E-8F8D-4E25-B412-AF1E3FF66F30}"/>
    <hyperlink ref="B710" r:id="rId709" display="https://www.moderngraham.com/2018/06/30/suburban-propane-partners-lp-valuation-june-2018-sph/" xr:uid="{A2E10D94-8FD8-4F3E-85B3-C1C4EE819CD8}"/>
    <hyperlink ref="B711" r:id="rId710" display="http://www.moderngraham.com/2017/02/08/superior-energy-services-inc-valuation-initial-coverage-spn/" xr:uid="{0372211D-8F5C-47BD-947C-3CCA45C6DE19}"/>
    <hyperlink ref="B712" r:id="rId711" display="https://www.moderngraham.com/2018/03/13/spok-holdings-inc-valuation-march-2018-spok/" xr:uid="{C265A2AC-C45C-410B-8D2A-CE7EE879F271}"/>
    <hyperlink ref="B713" r:id="rId712" display="http://www.moderngraham.com/2017/02/09/spectrum-pharmaceuticals-inc-valuation-initial-coverage-sppi/" xr:uid="{D4E3CA7E-52DC-4A39-94DB-6429F59782A1}"/>
    <hyperlink ref="B714" r:id="rId713" display="http://www.moderngraham.com/2017/02/10/sps-commerce-inc-valuation-initial-coverage-spsc/" xr:uid="{415FD964-B58B-41B3-B9EE-385DEFC88CA5}"/>
    <hyperlink ref="B715" r:id="rId714" display="http://www.moderngraham.com/2017/02/11/spartannash-co-valuation-initial-coverage-sptn/" xr:uid="{4B2D8673-8C5F-4DDA-B7B6-2E8FE57AB0D4}"/>
    <hyperlink ref="B716" r:id="rId715" display="http://www.moderngraham.com/2017/02/12/spx-corporation-valuation-initial-coverage-spxc/" xr:uid="{FFA6BE30-432C-4FB0-9818-AA28F0705BCE}"/>
    <hyperlink ref="B717" r:id="rId716" display="http://www.moderngraham.com/2017/02/13/spire-inc-valuation-initial-coverage-sr/" xr:uid="{2B4F1F9C-F1C5-4911-8A9D-14A5B93CD2E9}"/>
    <hyperlink ref="B718" r:id="rId717" display="https://www.moderngraham.com/2018/05/15/stericycle-inc-valuation-may-2018-srcl/" xr:uid="{91AAEC14-6AF3-451D-AD89-AAEBB306C546}"/>
    <hyperlink ref="B719" r:id="rId718" display="http://www.moderngraham.com/2017/02/13/surmodics-inc-valuation-initial-coverage-srdx/" xr:uid="{8194FB81-56B3-4C07-AFD3-8C6304F6A4C6}"/>
    <hyperlink ref="B720" r:id="rId719" display="https://www.moderngraham.com/2018/05/20/sempra-energy-valuation-may-2018-sre/" xr:uid="{E728090C-14EF-40C8-9627-B6C9A300B169}"/>
    <hyperlink ref="B721" r:id="rId720" display="http://www.moderngraham.com/2017/02/14/simpson-manufacturing-co-valuation-february-2017-ssd/" xr:uid="{C61927E0-C977-406C-A0D8-3C09156652CA}"/>
    <hyperlink ref="B722" r:id="rId721" display="https://www.moderngraham.com/2018/05/17/stage-stores-inc-valuation-may-2018-ssi/" xr:uid="{6300D409-4A36-4E75-A6F3-6A97377D614C}"/>
    <hyperlink ref="B723" r:id="rId722" display="http://www.moderngraham.com/2017/02/22/e-w-scripps-co-valuation-initial-coverage-ssp/" xr:uid="{C46C240A-018E-4ABF-83EA-3D21EB883C17}"/>
    <hyperlink ref="B724" r:id="rId723" display="http://www.moderngraham.com/2017/02/23/shutterstock-inc-valuation-initial-coverage-sstk/" xr:uid="{724B9D72-DB52-4E2C-8709-1C421B2A0780}"/>
    <hyperlink ref="B725" r:id="rId724" display="http://www.moderngraham.com/2017/02/23/st-bancorp-inc-valuation-initial-coverage-stba/" xr:uid="{09BA9B66-3835-4119-BB5A-AAD53BB0CBDB}"/>
    <hyperlink ref="B726" r:id="rId725" display="http://www.moderngraham.com/2017/02/25/stewart-information-services-corp-valuation-initial-coverage-stc/" xr:uid="{80E130ED-BCAB-44FF-9225-0D3508EAD0FF}"/>
    <hyperlink ref="B727" r:id="rId726" display="http://www.moderngraham.com/2017/02/26/steris-plc-valuation-initial-coverage-ste/" xr:uid="{3CE21D45-75AC-488F-BFDE-BEA01E13F527}"/>
    <hyperlink ref="B728" r:id="rId727" display="https://www.moderngraham.com/2018/06/26/suntrust-banks-inc-valuation-june-2018-sti/" xr:uid="{1FC5E4E7-3780-44DB-93DF-9471B130C9AE}"/>
    <hyperlink ref="B729" r:id="rId728" display="http://www.moderngraham.com/2017/02/26/sterling-bancorp-valuation-initial-coverage-stl/" xr:uid="{6E83FAB8-5F2A-4CF7-8CCE-4CDBB6546679}"/>
    <hyperlink ref="B730" r:id="rId729" display="http://www.moderngraham.com/2017/02/27/steel-dynamics-inc-valuation-initial-coverage-stld/" xr:uid="{25F3A56B-9F3A-4AEF-82CE-B4568739912F}"/>
    <hyperlink ref="B731" r:id="rId730" display="https://www.moderngraham.com/2018/06/09/stamps-com-inc-valuation-june-2018-stmp/" xr:uid="{151A8007-9A15-462D-8131-B63E59BD5B52}"/>
    <hyperlink ref="B732" r:id="rId731" display="http://www.moderngraham.com/2017/02/28/strayer-education-inc-valuation-initial-coverage-stra/" xr:uid="{20CDB6F8-4FAE-4405-8224-21C2AD7BBE36}"/>
    <hyperlink ref="B733" r:id="rId732" display="https://www.moderngraham.com/2018/03/18/state-street-corp-valuation-march-2018-stt/" xr:uid="{305142BC-5814-47F1-8DEC-E1D9DDD4ADAE}"/>
    <hyperlink ref="B734" r:id="rId733" display="https://www.moderngraham.com/2018/03/13/starwood-property-trust-inc-valuation-march-2018-stwd/" xr:uid="{7A9E5638-92E3-4EF6-B487-D26DB97E178F}"/>
    <hyperlink ref="B735" r:id="rId734" display="https://www.moderngraham.com/2018/03/05/seagate-technology-plc-valuation-march-2018-stx/" xr:uid="{479E3821-60FE-47D5-9022-45D2D216A619}"/>
    <hyperlink ref="B736" r:id="rId735" display="https://www.moderngraham.com/2018/05/15/constellation-brands-inc-valuation-may-2018-stz/" xr:uid="{166EBD11-BDB4-48D9-B17E-C4FC10EEDFA8}"/>
    <hyperlink ref="B737" r:id="rId736" display="http://www.moderngraham.com/2017/03/07/superior-industries-international-inc-valuation-initial-coverage-sup/" xr:uid="{8FAACC4D-AF48-46D8-A928-4E9FC3ED1D88}"/>
    <hyperlink ref="B738" r:id="rId737" display="http://www.moderngraham.com/2017/03/07/supernus-pharmaceuticals-inc-valuation-initial-coverage-supn/" xr:uid="{FD43838E-9264-4A28-A4DF-C73EB7254909}"/>
    <hyperlink ref="B739" r:id="rId738" display="http://www.moderngraham.com/2017/03/08/supervalu-inc-valuation-initial-coverage-svu/" xr:uid="{6F654A53-C6B1-48CE-86EE-642F07A847CE}"/>
    <hyperlink ref="B740" r:id="rId739" display="https://www.moderngraham.com/2018/06/25/stanley-black-decker-inc-valuation-june-2018-swk/" xr:uid="{701E6FF5-DB85-4BFC-95CA-82B1614A7E60}"/>
    <hyperlink ref="B741" r:id="rId740" display="https://www.moderngraham.com/2018/06/26/skyworks-solutions-inc-valuation-june-2018-swks/" xr:uid="{94113F64-4F22-4501-883D-00DD3D6C3E7C}"/>
    <hyperlink ref="B742" r:id="rId741" display="http://www.moderngraham.com/2017/03/15/schweitzer-mauduit-international-inc-valuation-initial-coverage-swm/" xr:uid="{520D12E2-F7C8-457F-8BFD-BAD543F853DE}"/>
    <hyperlink ref="B743" r:id="rId742" display="http://www.moderngraham.com/2017/07/17/southwestern-energy-company-valuation-july-2017-swn/" xr:uid="{0A879635-55E5-41CD-A176-8A7B82986EEF}"/>
    <hyperlink ref="B744" r:id="rId743" display="http://www.moderngraham.com/2017/03/16/suncoke-energy-inc-valuation-initial-coverage-sxc/" xr:uid="{37EF0019-2F3C-4339-B6D1-2386F8338E19}"/>
    <hyperlink ref="B745" r:id="rId744" display="http://www.moderngraham.com/2017/03/17/standex-intl-corp-valuation-initial-coverage-sxi/" xr:uid="{0C7F0ACE-A29F-4DAA-B0E1-53582475C0EE}"/>
    <hyperlink ref="B746" r:id="rId745" display="https://www.moderngraham.com/2018/03/08/sensient-technologies-corp-valuation-march-2018-sxt/" xr:uid="{F7527C70-A030-4471-AF17-872708ABF0DD}"/>
    <hyperlink ref="B747" r:id="rId746" display="https://www.moderngraham.com/2018/06/05/synchrony-financial-valuation-june-2018-syf/" xr:uid="{15F2828F-16AF-455E-A389-A06FA97C7C89}"/>
    <hyperlink ref="B748" r:id="rId747" display="https://www.moderngraham.com/2018/04/10/stryker-corp-valuation-april-2018-syk/" xr:uid="{7D8CE71A-7915-4151-BCFA-F5B29B5A7F73}"/>
    <hyperlink ref="B749" r:id="rId748" display="http://www.moderngraham.com/2017/03/20/sykes-enterprises-inc-valuation-initial-coverage-syke/" xr:uid="{A7697715-8922-46D8-8AC5-7AC4CA9C94CC}"/>
    <hyperlink ref="B750" r:id="rId749" display="https://www.moderngraham.com/2018/04/08/symantec-corp-valuation-april-2018-symc/" xr:uid="{A2D858C5-9083-4E93-B788-DD8A2F4C5132}"/>
    <hyperlink ref="B751" r:id="rId750" display="https://www.moderngraham.com/2018/05/08/sysco-corp-valuation-may-2018-syy/" xr:uid="{CD5095FB-7393-43A3-A8A2-ABBEBBE051ED}"/>
    <hyperlink ref="B752" r:id="rId751" display="https://www.moderngraham.com/2018/04/01/att-inc-valuation-april-2018-t/" xr:uid="{99556CCE-B2FE-442E-AC51-17E8D8E12ED3}"/>
    <hyperlink ref="B753" r:id="rId752" display="https://www.moderngraham.com/2018/03/13/molson-coors-brewing-co-valuation-march-2018-tap/" xr:uid="{DDE08DFD-73A7-4A9F-B97D-86D0AF7BD63A}"/>
    <hyperlink ref="B754" r:id="rId753" display="http://www.moderngraham.com/2017/03/26/trueblue-inc-valuation-initial-coverage-tbi/" xr:uid="{92456AE1-EF18-4AE6-89B3-0B480699A528}"/>
    <hyperlink ref="B755" r:id="rId754" display="http://www.moderngraham.com/2017/03/27/texas-capital-banchares-inc-valuation-initial-coverage-tcbi/" xr:uid="{D1EAA045-60CB-4A9A-981D-7ECC4F3921C6}"/>
    <hyperlink ref="B756" r:id="rId755" display="http://www.moderngraham.com/2017/03/26/tcf-financial-corp-valuation-initial-coverage-tcb/" xr:uid="{DF7AFD84-F54D-42C0-A7AC-90D073921647}"/>
    <hyperlink ref="B757" r:id="rId756" display="http://www.moderngraham.com/2017/04/10/taubman-centers-inc-valuation-initial-coverage-tco/" xr:uid="{8CC8B654-0D70-4D8E-B379-8E7832DD3211}"/>
    <hyperlink ref="B758" r:id="rId757" display="http://www.moderngraham.com/2017/01/26/teradata-corp-valuation-january-2017-tdc/" xr:uid="{2FDF6991-57EF-4D7B-B6B9-5FC266FAE62F}"/>
    <hyperlink ref="B759" r:id="rId758" display="https://www.moderngraham.com/2018/06/05/transdigm-group-inc-valuation-june-2018-tdg/" xr:uid="{6BD78356-E82F-45BA-84A1-7E973C361F22}"/>
    <hyperlink ref="B760" r:id="rId759" display="http://www.moderngraham.com/2017/04/12/telephone-data-systems-inc-valuation-initial-coverage-tds/" xr:uid="{11C675FC-ACD3-4FE0-95E4-4E1408F22238}"/>
    <hyperlink ref="B761" r:id="rId760" display="http://www.moderngraham.com/2017/02/28/tidewater-inc-valuation-february-2017-tdw/" xr:uid="{838A98DC-B570-4068-9534-5228A282C2BF}"/>
    <hyperlink ref="B762" r:id="rId761" display="http://www.moderngraham.com/2017/06/26/teledyne-technologies-inc-valuation-initial-coverage-tdy/" xr:uid="{9C9D0EEA-1DDB-4ED6-913F-23C0317E02F5}"/>
    <hyperlink ref="B763" r:id="rId762" display="http://www.moderngraham.com/2017/06/29/tech-data-corp-valuation-initial-coverage-tecd/" xr:uid="{5E7D1351-A2B6-44C3-8755-39738605E0A1}"/>
    <hyperlink ref="B764" r:id="rId763" display="http://www.moderngraham.com/2017/07/16/bio-techne-corp-valuation-initial-coverage-tech/" xr:uid="{6EDF100C-AB5A-4581-9C90-5E9B5C8A3671}"/>
    <hyperlink ref="B765" r:id="rId764" display="https://www.moderngraham.com/2018/03/16/te-connectivity-ltd-valuation-march-2018-tel/" xr:uid="{090D1604-BDA0-4D6F-97AB-4546FDAC6C04}"/>
    <hyperlink ref="B766" r:id="rId765" display="http://www.moderngraham.com/2017/07/17/teradyne-inc-valuation-initial-coverage-ter/" xr:uid="{A575D9EE-47BA-4250-9FA1-113FA22AD6A2}"/>
    <hyperlink ref="B767" r:id="rId766" display="http://www.moderngraham.com/2017/07/18/terex-corporation-valuation-initial-coverage-tex/" xr:uid="{FF5C8A1B-AC81-443A-B298-419270F1A9F6}"/>
    <hyperlink ref="B768" r:id="rId767" display="http://www.moderngraham.com/2017/07/19/telefex-inc-valuation-initial-coverage-tfx/" xr:uid="{E8B85A78-5BE0-4B77-88A6-C20C9EC1509E}"/>
    <hyperlink ref="B769" r:id="rId768" display="http://www.moderngraham.com/2017/07/21/tredegar-corp-valuation-initial-coverage-tg/" xr:uid="{28A80FF8-B3A1-4D31-8D20-520F618A5923}"/>
    <hyperlink ref="B770" r:id="rId769" display="http://www.moderngraham.com/2017/08/21/triumph-group-inc-valuation-initial-coverage-tgi/" xr:uid="{2BCAAB4E-E538-4C26-9F3C-8541CFB8655D}"/>
    <hyperlink ref="B771" r:id="rId770" display="http://www.moderngraham.com/2017/02/27/tegna-inc-valuation-february-2017-tgna/" xr:uid="{E6919B84-63A5-4948-943A-1D3F6F324E2A}"/>
    <hyperlink ref="B772" r:id="rId771" display="https://www.moderngraham.com/2018/06/09/target-corp-valuation-june-2018-tgt/" xr:uid="{59309F9F-E50B-4DAC-A1C3-ACE8C0460AFF}"/>
    <hyperlink ref="B773" r:id="rId772" display="https://www.moderngraham.com/2018/06/30/tenet-healthcare-corp-valuation-june-2018-thc/" xr:uid="{DB9D0248-F769-4BFF-A941-00055F0A6D29}"/>
    <hyperlink ref="B774" r:id="rId773" display="http://www.moderngraham.com/2017/09/04/hanover-insurance-group-valuation-initial-coverage-thg/" xr:uid="{1BF00CCE-2E46-41D4-B15E-6A7DF5E82142}"/>
    <hyperlink ref="B775" r:id="rId774" display="https://www.moderngraham.com/2018/04/09/tiffany-co-valuation-april-2018-tif/" xr:uid="{77957F1E-BA30-483E-834A-AD61A06D285F}"/>
    <hyperlink ref="B776" r:id="rId775" display="https://www.moderngraham.com/2018/05/03/tjx-companies-inc-valuation-may-2018-tjx/" xr:uid="{8488C46E-7673-490B-9B8C-7DD4DB72BC8F}"/>
    <hyperlink ref="B777" r:id="rId776" display="https://www.moderngraham.com/2018/06/13/torchmark-corp-valuation-june-2018-tmk/" xr:uid="{1E401426-EB98-4BAB-96D9-F769360CEC9B}"/>
    <hyperlink ref="B778" r:id="rId777" display="https://www.moderngraham.com/2018/04/26/thermo-fisher-scientific-inc-valuation-april-2018-tmo/" xr:uid="{3117EDF1-377B-4219-BC5E-50A54676D105}"/>
    <hyperlink ref="B779" r:id="rId778" display="https://www.moderngraham.com/2018/04/10/tapestry-inc-valuation-april-2018-tpr/" xr:uid="{9D1EF3E6-1621-48F8-81F4-621D3242A742}"/>
    <hyperlink ref="B780" r:id="rId779" display="https://www.moderngraham.com/2018/03/15/tripadviser-inc-valuation-march-2018-trip/" xr:uid="{3DA636F5-9797-4817-924D-A97CAC92CFEC}"/>
    <hyperlink ref="B781" r:id="rId780" display="https://www.moderngraham.com/2018/06/26/t-rowe-price-group-inc-valuation-june-2018-trow/" xr:uid="{0A51BE50-788C-48F2-9C4E-11F0EBF569B4}"/>
    <hyperlink ref="B782" r:id="rId781" display="https://www.moderngraham.com/2018/02/26/travelers-companies-inc-valuation-february-2018-trv/" xr:uid="{F53ABEBA-909F-4959-9BBA-6960A3031228}"/>
    <hyperlink ref="B783" r:id="rId782" display="https://www.moderngraham.com/2018/04/13/tractor-supply-co-valuation-april-2018-tsco/" xr:uid="{217C38FE-547B-4BE6-A80A-0F4EAD0C69D5}"/>
    <hyperlink ref="B784" r:id="rId783" display="http://www.moderngraham.com/2017/01/10/aecon-group-inc-valuation-initial-coverage-tseare/" xr:uid="{F3DC6A46-EF07-47BC-B5BE-4E597AFE58CE}"/>
    <hyperlink ref="B785" r:id="rId784" display="https://www.moderngraham.com/2018/07/03/ces-energy-solutions-corp-july-2018-tse-ceu/" xr:uid="{125C75B2-18E1-4144-8C9C-E763C933D357}"/>
    <hyperlink ref="B786" r:id="rId785" display="http://www.moderngraham.com/2016/12/07/canfor-corporation-valuation-initial-coverage-cfr/" xr:uid="{27912C27-4E97-4127-A2EB-3C167E89B2F0}"/>
    <hyperlink ref="B787" r:id="rId786" display="http://www.moderngraham.com/2016/12/10/centerra-gold-inc-valuation-initial-coverage-tsecg/" xr:uid="{8F0D506C-38A6-431B-AF7E-02FA08847A40}"/>
    <hyperlink ref="B788" r:id="rId787" display="http://www.moderngraham.com/2016/12/13/cineplex-inc-valuation-initial-coverage-tsecgx/" xr:uid="{D3E1310E-6176-41C6-9030-ACAEFF527D32}"/>
    <hyperlink ref="B789" r:id="rId788" display="http://www.moderngraham.com/2016/12/16/chemtrade-logistics-income-fund-valuation-initial-coverage-tseche-un/" xr:uid="{7D86D1CA-B7F1-4387-9F8A-28D131BB6190}"/>
    <hyperlink ref="B790" r:id="rId789" display="http://www.moderngraham.com/2017/01/03/ci-financial-corp-valuation-initial-coverage-tse-cix/" xr:uid="{8C1676E5-1550-4CE8-A7DB-6168DFA02AC3}"/>
    <hyperlink ref="B791" r:id="rId790" display="http://www.moderngraham.com/2017/01/04/corus-entertainment-inc-valuation-initial-coverage-tsecjr-b/" xr:uid="{02818A26-5B61-4F36-AF83-13C51CCF7F4B}"/>
    <hyperlink ref="B792" r:id="rId791" display="http://www.moderngraham.com/2017/01/11/celestica-inc-valuation-initial-coverage-tsecls/" xr:uid="{B9F5A794-1C48-4908-B3DC-4080DA79BF1E}"/>
    <hyperlink ref="B793" r:id="rId792" display="http://www.moderngraham.com/2017/01/12/canadian-imperial-bank-of-commerce-valuation-initial-coverage-tsecm/" xr:uid="{360E2C80-63B5-4E5A-B4D9-400298D58A95}"/>
    <hyperlink ref="B794" r:id="rId793" display="http://www.moderngraham.com/2017/01/29/canadian-national-resources-ltd-valuation-initial-coverage-tsecnq/" xr:uid="{74B3843D-44EA-4EEE-B31D-5647818878D2}"/>
    <hyperlink ref="B795" r:id="rId794" display="http://www.moderngraham.com/2017/01/30/canadian-national-railway-co-valuation-initial-valuation-tsecnr/" xr:uid="{BF8F630F-019D-4C62-9CBB-D9E16B0B5BAC}"/>
    <hyperlink ref="B796" r:id="rId795" display="http://www.moderngraham.com/2017/02/06/canadian-pacific-railway-ltd-valuation-initial-coverage-tsecp/" xr:uid="{E14D25F3-77A8-44F9-AE03-9588897E011B}"/>
    <hyperlink ref="B797" r:id="rId796" display="http://www.moderngraham.com/2017/02/07/crescent-point-energy-corp-valuation-initial-coverage-tsecpg/" xr:uid="{E3B2BC1A-D93B-4700-9B02-61F199C366E2}"/>
    <hyperlink ref="B798" r:id="rId797" display="http://www.moderngraham.com/2017/02/11/capital-power-corp-valuation-initial-coverage-tsecpx/" xr:uid="{9EE8D359-3141-46AB-9A24-47802A49E704}"/>
    <hyperlink ref="B799" r:id="rId798" display="http://www.moderngraham.com/2017/02/12/crew-energy-inc-valuation-initial-coverage-tsecr/" xr:uid="{AF896D09-EA02-4860-8A98-C0ABFE27AE81}"/>
    <hyperlink ref="B800" r:id="rId799" display="http://www.moderngraham.com/2017/02/21/crombie-real-estate-investment-trust-valuation-initial-coverage-tsecrr-un/" xr:uid="{A76F8968-9018-43AC-90C7-B988B92D8B8C}"/>
    <hyperlink ref="B801" r:id="rId800" display="http://www.moderngraham.com/2017/02/27/chartwell-retirement-residences-valuation-initial-coverage-tsecsh-un/" xr:uid="{DC805065-FAEE-42B4-981A-4B84A41860FA}"/>
    <hyperlink ref="B802" r:id="rId801" display="https://www.moderngraham.com/2018/04/08/constellation-software-inc-valuation-april-2018-tse-csu/" xr:uid="{C89DC536-EB6F-4A75-A988-150DAA79AAA2}"/>
    <hyperlink ref="B803" r:id="rId802" display="http://www.moderngraham.com/2017/03/07/canadian-tire-corp-limited-valuation-initial-coverage-tsectc-a/" xr:uid="{7FAD8E92-299D-4A73-84B8-5870E18D1170}"/>
    <hyperlink ref="B804" r:id="rId803" display="http://www.moderngraham.com/2017/03/09/canadian-utilities-ltd-valuation-initial-coverage-tsecu/" xr:uid="{678B4834-EE63-4392-8AF0-62510565B2AE}"/>
    <hyperlink ref="B805" r:id="rId804" display="http://www.moderngraham.com/2017/03/14/cominar-real-estate-investment-trust-initial-coverage-tsecuf-un/" xr:uid="{364225F4-BA75-4946-8294-4382F44F0F38}"/>
    <hyperlink ref="B806" r:id="rId805" display="http://www.moderngraham.com/2017/03/18/cenovus-energy-inc-valuation-initial-coverage-tsecve/" xr:uid="{D5F1DBD2-8888-45FC-8EB5-5415C70D1A15}"/>
    <hyperlink ref="B807" r:id="rId806" display="https://www.moderngraham.com/2018/03/13/canadian-western-bank-valuation-march-2018-tse-cwb/" xr:uid="{22102058-8A4E-41A9-B19B-C5DDF8DD073B}"/>
    <hyperlink ref="B808" r:id="rId807" display="http://www.moderngraham.com/2017/04/11/dream-office-reit-initial-coverage-tsed-un/" xr:uid="{953F92AE-D8F7-495C-9ECE-DFF393BA8F28}"/>
    <hyperlink ref="B809" r:id="rId808" display="https://www.moderngraham.com/2018/07/03/igm-financial-inc-valuation-july-2018-tse-igm/" xr:uid="{EEBA95E8-5A72-4C9A-A585-65C0B0035493}"/>
    <hyperlink ref="B810" r:id="rId809" display="http://www.moderngraham.com/2016/12/07/iamgold-corp-valuation-initial-coverage-img/" xr:uid="{E743017D-11AF-4DD5-BEEF-9BA22ED9FC3A}"/>
    <hyperlink ref="B811" r:id="rId810" display="http://www.moderngraham.com/2016/12/10/innergex-renewable-energy-inc-valuation-initial-coverage-tseine/" xr:uid="{E06F4E86-9CDD-4B38-962E-C57795B06EBD}"/>
    <hyperlink ref="B812" r:id="rId811" display="http://www.moderngraham.com/2017/01/03/inter-pipeline-ltd-valuation-initial-coverage-tseipl/" xr:uid="{59864848-69D4-4355-BD43-E3AA8326B7EC}"/>
    <hyperlink ref="B813" r:id="rId812" display="http://www.moderngraham.com/2017/01/11/intertape-polymer-group-valuation-initial-coverage-tseitp/" xr:uid="{AEC0C221-6658-4AEA-B4E9-F72882A09266}"/>
    <hyperlink ref="B814" r:id="rId813" display="http://www.moderngraham.com/2017/01/16/ivanhoe-mines-ltd-valuation-initial-coverage-tseivn/" xr:uid="{0CFA3A6C-1126-4AE3-8606-44A91C22AC95}"/>
    <hyperlink ref="B815" r:id="rId814" display="http://www.moderngraham.com/2017/01/28/just-energy-group-inc-valuation-initial-coverage-tse-je/" xr:uid="{F10ED0D0-81C7-4000-B0D0-418F2E65618E}"/>
    <hyperlink ref="B816" r:id="rId815" display="http://www.moderngraham.com/2017/02/06/klondex-mines-ltd-valuation-initial-coverage-tsekdx/" xr:uid="{EE670979-AA88-409E-ACC9-4CB6EAE7BE31}"/>
    <hyperlink ref="B817" r:id="rId816" display="http://www.moderngraham.com/2017/02/06/kelt-exploration-ltd-valuation-initial-coverage-tsekel/" xr:uid="{FBA78675-F82E-452B-BF81-9B77D5C40114}"/>
    <hyperlink ref="B818" r:id="rId817" display="http://www.moderngraham.com/2017/02/10/kirkland-lakes-gold-ltd-valuation-initial-coverage-tsekl/" xr:uid="{D6D9D640-7FE7-4A81-A346-8C7EB687F5B5}"/>
    <hyperlink ref="B819" r:id="rId818" display="http://www.moderngraham.com/2017/02/26/kinaxis-inc-valuation-initial-coverage-tsekxs/" xr:uid="{253DF254-7CBE-4E82-BCB9-BC3CF0F4D541}"/>
    <hyperlink ref="B820" r:id="rId819" display="http://www.moderngraham.com/2017/03/17/labrador-iron-ore-royalty-corp-valuation-initial-coverage-tselif/" xr:uid="{96DF6C47-51F8-4D1C-87DC-7E40C3113C10}"/>
    <hyperlink ref="B821" r:id="rId820" display="http://www.moderngraham.com/2017/03/26/linamar-corp-valuation-initial-coverage-tselnr/" xr:uid="{01C6EEE5-B8DF-4A31-A8C1-FC02C0FD5043}"/>
    <hyperlink ref="B822" r:id="rId821" display="https://www.moderngraham.com/2018/03/14/lucara-diamond-corp-valuation-march-2018-tse-luc/" xr:uid="{1342B984-1BBC-49F5-AE7F-7FA1E63C468F}"/>
    <hyperlink ref="B823" r:id="rId822" display="http://www.moderngraham.com/2017/07/17/lundin-mining-co-valuation-initial-coverage-tselun/" xr:uid="{F85019B8-DECB-4870-A9B4-B59718AD3CBF}"/>
    <hyperlink ref="B824" r:id="rId823" display="http://www.moderngraham.com/2017/09/09/mag-silver-corp-valuation-initial-coverage-tsemag/" xr:uid="{29001CD9-6698-47B0-8D36-B4941DDEFC11}"/>
    <hyperlink ref="B825" r:id="rId824" display="http://www.moderngraham.com/2017/09/07/osisko-gold-royalties-ltd-valuation-initial-coverage-tseor/" xr:uid="{3EE15083-3DA0-4378-9A54-AC6A35419FD9}"/>
    <hyperlink ref="B826" r:id="rId825" display="http://www.moderngraham.com/2016/12/06/saputo-inc-valuation-initial-coverage-sap/" xr:uid="{AB862429-A72A-4D7A-8D07-981DABB4505F}"/>
    <hyperlink ref="B827" r:id="rId826" display="http://www.moderngraham.com/2016/12/13/shawcor-ltd-valuation-initial-coverage-tsescl/" xr:uid="{5BC71BCB-B608-4571-90A6-79C4DE28E0FE}"/>
    <hyperlink ref="B828" r:id="rId827" display="http://www.moderngraham.com/2017/01/08/secure-energy-services-inc-valuation-initial-coverage-tseses/" xr:uid="{52E76A0B-A9E5-4782-B1D2-F381E18D951F}"/>
    <hyperlink ref="B829" r:id="rId828" display="http://www.moderngraham.com/2017/01/08/surge-energy-inc-valuation-initial-coverage-tsesgy/" xr:uid="{D3FDC473-3ACD-4290-BC21-F57FE26B0EA1}"/>
    <hyperlink ref="B830" r:id="rId829" display="http://www.moderngraham.com/2017/01/11/stella-jones-inc-valuation-initial-coverage-tsesj/" xr:uid="{E185C915-62EB-4EED-B593-DD69848D0056}"/>
    <hyperlink ref="B831" r:id="rId830" display="http://www.moderngraham.com/2017/01/13/shaw-communications-inc-valuation-initial-coverage-tse-sjr-b/" xr:uid="{FDF55AFA-D66F-4FD9-9E66-355C9A84DC16}"/>
    <hyperlink ref="B832" r:id="rId831" display="http://www.moderngraham.com/2017/01/25/sun-life-financial-inc-valuation-initial-coverage-tseslf/" xr:uid="{B23C4F74-13BD-4358-8749-9DDA26088598}"/>
    <hyperlink ref="B833" r:id="rId832" display="http://www.moderngraham.com/2017/01/29/semafo-inc-valuation-initial-coverage-tsesmf/" xr:uid="{7C0D5285-C26E-4113-B877-9E0EA1243714}"/>
    <hyperlink ref="B834" r:id="rId833" display="http://www.moderngraham.com/2017/02/03/snc-lavalin-group-inc-valuation-initial-coverage-tsesnc/" xr:uid="{CDB43AC0-ABA4-4033-96D3-F25A336202A5}"/>
    <hyperlink ref="B835" r:id="rId834" display="http://www.moderngraham.com/2017/02/07/superior-plus-corp-valuation-initial-coverage-tsespb/" xr:uid="{CB2159F4-F7A4-4943-BF21-86F5A8155210}"/>
    <hyperlink ref="B836" r:id="rId835" display="http://www.moderngraham.com/2017/02/14/smart-reit-valuation-initial-coverage-tsesru-un/" xr:uid="{BD689482-18F1-4443-BAE5-2FD82D90C5CD}"/>
    <hyperlink ref="B837" r:id="rId836" display="http://www.moderngraham.com/2017/02/20/sandstorm-gold-ltd-valuation-initial-coverage-tsessl/" xr:uid="{DF8B11FD-FA62-41EE-B248-37AB805BB82D}"/>
    <hyperlink ref="B838" r:id="rId837" display="http://www.moderngraham.com/2017/02/21/silver-standard-resources-inc-valuation-initial-coverage-tsesso/" xr:uid="{31686CC4-5B07-49A5-BCA7-85EA767772A3}"/>
    <hyperlink ref="B839" r:id="rId838" display="http://www.moderngraham.com/2017/02/28/stantec-inc-valuation-initial-coverage-tsestn/" xr:uid="{1E44A157-D347-4DF7-90E3-0DECBAD69748}"/>
    <hyperlink ref="B840" r:id="rId839" display="http://www.moderngraham.com/2017/03/01/suncor-energy-inc-valuation-initial-coverage-tsesu/" xr:uid="{A8067D1A-C465-48E5-9B43-627EEA1743FA}"/>
    <hyperlink ref="B841" r:id="rId840" display="http://www.moderngraham.com/2017/03/10/sierra-wireless-inc-valuation-initial-coverage-tsesw/" xr:uid="{E114FAD8-0820-4086-9F8D-4060547248D4}"/>
    <hyperlink ref="B842" r:id="rId841" display="http://www.moderngraham.com/2017/03/26/transalta-corporation-initial-coverage-tseta/" xr:uid="{8118B8C6-9684-47E6-9E4D-E4F7D0492266}"/>
    <hyperlink ref="B843" r:id="rId842" display="http://www.moderngraham.com/2017/04/08/transcontinental-inc-valuation-initial-coverage-tsetcl-a/" xr:uid="{09A9525F-756F-44A5-B9B8-6B677B9F781A}"/>
    <hyperlink ref="B844" r:id="rId843" display="http://www.moderngraham.com/2017/04/09/tricon-capital-group-inc-valuation-initial-coverage-tsetcn/" xr:uid="{456CA295-8A4C-4F55-A710-8216221454BE}"/>
    <hyperlink ref="B845" r:id="rId844" display="http://www.moderngraham.com/2017/04/11/toronto-dominion-bank-valuation-initial-coverage-tsetd/" xr:uid="{A1470158-8640-4E17-9C97-3B0D17BF57FA}"/>
    <hyperlink ref="B846" r:id="rId845" display="http://www.moderngraham.com/2017/03/26/transalta-corporation-initial-coverage-tseta/" xr:uid="{F8A08433-2519-40D1-A804-9890229EA697}"/>
    <hyperlink ref="B847" r:id="rId846" display="http://www.moderngraham.com/2017/07/18/tfi-international-inc-valuation-initial-coverage-tsetfii/" xr:uid="{2A034B77-3961-4B7C-8C93-5AD324E8B0A7}"/>
    <hyperlink ref="B848" r:id="rId847" display="http://www.moderngraham.com/2017/09/07/seven-generations-energy-ltd-valuation-initial-coverage-tsevii/" xr:uid="{6752F53C-D8A7-4244-AB60-A9918E14FC2B}"/>
    <hyperlink ref="B849" r:id="rId848" display="http://www.moderngraham.com/2017/08/15/george-weston-limited-valuation-initial-coverage-tsewn/" xr:uid="{6FDD2EBF-72BB-47C9-8479-AAA66F32B52B}"/>
    <hyperlink ref="B850" r:id="rId849" display="http://www.moderngraham.com/2016/12/05/silver-wheaton-corp-valuation-december-2016-slw/" xr:uid="{4E08A725-BDD1-4927-9E2A-F94F59F00904}"/>
    <hyperlink ref="B851" r:id="rId850" display="https://www.moderngraham.com/2018/06/26/tyson-foods-inc-valuation-june-2018-tsn/" xr:uid="{9285BF47-FCF5-487E-83C0-0C0A9AFE39F5}"/>
    <hyperlink ref="B852" r:id="rId851" display="https://www.moderngraham.com/2018/02/28/total-system-services-inc-valuation-february-2018-tss/" xr:uid="{2CD9CC56-488A-4E4F-A2FA-46A32FBA873B}"/>
    <hyperlink ref="B853" r:id="rId852" display="http://www.moderngraham.com/2017/07/20/tupperware-brands-corp-valuation-initial-coverage-tup/" xr:uid="{E91D52D0-89F7-49AD-8EDB-34FFA4D42EF9}"/>
    <hyperlink ref="B854" r:id="rId853" display="http://www.moderngraham.com/2017/09/04/titan-international-inc-valuation-initial-coverage-twi/" xr:uid="{4244F85C-B82B-42F0-8219-9DAF9540B635}"/>
    <hyperlink ref="B855" r:id="rId854" display="https://www.moderngraham.com/2018/06/30/twitter-inc-valuation-june-2018-twtr/" xr:uid="{1E3BFCBE-FA76-4DD0-9053-B7552499A26B}"/>
    <hyperlink ref="B856" r:id="rId855" display="https://www.moderngraham.com/2018/05/22/texas-instruments-inc-valuation-may-2018-txn/" xr:uid="{83F7EAFF-744E-4A66-AC86-7706E86432BC}"/>
    <hyperlink ref="B857" r:id="rId856" display="https://www.moderngraham.com/2018/03/18/textron-inc-valuation-march-2018-txt/" xr:uid="{FA501930-3888-435A-8922-5AEFBED587DE}"/>
    <hyperlink ref="B858" r:id="rId857" display="https://www.moderngraham.com/2018/03/10/under-armour-inc-valuation-march-2018-ua/" xr:uid="{624A18AF-E1DA-43CD-95F0-9328FC1E5C52}"/>
    <hyperlink ref="B859" r:id="rId858" display="https://www.moderngraham.com/2018/03/10/under-armour-inc-valuation-march-2018-ua/" xr:uid="{61C21555-AF24-4FB2-B49F-A6F85BD6D889}"/>
    <hyperlink ref="B860" r:id="rId859" display="https://www.moderngraham.com/2018/03/11/united-continental-holdings-inc-valuation-initial-coverage-ual/" xr:uid="{E1BCDA65-E65A-46F6-A98F-E8BD6B035F53}"/>
    <hyperlink ref="B861" r:id="rId860" display="https://www.moderngraham.com/2018/06/06/udr-inc-valuation-june-2018-udr/" xr:uid="{72CF3501-EF0A-4E9E-9EBE-6DE6A15831A9}"/>
    <hyperlink ref="B862" r:id="rId861" display="https://www.moderngraham.com/2018/06/29/universal-health-services-inc-valuation-june-2018-uhs/" xr:uid="{01993CB4-F79C-494A-909C-A63BAA60B1D2}"/>
    <hyperlink ref="B863" r:id="rId862" display="https://www.moderngraham.com/2018/06/06/ulta-beauty-inc-valuation-june-2018-ulta/" xr:uid="{34ABC8C7-467C-4C5C-831F-70D429CAAB66}"/>
    <hyperlink ref="B864" r:id="rId863" display="https://www.moderngraham.com/2018/02/26/unitedhealth-group-inc-valuation-february-2018-unh/" xr:uid="{05649760-E38E-47E6-B61B-6196DA0F2F47}"/>
    <hyperlink ref="B865" r:id="rId864" display="http://www.moderngraham.com/2017/02/26/communications-sales-leasing-valuation-initial-coverage-csal/" xr:uid="{634DEA8C-600D-4279-826F-A8B40D3F02C4}"/>
    <hyperlink ref="B866" r:id="rId865" display="https://www.moderngraham.com/2018/04/16/unum-group-valuation-april-2018-unm/" xr:uid="{D78DDF32-4910-4189-B82B-D6775FA95DE4}"/>
    <hyperlink ref="B867" r:id="rId866" display="https://www.moderngraham.com/2018/04/09/union-pacific-corp-valuation-april-2018-unp/" xr:uid="{4CC2E762-DD91-4DD8-B6DA-CE830FBA592A}"/>
    <hyperlink ref="B868" r:id="rId867" display="https://www.moderngraham.com/2018/05/21/united-parcel-service-inc-valuation-may-2018-ups/" xr:uid="{614312DD-130C-423E-9114-824A9222484C}"/>
    <hyperlink ref="B869" r:id="rId868" display="https://www.moderngraham.com/2018/06/08/urban-outfitters-inc-valuation-june-2018-urbn/" xr:uid="{07DBB5A9-3FC0-429A-A2C8-4FBDB4985BC9}"/>
    <hyperlink ref="B870" r:id="rId869" display="https://www.moderngraham.com/2018/06/30/united-rentals-inc-valuation-june-2018-uri/" xr:uid="{760FB7A9-A98B-46CD-8F11-9CDFF1B7F93F}"/>
    <hyperlink ref="B871" r:id="rId870" display="https://www.moderngraham.com/2018/05/15/us-bancorp-valuation-may-2018-usb/" xr:uid="{66DDDD4E-E704-4585-BAE7-2B1C1FAF53D6}"/>
    <hyperlink ref="B872" r:id="rId871" display="https://www.moderngraham.com/2018/02/27/united-technologies-corp-valuation-february-2018-utx/" xr:uid="{2C1DAA50-1D31-45CB-9FD6-85CC7AFED991}"/>
    <hyperlink ref="B873" r:id="rId872" display="https://www.moderngraham.com/2018/02/27/visa-inc-valuation-february-2018-v/" xr:uid="{2067607F-431B-453C-BF86-AD42948AA234}"/>
    <hyperlink ref="B874" r:id="rId873" display="https://www.moderngraham.com/2018/03/20/varian-medical-systems-inc-valuation-march-2018-var/" xr:uid="{532897FB-DCE1-4835-A813-52D61C675864}"/>
    <hyperlink ref="B875" r:id="rId874" display="https://www.moderngraham.com/2018/04/09/vf-corp-valuation-april-2018-vfc/" xr:uid="{57AD7804-3C4C-4C50-ABB9-B2EF2A92C40B}"/>
    <hyperlink ref="B876" r:id="rId875" display="https://www.moderngraham.com/2018/03/10/viacom-inc-valuation-march-2018-viab/" xr:uid="{F7DC583B-CF56-46D8-8D6D-023CDE1E4E8A}"/>
    <hyperlink ref="B877" r:id="rId876" display="http://www.moderngraham.com/2017/07/22/viavi-solutions-inc-valuation-initial-coverage-viav/" xr:uid="{6861641A-BFC4-45E2-9805-549641ECD457}"/>
    <hyperlink ref="B878" r:id="rId877" display="http://www.moderngraham.com/2017/08/22/vicor-corp-valuation-initial-coverage-vicr/" xr:uid="{70D4A3B4-3750-400B-B21A-54477282F8E5}"/>
    <hyperlink ref="B879" r:id="rId878" display="https://www.moderngraham.com/2018/06/03/vlaero-energy-corp-valuation-june-2018-vlo/" xr:uid="{2DE1F510-3826-43A3-9C05-F2FBA2B2DD50}"/>
    <hyperlink ref="B880" r:id="rId879" display="https://www.moderngraham.com/2018/04/02/vulcan-materials-co-valuation-april-2018-vmc/" xr:uid="{847B3D74-1DAD-4384-832E-FCFBE960FE7A}"/>
    <hyperlink ref="B881" r:id="rId880" display="https://www.moderngraham.com/2018/04/01/vornado-realty-trust-valuation-april-2018-vno/" xr:uid="{A4E127A7-AB81-43D1-B8B4-A2082CA6BBC0}"/>
    <hyperlink ref="B882" r:id="rId881" display="https://www.moderngraham.com/2018/06/07/verisk-analytics-inc-valuation-june-2018-vrsk/" xr:uid="{40A7AF44-AE55-49D9-B631-FCBB545E0079}"/>
    <hyperlink ref="B883" r:id="rId882" display="https://www.moderngraham.com/2018/05/16/verisign-inc-valuation-may-2018-vrsn/" xr:uid="{83269D10-DB11-4E60-A312-A5CCAFC82F02}"/>
    <hyperlink ref="B884" r:id="rId883" display="https://www.moderngraham.com/2018/04/11/vertex-pharmaceuticals-inc-valuation-april-2018-vrtx/" xr:uid="{5E7AE8A5-52D7-4D32-88A2-8CE428B26964}"/>
    <hyperlink ref="B885" r:id="rId884" display="https://www.moderngraham.com/2018/04/16/ventas-inc-valuation-april-2018-vtr/" xr:uid="{405ABEB2-961A-4C73-89B0-7286FBEA9982}"/>
    <hyperlink ref="B886" r:id="rId885" display="https://www.moderngraham.com/2018/02/27/verizon-communications-inc-valuation-february-2018-vz/" xr:uid="{FFA0F76C-FA06-4C61-A989-CE151096C9F9}"/>
    <hyperlink ref="B887" r:id="rId886" display="https://www.moderngraham.com/2018/04/19/waters-corp-valuation-april-2018-wat/" xr:uid="{8E60FA1D-A0A8-4D34-BAD7-5B8A9F680276}"/>
    <hyperlink ref="B888" r:id="rId887" display="https://www.moderngraham.com/2018/03/24/walgreens-boots-alliance-inc-valuation-march-2018-wba/" xr:uid="{6C44E98D-9E16-46D4-9CA3-8F7053E66334}"/>
    <hyperlink ref="B889" r:id="rId888" display="https://www.moderngraham.com/2018/05/22/western-digital-corp-valuation-may-2018-wdc/" xr:uid="{C53083FE-F4E0-4EB8-AD3C-ED439CFE730D}"/>
    <hyperlink ref="B890" r:id="rId889" display="https://www.moderngraham.com/2018/03/19/wec-energy-group-inc-valuation-march-2018-wec/" xr:uid="{DAAF0C4C-9F4B-4489-AD65-D5AC1ECA14E6}"/>
    <hyperlink ref="B891" r:id="rId890" display="https://www.moderngraham.com/2018/03/07/welltower-inc-valuation-march-2018-well/" xr:uid="{12628E00-6D63-413A-85D2-451C0B52948D}"/>
    <hyperlink ref="B892" r:id="rId891" display="https://www.moderngraham.com/2018/06/28/wells-fargo-co-valuation-june-2018-wfc/" xr:uid="{4E8C1AB6-5D6C-4E00-A245-231EFB9457E2}"/>
    <hyperlink ref="B893" r:id="rId892" display="https://www.moderngraham.com/2018/04/26/whirlpool-corporation-valuation-april-2018-whr/" xr:uid="{A72599A1-607C-4CCC-91F8-C839335C7524}"/>
    <hyperlink ref="B894" r:id="rId893" display="http://www.moderngraham.com/2017/03/15/windstream-holdings-inc-valuation-march-2017-win/" xr:uid="{B08A897D-151E-4EAF-88AC-9F8B6FE67F91}"/>
    <hyperlink ref="B895" r:id="rId894" display="https://www.moderngraham.com/2018/06/11/willis-towers-watson-plc-valuation-initial-coverage-june-2018-wltw/" xr:uid="{131EC154-AF6B-4E3E-885E-4D33F8DC563C}"/>
    <hyperlink ref="B896" r:id="rId895" display="https://www.moderngraham.com/2018/04/11/waste-management-inc-valuation-april-2018-wm/" xr:uid="{809B4284-2950-4808-8F37-231E34056FE0}"/>
    <hyperlink ref="B897" r:id="rId896" display="https://www.moderngraham.com/2018/03/10/williams-companies-inc-valuation-march-2018-wmb/" xr:uid="{8390CD3A-AC66-4909-A823-F0ABE779079E}"/>
    <hyperlink ref="B898" r:id="rId897" display="https://www.moderngraham.com/2018/02/27/walmart-inc-valuation-february-2018-wmt/" xr:uid="{4277C001-BF54-49BB-982B-E26F76B87E61}"/>
    <hyperlink ref="B899" r:id="rId898" display="http://www.moderngraham.com/2017/08/23/wabash-national-corp-valuation-initial-coverage-wnc/" xr:uid="{D9FB622D-94E5-45E3-8648-845A9049B9AB}"/>
    <hyperlink ref="B900" r:id="rId899" display="https://www.moderngraham.com/2018/07/02/wpx-energy-inc-valuation-july-2018-wpx/" xr:uid="{88145028-EDC4-415E-8292-479B1709C368}"/>
    <hyperlink ref="B901" r:id="rId900" display="https://www.moderngraham.com/2018/04/24/westrock-co-valuation-april-2018-wrk/" xr:uid="{BB6122CA-550A-428D-8232-40C90F612C1D}"/>
    <hyperlink ref="B902" r:id="rId901" display="https://www.moderngraham.com/2018/04/30/the-western-union-co-valuation-april-2018-wu/" xr:uid="{B372D57D-1503-4653-B332-CB10929FD721}"/>
    <hyperlink ref="B903" r:id="rId902" display="https://www.moderngraham.com/2018/05/17/wolverine-world-wide-inc-valuation-may-2018-www/" xr:uid="{E444A0B0-0F0D-4E4E-BC78-B6EE9205B6B5}"/>
    <hyperlink ref="B904" r:id="rId903" display="https://www.moderngraham.com/2018/02/28/weyerhauser-co-valuation-february-2018-wy/" xr:uid="{A64E78F0-8DDD-433F-BD41-04E890725DC1}"/>
    <hyperlink ref="B905" r:id="rId904" display="https://www.moderngraham.com/2018/05/05/wyndham-worldwide-corp-valuation-may-2018-wyn/" xr:uid="{49B8FF6A-2753-4624-AA4F-202C0B1B5BBB}"/>
    <hyperlink ref="B906" r:id="rId905" display="https://www.moderngraham.com/2018/06/12/wynn-resorts-ltd-valuation-june-2018-wynn/" xr:uid="{296464BC-EBB1-46DC-95C6-FD600A79C2B5}"/>
    <hyperlink ref="B907" r:id="rId906" display="https://www.moderngraham.com/2018/06/30/united-states-steel-corp-valuation-june-2018-x/" xr:uid="{C57551C3-AE0B-4E99-93BE-AB8F49FE481B}"/>
    <hyperlink ref="B908" r:id="rId907" display="https://www.moderngraham.com/2018/03/25/cimarex-energy-co-valuation-initial-coverage-xec/" xr:uid="{12FA4449-FA6F-4F0C-B1D0-C5FF9336804F}"/>
    <hyperlink ref="B909" r:id="rId908" display="https://www.moderngraham.com/2018/02/28/xcel-energy-inc-valuation-february-2018-xel/" xr:uid="{7599F118-F5B4-41CD-8E1A-65B7840914FF}"/>
    <hyperlink ref="B910" r:id="rId909" display="https://www.moderngraham.com/2018/04/11/xl-group-ltd-valuation-april-2018-xl/" xr:uid="{F5DF85AB-217D-44D5-91BA-FDE17502B5C7}"/>
    <hyperlink ref="B911" r:id="rId910" display="https://www.moderngraham.com/2018/05/22/xilinx-inc-valuation-may-2018-xlnx/" xr:uid="{D9199F27-5490-4B7B-8F58-1A87C371B01A}"/>
    <hyperlink ref="B912" r:id="rId911" display="https://www.moderngraham.com/2018/02/23/exxon-mobil-corp-valuation-february-2018-xom/" xr:uid="{D9D63CF5-FD7D-4461-8337-CD5CDC32BA08}"/>
    <hyperlink ref="B913" r:id="rId912" display="https://www.moderngraham.com/2018/06/12/dentsply-sirona-inc-valuation-june-2018-xray/" xr:uid="{D2186C75-610D-4AA7-B87D-84670F2DA2F3}"/>
    <hyperlink ref="B914" r:id="rId913" display="https://www.moderngraham.com/2018/03/20/xerox-corp-valuation-march-2018-xrx/" xr:uid="{36C28AE9-29D5-46EA-954C-257ACE72D21E}"/>
    <hyperlink ref="B915" r:id="rId914" display="https://www.moderngraham.com/2018/05/05/xylem-inc-valuation-may-2018-xyl/" xr:uid="{5BD61D4B-B5A2-4E2F-96EB-4CB86E2661A8}"/>
    <hyperlink ref="B916" r:id="rId915" display="https://www.moderngraham.com/2018/04/24/yum-brands-inc-valuation-april-2018-yum/" xr:uid="{9D537541-397C-4A59-BF85-C7F67CA4DDD6}"/>
    <hyperlink ref="B917" r:id="rId916" display="https://www.moderngraham.com/2018/03/11/zimmer-biomet-holdings-inc-valuation-march-2018-zbh/" xr:uid="{0098B522-6CD7-4FC0-AA9D-266857F21424}"/>
    <hyperlink ref="B918" r:id="rId917" display="https://www.moderngraham.com/2018/03/19/zions-bancorp-valuation-march-2018-zion/" xr:uid="{337AE054-C03D-4DCC-868C-F8BD57733325}"/>
    <hyperlink ref="B919" r:id="rId918" display="https://www.moderngraham.com/2018/03/11/zoetis-inc-valuation-march-2018-zts/" xr:uid="{07A8D5AB-DA61-4EBB-9FA5-283C16066A48}"/>
  </hyperlinks>
  <pageMargins left="0.7" right="0.7" top="0.75" bottom="0.75" header="0.51180555555555551" footer="0.51180555555555551"/>
  <pageSetup firstPageNumber="0" orientation="portrait" horizontalDpi="300" verticalDpi="300" r:id="rId91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7" bestFit="1" customWidth="1"/>
    <col min="8" max="8" width="9.5703125" style="13" bestFit="1" customWidth="1"/>
    <col min="9" max="9" width="9" style="13" bestFit="1" customWidth="1"/>
    <col min="10" max="10" width="15.85546875" style="5" bestFit="1" customWidth="1"/>
    <col min="11" max="11" width="6" bestFit="1" customWidth="1"/>
    <col min="12" max="12" width="9.28515625" style="5" bestFit="1" customWidth="1"/>
    <col min="13" max="13" width="7.28515625" bestFit="1" customWidth="1"/>
    <col min="14" max="14" width="7.7109375" bestFit="1" customWidth="1"/>
    <col min="15" max="15" width="8.7109375" style="13" bestFit="1" customWidth="1"/>
    <col min="16" max="16" width="15" style="5" bestFit="1" customWidth="1"/>
    <col min="17" max="17" width="18.5703125" bestFit="1" customWidth="1"/>
    <col min="18" max="18" width="9" style="13" bestFit="1" customWidth="1"/>
  </cols>
  <sheetData>
    <row r="1" spans="1:18" s="27" customFormat="1" ht="33.75" customHeight="1" x14ac:dyDescent="0.25">
      <c r="A1" s="23" t="str">
        <f>'MG Universe'!A1</f>
        <v>Ticker</v>
      </c>
      <c r="B1" s="23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25">
      <c r="A2" s="14" t="s">
        <v>180</v>
      </c>
      <c r="B2" s="15" t="str">
        <f>VLOOKUP($A2,'MG Universe'!$A$2:$R$9990,2)</f>
        <v>Apple Inc.</v>
      </c>
      <c r="C2" s="15" t="str">
        <f>VLOOKUP($A2,'MG Universe'!$A$2:$R$9990,3)</f>
        <v>C-</v>
      </c>
      <c r="D2" s="15" t="str">
        <f>VLOOKUP($A2,'MG Universe'!$A$2:$R$9990,4)</f>
        <v>S</v>
      </c>
      <c r="E2" s="15" t="str">
        <f>VLOOKUP($A2,'MG Universe'!$A$2:$R$9990,5)</f>
        <v>U</v>
      </c>
      <c r="F2" s="16" t="str">
        <f>VLOOKUP($A2,'MG Universe'!$A$2:$R$9990,6)</f>
        <v>SU</v>
      </c>
      <c r="G2" s="85">
        <f>VLOOKUP($A2,'MG Universe'!$A$2:$R$9990,7)</f>
        <v>43153</v>
      </c>
      <c r="H2" s="18">
        <f>VLOOKUP($A2,'MG Universe'!$A$2:$R$9990,8)</f>
        <v>271.73</v>
      </c>
      <c r="I2" s="18">
        <f>VLOOKUP($A2,'MG Universe'!$A$2:$R$9990,9)</f>
        <v>191.45</v>
      </c>
      <c r="J2" s="19">
        <f>VLOOKUP($A2,'MG Universe'!$A$2:$R$9990,10)</f>
        <v>0.7046</v>
      </c>
      <c r="K2" s="86">
        <f>VLOOKUP($A2,'MG Universe'!$A$2:$R$9990,11)</f>
        <v>20.37</v>
      </c>
      <c r="L2" s="19">
        <f>VLOOKUP($A2,'MG Universe'!$A$2:$R$9990,12)</f>
        <v>1.2500000000000001E-2</v>
      </c>
      <c r="M2" s="87">
        <f>VLOOKUP($A2,'MG Universe'!$A$2:$R$9990,13)</f>
        <v>1.3</v>
      </c>
      <c r="N2" s="88">
        <f>VLOOKUP($A2,'MG Universe'!$A$2:$R$9990,14)</f>
        <v>1.24</v>
      </c>
      <c r="O2" s="18">
        <f>VLOOKUP($A2,'MG Universe'!$A$2:$R$9990,15)</f>
        <v>-23.81</v>
      </c>
      <c r="P2" s="19">
        <f>VLOOKUP($A2,'MG Universe'!$A$2:$R$9990,16)</f>
        <v>5.9299999999999999E-2</v>
      </c>
      <c r="Q2" s="89">
        <f>VLOOKUP($A2,'MG Universe'!$A$2:$R$9990,17)</f>
        <v>6</v>
      </c>
      <c r="R2" s="18">
        <f>VLOOKUP($A2,'MG Universe'!$A$2:$R$9990,18)</f>
        <v>80.010000000000005</v>
      </c>
    </row>
    <row r="3" spans="1:18" x14ac:dyDescent="0.25">
      <c r="A3" s="14" t="s">
        <v>331</v>
      </c>
      <c r="B3" s="15" t="str">
        <f>VLOOKUP($A3,'MG Universe'!$A$2:$R$9990,2)</f>
        <v>American Express Company</v>
      </c>
      <c r="C3" s="15" t="str">
        <f>VLOOKUP($A3,'MG Universe'!$A$2:$R$9990,3)</f>
        <v>C</v>
      </c>
      <c r="D3" s="15" t="str">
        <f>VLOOKUP($A3,'MG Universe'!$A$2:$R$9990,4)</f>
        <v>E</v>
      </c>
      <c r="E3" s="15" t="str">
        <f>VLOOKUP($A3,'MG Universe'!$A$2:$R$9990,5)</f>
        <v>O</v>
      </c>
      <c r="F3" s="16" t="str">
        <f>VLOOKUP($A3,'MG Universe'!$A$2:$R$9990,6)</f>
        <v>EO</v>
      </c>
      <c r="G3" s="85">
        <f>VLOOKUP($A3,'MG Universe'!$A$2:$R$9990,7)</f>
        <v>43153</v>
      </c>
      <c r="H3" s="18">
        <f>VLOOKUP($A3,'MG Universe'!$A$2:$R$9990,8)</f>
        <v>55.86</v>
      </c>
      <c r="I3" s="18">
        <f>VLOOKUP($A3,'MG Universe'!$A$2:$R$9990,9)</f>
        <v>101.15</v>
      </c>
      <c r="J3" s="19">
        <f>VLOOKUP($A3,'MG Universe'!$A$2:$R$9990,10)</f>
        <v>1.8108</v>
      </c>
      <c r="K3" s="86">
        <f>VLOOKUP($A3,'MG Universe'!$A$2:$R$9990,11)</f>
        <v>19.87</v>
      </c>
      <c r="L3" s="19">
        <f>VLOOKUP($A3,'MG Universe'!$A$2:$R$9990,12)</f>
        <v>1.32E-2</v>
      </c>
      <c r="M3" s="87">
        <f>VLOOKUP($A3,'MG Universe'!$A$2:$R$9990,13)</f>
        <v>1.1000000000000001</v>
      </c>
      <c r="N3" s="88" t="str">
        <f>VLOOKUP($A3,'MG Universe'!$A$2:$R$9990,14)</f>
        <v>N/A</v>
      </c>
      <c r="O3" s="18" t="str">
        <f>VLOOKUP($A3,'MG Universe'!$A$2:$R$9990,15)</f>
        <v>N/A</v>
      </c>
      <c r="P3" s="19">
        <f>VLOOKUP($A3,'MG Universe'!$A$2:$R$9990,16)</f>
        <v>5.6899999999999999E-2</v>
      </c>
      <c r="Q3" s="89">
        <f>VLOOKUP($A3,'MG Universe'!$A$2:$R$9990,17)</f>
        <v>2</v>
      </c>
      <c r="R3" s="18">
        <f>VLOOKUP($A3,'MG Universe'!$A$2:$R$9990,18)</f>
        <v>55.19</v>
      </c>
    </row>
    <row r="4" spans="1:18" x14ac:dyDescent="0.25">
      <c r="A4" s="14" t="s">
        <v>337</v>
      </c>
      <c r="B4" s="15" t="str">
        <f>VLOOKUP($A4,'MG Universe'!$A$2:$R$9990,2)</f>
        <v>Boeing Co</v>
      </c>
      <c r="C4" s="15" t="str">
        <f>VLOOKUP($A4,'MG Universe'!$A$2:$R$9990,3)</f>
        <v>F</v>
      </c>
      <c r="D4" s="15" t="str">
        <f>VLOOKUP($A4,'MG Universe'!$A$2:$R$9990,4)</f>
        <v>S</v>
      </c>
      <c r="E4" s="15" t="str">
        <f>VLOOKUP($A4,'MG Universe'!$A$2:$R$9990,5)</f>
        <v>O</v>
      </c>
      <c r="F4" s="16" t="str">
        <f>VLOOKUP($A4,'MG Universe'!$A$2:$R$9990,6)</f>
        <v>SO</v>
      </c>
      <c r="G4" s="85">
        <f>VLOOKUP($A4,'MG Universe'!$A$2:$R$9990,7)</f>
        <v>43153</v>
      </c>
      <c r="H4" s="18">
        <f>VLOOKUP($A4,'MG Universe'!$A$2:$R$9990,8)</f>
        <v>300.74</v>
      </c>
      <c r="I4" s="18">
        <f>VLOOKUP($A4,'MG Universe'!$A$2:$R$9990,9)</f>
        <v>356.88</v>
      </c>
      <c r="J4" s="19">
        <f>VLOOKUP($A4,'MG Universe'!$A$2:$R$9990,10)</f>
        <v>1.1867000000000001</v>
      </c>
      <c r="K4" s="86">
        <f>VLOOKUP($A4,'MG Universe'!$A$2:$R$9990,11)</f>
        <v>34.72</v>
      </c>
      <c r="L4" s="19">
        <f>VLOOKUP($A4,'MG Universe'!$A$2:$R$9990,12)</f>
        <v>1.5900000000000001E-2</v>
      </c>
      <c r="M4" s="87">
        <f>VLOOKUP($A4,'MG Universe'!$A$2:$R$9990,13)</f>
        <v>1.4</v>
      </c>
      <c r="N4" s="88">
        <f>VLOOKUP($A4,'MG Universe'!$A$2:$R$9990,14)</f>
        <v>1.1599999999999999</v>
      </c>
      <c r="O4" s="18">
        <f>VLOOKUP($A4,'MG Universe'!$A$2:$R$9990,15)</f>
        <v>-44.58</v>
      </c>
      <c r="P4" s="19">
        <f>VLOOKUP($A4,'MG Universe'!$A$2:$R$9990,16)</f>
        <v>0.13109999999999999</v>
      </c>
      <c r="Q4" s="89">
        <f>VLOOKUP($A4,'MG Universe'!$A$2:$R$9990,17)</f>
        <v>6</v>
      </c>
      <c r="R4" s="18">
        <f>VLOOKUP($A4,'MG Universe'!$A$2:$R$9990,18)</f>
        <v>12.25</v>
      </c>
    </row>
    <row r="5" spans="1:18" x14ac:dyDescent="0.25">
      <c r="A5" s="14" t="s">
        <v>387</v>
      </c>
      <c r="B5" s="15" t="str">
        <f>VLOOKUP($A5,'MG Universe'!$A$2:$R$9990,2)</f>
        <v>Caterpillar Inc.</v>
      </c>
      <c r="C5" s="15" t="str">
        <f>VLOOKUP($A5,'MG Universe'!$A$2:$R$9990,3)</f>
        <v>D</v>
      </c>
      <c r="D5" s="15" t="str">
        <f>VLOOKUP($A5,'MG Universe'!$A$2:$R$9990,4)</f>
        <v>S</v>
      </c>
      <c r="E5" s="15" t="str">
        <f>VLOOKUP($A5,'MG Universe'!$A$2:$R$9990,5)</f>
        <v>O</v>
      </c>
      <c r="F5" s="16" t="str">
        <f>VLOOKUP($A5,'MG Universe'!$A$2:$R$9990,6)</f>
        <v>SO</v>
      </c>
      <c r="G5" s="85">
        <f>VLOOKUP($A5,'MG Universe'!$A$2:$R$9990,7)</f>
        <v>43153</v>
      </c>
      <c r="H5" s="18">
        <f>VLOOKUP($A5,'MG Universe'!$A$2:$R$9990,8)</f>
        <v>0</v>
      </c>
      <c r="I5" s="18">
        <f>VLOOKUP($A5,'MG Universe'!$A$2:$R$9990,9)</f>
        <v>138.94999999999999</v>
      </c>
      <c r="J5" s="19" t="str">
        <f>VLOOKUP($A5,'MG Universe'!$A$2:$R$9990,10)</f>
        <v>N/A</v>
      </c>
      <c r="K5" s="86">
        <f>VLOOKUP($A5,'MG Universe'!$A$2:$R$9990,11)</f>
        <v>37.25</v>
      </c>
      <c r="L5" s="19">
        <f>VLOOKUP($A5,'MG Universe'!$A$2:$R$9990,12)</f>
        <v>2.23E-2</v>
      </c>
      <c r="M5" s="87">
        <f>VLOOKUP($A5,'MG Universe'!$A$2:$R$9990,13)</f>
        <v>1.3</v>
      </c>
      <c r="N5" s="88">
        <f>VLOOKUP($A5,'MG Universe'!$A$2:$R$9990,14)</f>
        <v>1.35</v>
      </c>
      <c r="O5" s="18">
        <f>VLOOKUP($A5,'MG Universe'!$A$2:$R$9990,15)</f>
        <v>-44.46</v>
      </c>
      <c r="P5" s="19">
        <f>VLOOKUP($A5,'MG Universe'!$A$2:$R$9990,16)</f>
        <v>0.14380000000000001</v>
      </c>
      <c r="Q5" s="89">
        <f>VLOOKUP($A5,'MG Universe'!$A$2:$R$9990,17)</f>
        <v>4</v>
      </c>
      <c r="R5" s="18">
        <f>VLOOKUP($A5,'MG Universe'!$A$2:$R$9990,18)</f>
        <v>63.57</v>
      </c>
    </row>
    <row r="6" spans="1:18" x14ac:dyDescent="0.25">
      <c r="A6" s="14" t="s">
        <v>557</v>
      </c>
      <c r="B6" s="15" t="str">
        <f>VLOOKUP($A6,'MG Universe'!$A$2:$R$9990,2)</f>
        <v>Cisco Systems, Inc.</v>
      </c>
      <c r="C6" s="15" t="str">
        <f>VLOOKUP($A6,'MG Universe'!$A$2:$R$9990,3)</f>
        <v>B-</v>
      </c>
      <c r="D6" s="15" t="str">
        <f>VLOOKUP($A6,'MG Universe'!$A$2:$R$9990,4)</f>
        <v>E</v>
      </c>
      <c r="E6" s="15" t="str">
        <f>VLOOKUP($A6,'MG Universe'!$A$2:$R$9990,5)</f>
        <v>F</v>
      </c>
      <c r="F6" s="16" t="str">
        <f>VLOOKUP($A6,'MG Universe'!$A$2:$R$9990,6)</f>
        <v>EF</v>
      </c>
      <c r="G6" s="85">
        <f>VLOOKUP($A6,'MG Universe'!$A$2:$R$9990,7)</f>
        <v>43154</v>
      </c>
      <c r="H6" s="18">
        <f>VLOOKUP($A6,'MG Universe'!$A$2:$R$9990,8)</f>
        <v>41.3</v>
      </c>
      <c r="I6" s="18">
        <f>VLOOKUP($A6,'MG Universe'!$A$2:$R$9990,9)</f>
        <v>42.34</v>
      </c>
      <c r="J6" s="19">
        <f>VLOOKUP($A6,'MG Universe'!$A$2:$R$9990,10)</f>
        <v>1.0251999999999999</v>
      </c>
      <c r="K6" s="86">
        <f>VLOOKUP($A6,'MG Universe'!$A$2:$R$9990,11)</f>
        <v>20.16</v>
      </c>
      <c r="L6" s="19">
        <f>VLOOKUP($A6,'MG Universe'!$A$2:$R$9990,12)</f>
        <v>2.5999999999999999E-2</v>
      </c>
      <c r="M6" s="87">
        <f>VLOOKUP($A6,'MG Universe'!$A$2:$R$9990,13)</f>
        <v>1.1000000000000001</v>
      </c>
      <c r="N6" s="88">
        <f>VLOOKUP($A6,'MG Universe'!$A$2:$R$9990,14)</f>
        <v>2.4300000000000002</v>
      </c>
      <c r="O6" s="18">
        <f>VLOOKUP($A6,'MG Universe'!$A$2:$R$9990,15)</f>
        <v>1.32</v>
      </c>
      <c r="P6" s="19">
        <f>VLOOKUP($A6,'MG Universe'!$A$2:$R$9990,16)</f>
        <v>5.8299999999999998E-2</v>
      </c>
      <c r="Q6" s="89">
        <f>VLOOKUP($A6,'MG Universe'!$A$2:$R$9990,17)</f>
        <v>7</v>
      </c>
      <c r="R6" s="18">
        <f>VLOOKUP($A6,'MG Universe'!$A$2:$R$9990,18)</f>
        <v>27.49</v>
      </c>
    </row>
    <row r="7" spans="1:18" x14ac:dyDescent="0.25">
      <c r="A7" s="14" t="s">
        <v>598</v>
      </c>
      <c r="B7" s="15" t="str">
        <f>VLOOKUP($A7,'MG Universe'!$A$2:$R$9990,2)</f>
        <v>Chevron Corporation</v>
      </c>
      <c r="C7" s="15" t="str">
        <f>VLOOKUP($A7,'MG Universe'!$A$2:$R$9990,3)</f>
        <v>C</v>
      </c>
      <c r="D7" s="15" t="str">
        <f>VLOOKUP($A7,'MG Universe'!$A$2:$R$9990,4)</f>
        <v>S</v>
      </c>
      <c r="E7" s="15" t="str">
        <f>VLOOKUP($A7,'MG Universe'!$A$2:$R$9990,5)</f>
        <v>O</v>
      </c>
      <c r="F7" s="16" t="str">
        <f>VLOOKUP($A7,'MG Universe'!$A$2:$R$9990,6)</f>
        <v>SO</v>
      </c>
      <c r="G7" s="85">
        <f>VLOOKUP($A7,'MG Universe'!$A$2:$R$9990,7)</f>
        <v>43154</v>
      </c>
      <c r="H7" s="18">
        <f>VLOOKUP($A7,'MG Universe'!$A$2:$R$9990,8)</f>
        <v>0</v>
      </c>
      <c r="I7" s="18">
        <f>VLOOKUP($A7,'MG Universe'!$A$2:$R$9990,9)</f>
        <v>121.91</v>
      </c>
      <c r="J7" s="19" t="str">
        <f>VLOOKUP($A7,'MG Universe'!$A$2:$R$9990,10)</f>
        <v>N/A</v>
      </c>
      <c r="K7" s="86">
        <f>VLOOKUP($A7,'MG Universe'!$A$2:$R$9990,11)</f>
        <v>32.950000000000003</v>
      </c>
      <c r="L7" s="19">
        <f>VLOOKUP($A7,'MG Universe'!$A$2:$R$9990,12)</f>
        <v>3.5400000000000001E-2</v>
      </c>
      <c r="M7" s="87">
        <f>VLOOKUP($A7,'MG Universe'!$A$2:$R$9990,13)</f>
        <v>1.1000000000000001</v>
      </c>
      <c r="N7" s="88">
        <f>VLOOKUP($A7,'MG Universe'!$A$2:$R$9990,14)</f>
        <v>1.04</v>
      </c>
      <c r="O7" s="18">
        <f>VLOOKUP($A7,'MG Universe'!$A$2:$R$9990,15)</f>
        <v>-41.7</v>
      </c>
      <c r="P7" s="19">
        <f>VLOOKUP($A7,'MG Universe'!$A$2:$R$9990,16)</f>
        <v>0.1222</v>
      </c>
      <c r="Q7" s="89">
        <f>VLOOKUP($A7,'MG Universe'!$A$2:$R$9990,17)</f>
        <v>20</v>
      </c>
      <c r="R7" s="18">
        <f>VLOOKUP($A7,'MG Universe'!$A$2:$R$9990,18)</f>
        <v>0</v>
      </c>
    </row>
    <row r="8" spans="1:18" x14ac:dyDescent="0.25">
      <c r="A8" s="14" t="s">
        <v>648</v>
      </c>
      <c r="B8" s="15" t="str">
        <f>VLOOKUP($A8,'MG Universe'!$A$2:$R$9990,2)</f>
        <v>Walt Disney Co</v>
      </c>
      <c r="C8" s="15" t="str">
        <f>VLOOKUP($A8,'MG Universe'!$A$2:$R$9990,3)</f>
        <v>C-</v>
      </c>
      <c r="D8" s="15" t="str">
        <f>VLOOKUP($A8,'MG Universe'!$A$2:$R$9990,4)</f>
        <v>S</v>
      </c>
      <c r="E8" s="15" t="str">
        <f>VLOOKUP($A8,'MG Universe'!$A$2:$R$9990,5)</f>
        <v>U</v>
      </c>
      <c r="F8" s="16" t="str">
        <f>VLOOKUP($A8,'MG Universe'!$A$2:$R$9990,6)</f>
        <v>SU</v>
      </c>
      <c r="G8" s="85">
        <f>VLOOKUP($A8,'MG Universe'!$A$2:$R$9990,7)</f>
        <v>43158</v>
      </c>
      <c r="H8" s="18">
        <f>VLOOKUP($A8,'MG Universe'!$A$2:$R$9990,8)</f>
        <v>154.59</v>
      </c>
      <c r="I8" s="18">
        <f>VLOOKUP($A8,'MG Universe'!$A$2:$R$9990,9)</f>
        <v>110.3</v>
      </c>
      <c r="J8" s="19">
        <f>VLOOKUP($A8,'MG Universe'!$A$2:$R$9990,10)</f>
        <v>0.71350000000000002</v>
      </c>
      <c r="K8" s="86">
        <f>VLOOKUP($A8,'MG Universe'!$A$2:$R$9990,11)</f>
        <v>19.7</v>
      </c>
      <c r="L8" s="19">
        <f>VLOOKUP($A8,'MG Universe'!$A$2:$R$9990,12)</f>
        <v>1.41E-2</v>
      </c>
      <c r="M8" s="87">
        <f>VLOOKUP($A8,'MG Universe'!$A$2:$R$9990,13)</f>
        <v>1.3</v>
      </c>
      <c r="N8" s="88">
        <f>VLOOKUP($A8,'MG Universe'!$A$2:$R$9990,14)</f>
        <v>0.87</v>
      </c>
      <c r="O8" s="18">
        <f>VLOOKUP($A8,'MG Universe'!$A$2:$R$9990,15)</f>
        <v>-24.44</v>
      </c>
      <c r="P8" s="19">
        <f>VLOOKUP($A8,'MG Universe'!$A$2:$R$9990,16)</f>
        <v>5.6000000000000001E-2</v>
      </c>
      <c r="Q8" s="89">
        <f>VLOOKUP($A8,'MG Universe'!$A$2:$R$9990,17)</f>
        <v>1</v>
      </c>
      <c r="R8" s="18">
        <f>VLOOKUP($A8,'MG Universe'!$A$2:$R$9990,18)</f>
        <v>60.93</v>
      </c>
    </row>
    <row r="9" spans="1:18" x14ac:dyDescent="0.25">
      <c r="A9" s="14" t="s">
        <v>671</v>
      </c>
      <c r="B9" s="15" t="str">
        <f>VLOOKUP($A9,'MG Universe'!$A$2:$R$9990,2)</f>
        <v>DowDuPont Inc</v>
      </c>
      <c r="C9" s="15" t="str">
        <f>VLOOKUP($A9,'MG Universe'!$A$2:$R$9990,3)</f>
        <v>C+</v>
      </c>
      <c r="D9" s="15" t="str">
        <f>VLOOKUP($A9,'MG Universe'!$A$2:$R$9990,4)</f>
        <v>E</v>
      </c>
      <c r="E9" s="15" t="str">
        <f>VLOOKUP($A9,'MG Universe'!$A$2:$R$9990,5)</f>
        <v>O</v>
      </c>
      <c r="F9" s="16" t="str">
        <f>VLOOKUP($A9,'MG Universe'!$A$2:$R$9990,6)</f>
        <v>EO</v>
      </c>
      <c r="G9" s="85">
        <f>VLOOKUP($A9,'MG Universe'!$A$2:$R$9990,7)</f>
        <v>43154</v>
      </c>
      <c r="H9" s="18">
        <f>VLOOKUP($A9,'MG Universe'!$A$2:$R$9990,8)</f>
        <v>57.55</v>
      </c>
      <c r="I9" s="18">
        <f>VLOOKUP($A9,'MG Universe'!$A$2:$R$9990,9)</f>
        <v>67.06</v>
      </c>
      <c r="J9" s="19">
        <f>VLOOKUP($A9,'MG Universe'!$A$2:$R$9990,10)</f>
        <v>1.1652</v>
      </c>
      <c r="K9" s="86">
        <f>VLOOKUP($A9,'MG Universe'!$A$2:$R$9990,11)</f>
        <v>20.76</v>
      </c>
      <c r="L9" s="19">
        <f>VLOOKUP($A9,'MG Universe'!$A$2:$R$9990,12)</f>
        <v>2.6200000000000001E-2</v>
      </c>
      <c r="M9" s="87" t="e">
        <f>VLOOKUP($A9,'MG Universe'!$A$2:$R$9990,13)</f>
        <v>#N/A</v>
      </c>
      <c r="N9" s="88">
        <f>VLOOKUP($A9,'MG Universe'!$A$2:$R$9990,14)</f>
        <v>1.91</v>
      </c>
      <c r="O9" s="18">
        <f>VLOOKUP($A9,'MG Universe'!$A$2:$R$9990,15)</f>
        <v>-17.88</v>
      </c>
      <c r="P9" s="19">
        <f>VLOOKUP($A9,'MG Universe'!$A$2:$R$9990,16)</f>
        <v>6.13E-2</v>
      </c>
      <c r="Q9" s="89">
        <f>VLOOKUP($A9,'MG Universe'!$A$2:$R$9990,17)</f>
        <v>0</v>
      </c>
      <c r="R9" s="18">
        <f>VLOOKUP($A9,'MG Universe'!$A$2:$R$9990,18)</f>
        <v>60.71</v>
      </c>
    </row>
    <row r="10" spans="1:18" x14ac:dyDescent="0.25">
      <c r="A10" s="14" t="s">
        <v>817</v>
      </c>
      <c r="B10" s="15" t="str">
        <f>VLOOKUP($A10,'MG Universe'!$A$2:$R$9990,2)</f>
        <v>Goldman Sachs Group Inc</v>
      </c>
      <c r="C10" s="15" t="str">
        <f>VLOOKUP($A10,'MG Universe'!$A$2:$R$9990,3)</f>
        <v>B-</v>
      </c>
      <c r="D10" s="15" t="str">
        <f>VLOOKUP($A10,'MG Universe'!$A$2:$R$9990,4)</f>
        <v>E</v>
      </c>
      <c r="E10" s="15" t="str">
        <f>VLOOKUP($A10,'MG Universe'!$A$2:$R$9990,5)</f>
        <v>O</v>
      </c>
      <c r="F10" s="16" t="str">
        <f>VLOOKUP($A10,'MG Universe'!$A$2:$R$9990,6)</f>
        <v>EO</v>
      </c>
      <c r="G10" s="85">
        <f>VLOOKUP($A10,'MG Universe'!$A$2:$R$9990,7)</f>
        <v>43155</v>
      </c>
      <c r="H10" s="18">
        <f>VLOOKUP($A10,'MG Universe'!$A$2:$R$9990,8)</f>
        <v>159.15</v>
      </c>
      <c r="I10" s="18">
        <f>VLOOKUP($A10,'MG Universe'!$A$2:$R$9990,9)</f>
        <v>231.02</v>
      </c>
      <c r="J10" s="19">
        <f>VLOOKUP($A10,'MG Universe'!$A$2:$R$9990,10)</f>
        <v>1.4516</v>
      </c>
      <c r="K10" s="86">
        <f>VLOOKUP($A10,'MG Universe'!$A$2:$R$9990,11)</f>
        <v>15.32</v>
      </c>
      <c r="L10" s="19">
        <f>VLOOKUP($A10,'MG Universe'!$A$2:$R$9990,12)</f>
        <v>1.26E-2</v>
      </c>
      <c r="M10" s="87">
        <f>VLOOKUP($A10,'MG Universe'!$A$2:$R$9990,13)</f>
        <v>1.3</v>
      </c>
      <c r="N10" s="88" t="str">
        <f>VLOOKUP($A10,'MG Universe'!$A$2:$R$9990,14)</f>
        <v>N/A</v>
      </c>
      <c r="O10" s="18" t="str">
        <f>VLOOKUP($A10,'MG Universe'!$A$2:$R$9990,15)</f>
        <v>N/A</v>
      </c>
      <c r="P10" s="19">
        <f>VLOOKUP($A10,'MG Universe'!$A$2:$R$9990,16)</f>
        <v>3.4099999999999998E-2</v>
      </c>
      <c r="Q10" s="89">
        <f>VLOOKUP($A10,'MG Universe'!$A$2:$R$9990,17)</f>
        <v>6</v>
      </c>
      <c r="R10" s="18">
        <f>VLOOKUP($A10,'MG Universe'!$A$2:$R$9990,18)</f>
        <v>312.77</v>
      </c>
    </row>
    <row r="11" spans="1:18" x14ac:dyDescent="0.25">
      <c r="A11" s="14" t="s">
        <v>835</v>
      </c>
      <c r="B11" s="15" t="str">
        <f>VLOOKUP($A11,'MG Universe'!$A$2:$R$9990,2)</f>
        <v>Home Depot Inc</v>
      </c>
      <c r="C11" s="15" t="str">
        <f>VLOOKUP($A11,'MG Universe'!$A$2:$R$9990,3)</f>
        <v>D</v>
      </c>
      <c r="D11" s="15" t="str">
        <f>VLOOKUP($A11,'MG Universe'!$A$2:$R$9990,4)</f>
        <v>S</v>
      </c>
      <c r="E11" s="15" t="str">
        <f>VLOOKUP($A11,'MG Universe'!$A$2:$R$9990,5)</f>
        <v>F</v>
      </c>
      <c r="F11" s="16" t="str">
        <f>VLOOKUP($A11,'MG Universe'!$A$2:$R$9990,6)</f>
        <v>SF</v>
      </c>
      <c r="G11" s="85">
        <f>VLOOKUP($A11,'MG Universe'!$A$2:$R$9990,7)</f>
        <v>43155</v>
      </c>
      <c r="H11" s="18">
        <f>VLOOKUP($A11,'MG Universe'!$A$2:$R$9990,8)</f>
        <v>266.73</v>
      </c>
      <c r="I11" s="18">
        <f>VLOOKUP($A11,'MG Universe'!$A$2:$R$9990,9)</f>
        <v>201.1</v>
      </c>
      <c r="J11" s="19">
        <f>VLOOKUP($A11,'MG Universe'!$A$2:$R$9990,10)</f>
        <v>0.75390000000000001</v>
      </c>
      <c r="K11" s="86">
        <f>VLOOKUP($A11,'MG Universe'!$A$2:$R$9990,11)</f>
        <v>28.17</v>
      </c>
      <c r="L11" s="19">
        <f>VLOOKUP($A11,'MG Universe'!$A$2:$R$9990,12)</f>
        <v>1.77E-2</v>
      </c>
      <c r="M11" s="87">
        <f>VLOOKUP($A11,'MG Universe'!$A$2:$R$9990,13)</f>
        <v>1.1000000000000001</v>
      </c>
      <c r="N11" s="88">
        <f>VLOOKUP($A11,'MG Universe'!$A$2:$R$9990,14)</f>
        <v>1.17</v>
      </c>
      <c r="O11" s="18">
        <f>VLOOKUP($A11,'MG Universe'!$A$2:$R$9990,15)</f>
        <v>-20.69</v>
      </c>
      <c r="P11" s="19">
        <f>VLOOKUP($A11,'MG Universe'!$A$2:$R$9990,16)</f>
        <v>9.8299999999999998E-2</v>
      </c>
      <c r="Q11" s="89">
        <f>VLOOKUP($A11,'MG Universe'!$A$2:$R$9990,17)</f>
        <v>8</v>
      </c>
      <c r="R11" s="18">
        <f>VLOOKUP($A11,'MG Universe'!$A$2:$R$9990,18)</f>
        <v>15.4</v>
      </c>
    </row>
    <row r="12" spans="1:18" x14ac:dyDescent="0.25">
      <c r="A12" s="14" t="s">
        <v>863</v>
      </c>
      <c r="B12" s="15" t="str">
        <f>VLOOKUP($A12,'MG Universe'!$A$2:$R$9990,2)</f>
        <v>IBM Common Stock</v>
      </c>
      <c r="C12" s="15" t="str">
        <f>VLOOKUP($A12,'MG Universe'!$A$2:$R$9990,3)</f>
        <v>C</v>
      </c>
      <c r="D12" s="15" t="str">
        <f>VLOOKUP($A12,'MG Universe'!$A$2:$R$9990,4)</f>
        <v>S</v>
      </c>
      <c r="E12" s="15" t="str">
        <f>VLOOKUP($A12,'MG Universe'!$A$2:$R$9990,5)</f>
        <v>O</v>
      </c>
      <c r="F12" s="16" t="str">
        <f>VLOOKUP($A12,'MG Universe'!$A$2:$R$9990,6)</f>
        <v>SO</v>
      </c>
      <c r="G12" s="85">
        <f>VLOOKUP($A12,'MG Universe'!$A$2:$R$9990,7)</f>
        <v>43155</v>
      </c>
      <c r="H12" s="18">
        <f>VLOOKUP($A12,'MG Universe'!$A$2:$R$9990,8)</f>
        <v>41.31</v>
      </c>
      <c r="I12" s="18">
        <f>VLOOKUP($A12,'MG Universe'!$A$2:$R$9990,9)</f>
        <v>143.49</v>
      </c>
      <c r="J12" s="19">
        <f>VLOOKUP($A12,'MG Universe'!$A$2:$R$9990,10)</f>
        <v>3.4735</v>
      </c>
      <c r="K12" s="86">
        <f>VLOOKUP($A12,'MG Universe'!$A$2:$R$9990,11)</f>
        <v>12.81</v>
      </c>
      <c r="L12" s="19">
        <f>VLOOKUP($A12,'MG Universe'!$A$2:$R$9990,12)</f>
        <v>4.1099999999999998E-2</v>
      </c>
      <c r="M12" s="87">
        <f>VLOOKUP($A12,'MG Universe'!$A$2:$R$9990,13)</f>
        <v>0.9</v>
      </c>
      <c r="N12" s="88">
        <f>VLOOKUP($A12,'MG Universe'!$A$2:$R$9990,14)</f>
        <v>1.33</v>
      </c>
      <c r="O12" s="18">
        <f>VLOOKUP($A12,'MG Universe'!$A$2:$R$9990,15)</f>
        <v>-62.47</v>
      </c>
      <c r="P12" s="19">
        <f>VLOOKUP($A12,'MG Universe'!$A$2:$R$9990,16)</f>
        <v>2.1600000000000001E-2</v>
      </c>
      <c r="Q12" s="89">
        <f>VLOOKUP($A12,'MG Universe'!$A$2:$R$9990,17)</f>
        <v>20</v>
      </c>
      <c r="R12" s="18">
        <f>VLOOKUP($A12,'MG Universe'!$A$2:$R$9990,18)</f>
        <v>75.98</v>
      </c>
    </row>
    <row r="13" spans="1:18" x14ac:dyDescent="0.25">
      <c r="A13" s="14" t="s">
        <v>890</v>
      </c>
      <c r="B13" s="15" t="str">
        <f>VLOOKUP($A13,'MG Universe'!$A$2:$R$9990,2)</f>
        <v>Intel Corporation</v>
      </c>
      <c r="C13" s="15" t="str">
        <f>VLOOKUP($A13,'MG Universe'!$A$2:$R$9990,3)</f>
        <v>C+</v>
      </c>
      <c r="D13" s="15" t="str">
        <f>VLOOKUP($A13,'MG Universe'!$A$2:$R$9990,4)</f>
        <v>E</v>
      </c>
      <c r="E13" s="15" t="str">
        <f>VLOOKUP($A13,'MG Universe'!$A$2:$R$9990,5)</f>
        <v>O</v>
      </c>
      <c r="F13" s="16" t="str">
        <f>VLOOKUP($A13,'MG Universe'!$A$2:$R$9990,6)</f>
        <v>EO</v>
      </c>
      <c r="G13" s="85">
        <f>VLOOKUP($A13,'MG Universe'!$A$2:$R$9990,7)</f>
        <v>43155</v>
      </c>
      <c r="H13" s="18">
        <f>VLOOKUP($A13,'MG Universe'!$A$2:$R$9990,8)</f>
        <v>33.64</v>
      </c>
      <c r="I13" s="18">
        <f>VLOOKUP($A13,'MG Universe'!$A$2:$R$9990,9)</f>
        <v>51.75</v>
      </c>
      <c r="J13" s="19">
        <f>VLOOKUP($A13,'MG Universe'!$A$2:$R$9990,10)</f>
        <v>1.5383</v>
      </c>
      <c r="K13" s="86">
        <f>VLOOKUP($A13,'MG Universe'!$A$2:$R$9990,11)</f>
        <v>20.62</v>
      </c>
      <c r="L13" s="19">
        <f>VLOOKUP($A13,'MG Universe'!$A$2:$R$9990,12)</f>
        <v>2.0899999999999998E-2</v>
      </c>
      <c r="M13" s="87">
        <f>VLOOKUP($A13,'MG Universe'!$A$2:$R$9990,13)</f>
        <v>1</v>
      </c>
      <c r="N13" s="88">
        <f>VLOOKUP($A13,'MG Universe'!$A$2:$R$9990,14)</f>
        <v>1.69</v>
      </c>
      <c r="O13" s="18">
        <f>VLOOKUP($A13,'MG Universe'!$A$2:$R$9990,15)</f>
        <v>-5.16</v>
      </c>
      <c r="P13" s="19">
        <f>VLOOKUP($A13,'MG Universe'!$A$2:$R$9990,16)</f>
        <v>6.0600000000000001E-2</v>
      </c>
      <c r="Q13" s="89">
        <f>VLOOKUP($A13,'MG Universe'!$A$2:$R$9990,17)</f>
        <v>3</v>
      </c>
      <c r="R13" s="18">
        <f>VLOOKUP($A13,'MG Universe'!$A$2:$R$9990,18)</f>
        <v>32.89</v>
      </c>
    </row>
    <row r="14" spans="1:18" x14ac:dyDescent="0.25">
      <c r="A14" s="14" t="s">
        <v>951</v>
      </c>
      <c r="B14" s="15" t="str">
        <f>VLOOKUP($A14,'MG Universe'!$A$2:$R$9990,2)</f>
        <v>Johnson &amp; Johnson</v>
      </c>
      <c r="C14" s="15" t="str">
        <f>VLOOKUP($A14,'MG Universe'!$A$2:$R$9990,3)</f>
        <v>C</v>
      </c>
      <c r="D14" s="15" t="str">
        <f>VLOOKUP($A14,'MG Universe'!$A$2:$R$9990,4)</f>
        <v>S</v>
      </c>
      <c r="E14" s="15" t="str">
        <f>VLOOKUP($A14,'MG Universe'!$A$2:$R$9990,5)</f>
        <v>O</v>
      </c>
      <c r="F14" s="16" t="str">
        <f>VLOOKUP($A14,'MG Universe'!$A$2:$R$9990,6)</f>
        <v>SO</v>
      </c>
      <c r="G14" s="85">
        <f>VLOOKUP($A14,'MG Universe'!$A$2:$R$9990,7)</f>
        <v>43155</v>
      </c>
      <c r="H14" s="18">
        <f>VLOOKUP($A14,'MG Universe'!$A$2:$R$9990,8)</f>
        <v>54.82</v>
      </c>
      <c r="I14" s="18">
        <f>VLOOKUP($A14,'MG Universe'!$A$2:$R$9990,9)</f>
        <v>129.11000000000001</v>
      </c>
      <c r="J14" s="19">
        <f>VLOOKUP($A14,'MG Universe'!$A$2:$R$9990,10)</f>
        <v>2.3552</v>
      </c>
      <c r="K14" s="86">
        <f>VLOOKUP($A14,'MG Universe'!$A$2:$R$9990,11)</f>
        <v>25.32</v>
      </c>
      <c r="L14" s="19">
        <f>VLOOKUP($A14,'MG Universe'!$A$2:$R$9990,12)</f>
        <v>2.5700000000000001E-2</v>
      </c>
      <c r="M14" s="87">
        <f>VLOOKUP($A14,'MG Universe'!$A$2:$R$9990,13)</f>
        <v>0.7</v>
      </c>
      <c r="N14" s="88">
        <f>VLOOKUP($A14,'MG Universe'!$A$2:$R$9990,14)</f>
        <v>1.41</v>
      </c>
      <c r="O14" s="18">
        <f>VLOOKUP($A14,'MG Universe'!$A$2:$R$9990,15)</f>
        <v>-19.71</v>
      </c>
      <c r="P14" s="19">
        <f>VLOOKUP($A14,'MG Universe'!$A$2:$R$9990,16)</f>
        <v>8.4099999999999994E-2</v>
      </c>
      <c r="Q14" s="89">
        <f>VLOOKUP($A14,'MG Universe'!$A$2:$R$9990,17)</f>
        <v>20</v>
      </c>
      <c r="R14" s="18">
        <f>VLOOKUP($A14,'MG Universe'!$A$2:$R$9990,18)</f>
        <v>63.59</v>
      </c>
    </row>
    <row r="15" spans="1:18" x14ac:dyDescent="0.25">
      <c r="A15" s="14" t="s">
        <v>955</v>
      </c>
      <c r="B15" s="15" t="str">
        <f>VLOOKUP($A15,'MG Universe'!$A$2:$R$9990,2)</f>
        <v>JPMorgan Chase &amp; Co.</v>
      </c>
      <c r="C15" s="15" t="str">
        <f>VLOOKUP($A15,'MG Universe'!$A$2:$R$9990,3)</f>
        <v>B-</v>
      </c>
      <c r="D15" s="15" t="str">
        <f>VLOOKUP($A15,'MG Universe'!$A$2:$R$9990,4)</f>
        <v>D</v>
      </c>
      <c r="E15" s="15" t="str">
        <f>VLOOKUP($A15,'MG Universe'!$A$2:$R$9990,5)</f>
        <v>F</v>
      </c>
      <c r="F15" s="16" t="str">
        <f>VLOOKUP($A15,'MG Universe'!$A$2:$R$9990,6)</f>
        <v>DF</v>
      </c>
      <c r="G15" s="85">
        <f>VLOOKUP($A15,'MG Universe'!$A$2:$R$9990,7)</f>
        <v>43155</v>
      </c>
      <c r="H15" s="18">
        <f>VLOOKUP($A15,'MG Universe'!$A$2:$R$9990,8)</f>
        <v>131.94999999999999</v>
      </c>
      <c r="I15" s="18">
        <f>VLOOKUP($A15,'MG Universe'!$A$2:$R$9990,9)</f>
        <v>110.5</v>
      </c>
      <c r="J15" s="19">
        <f>VLOOKUP($A15,'MG Universe'!$A$2:$R$9990,10)</f>
        <v>0.83740000000000003</v>
      </c>
      <c r="K15" s="86">
        <f>VLOOKUP($A15,'MG Universe'!$A$2:$R$9990,11)</f>
        <v>16.62</v>
      </c>
      <c r="L15" s="19">
        <f>VLOOKUP($A15,'MG Universe'!$A$2:$R$9990,12)</f>
        <v>1.9199999999999998E-2</v>
      </c>
      <c r="M15" s="87">
        <f>VLOOKUP($A15,'MG Universe'!$A$2:$R$9990,13)</f>
        <v>1.2</v>
      </c>
      <c r="N15" s="88" t="str">
        <f>VLOOKUP($A15,'MG Universe'!$A$2:$R$9990,14)</f>
        <v>N/A</v>
      </c>
      <c r="O15" s="18" t="str">
        <f>VLOOKUP($A15,'MG Universe'!$A$2:$R$9990,15)</f>
        <v>N/A</v>
      </c>
      <c r="P15" s="19">
        <f>VLOOKUP($A15,'MG Universe'!$A$2:$R$9990,16)</f>
        <v>4.0599999999999997E-2</v>
      </c>
      <c r="Q15" s="89">
        <f>VLOOKUP($A15,'MG Universe'!$A$2:$R$9990,17)</f>
        <v>7</v>
      </c>
      <c r="R15" s="18">
        <f>VLOOKUP($A15,'MG Universe'!$A$2:$R$9990,18)</f>
        <v>107.91</v>
      </c>
    </row>
    <row r="16" spans="1:18" x14ac:dyDescent="0.25">
      <c r="A16" s="14" t="s">
        <v>1002</v>
      </c>
      <c r="B16" s="15" t="str">
        <f>VLOOKUP($A16,'MG Universe'!$A$2:$R$9990,2)</f>
        <v>The Coca-Cola Co</v>
      </c>
      <c r="C16" s="15" t="str">
        <f>VLOOKUP($A16,'MG Universe'!$A$2:$R$9990,3)</f>
        <v>C-</v>
      </c>
      <c r="D16" s="15" t="str">
        <f>VLOOKUP($A16,'MG Universe'!$A$2:$R$9990,4)</f>
        <v>S</v>
      </c>
      <c r="E16" s="15" t="str">
        <f>VLOOKUP($A16,'MG Universe'!$A$2:$R$9990,5)</f>
        <v>O</v>
      </c>
      <c r="F16" s="16" t="str">
        <f>VLOOKUP($A16,'MG Universe'!$A$2:$R$9990,6)</f>
        <v>SO</v>
      </c>
      <c r="G16" s="85">
        <f>VLOOKUP($A16,'MG Universe'!$A$2:$R$9990,7)</f>
        <v>43154</v>
      </c>
      <c r="H16" s="18">
        <f>VLOOKUP($A16,'MG Universe'!$A$2:$R$9990,8)</f>
        <v>1.02</v>
      </c>
      <c r="I16" s="18">
        <f>VLOOKUP($A16,'MG Universe'!$A$2:$R$9990,9)</f>
        <v>45.25</v>
      </c>
      <c r="J16" s="19">
        <f>VLOOKUP($A16,'MG Universe'!$A$2:$R$9990,10)</f>
        <v>44.362699999999997</v>
      </c>
      <c r="K16" s="86">
        <f>VLOOKUP($A16,'MG Universe'!$A$2:$R$9990,11)</f>
        <v>33.03</v>
      </c>
      <c r="L16" s="19">
        <f>VLOOKUP($A16,'MG Universe'!$A$2:$R$9990,12)</f>
        <v>3.27E-2</v>
      </c>
      <c r="M16" s="87">
        <f>VLOOKUP($A16,'MG Universe'!$A$2:$R$9990,13)</f>
        <v>0.7</v>
      </c>
      <c r="N16" s="88">
        <f>VLOOKUP($A16,'MG Universe'!$A$2:$R$9990,14)</f>
        <v>1.34</v>
      </c>
      <c r="O16" s="18">
        <f>VLOOKUP($A16,'MG Universe'!$A$2:$R$9990,15)</f>
        <v>-7.94</v>
      </c>
      <c r="P16" s="19">
        <f>VLOOKUP($A16,'MG Universe'!$A$2:$R$9990,16)</f>
        <v>0.1226</v>
      </c>
      <c r="Q16" s="89">
        <f>VLOOKUP($A16,'MG Universe'!$A$2:$R$9990,17)</f>
        <v>20</v>
      </c>
      <c r="R16" s="18">
        <f>VLOOKUP($A16,'MG Universe'!$A$2:$R$9990,18)</f>
        <v>13.43</v>
      </c>
    </row>
    <row r="17" spans="1:18" x14ac:dyDescent="0.25">
      <c r="A17" s="14" t="s">
        <v>1122</v>
      </c>
      <c r="B17" s="15" t="str">
        <f>VLOOKUP($A17,'MG Universe'!$A$2:$R$9990,2)</f>
        <v>McDonald's Corporation</v>
      </c>
      <c r="C17" s="15" t="str">
        <f>VLOOKUP($A17,'MG Universe'!$A$2:$R$9990,3)</f>
        <v>C</v>
      </c>
      <c r="D17" s="15" t="str">
        <f>VLOOKUP($A17,'MG Universe'!$A$2:$R$9990,4)</f>
        <v>S</v>
      </c>
      <c r="E17" s="15" t="str">
        <f>VLOOKUP($A17,'MG Universe'!$A$2:$R$9990,5)</f>
        <v>O</v>
      </c>
      <c r="F17" s="16" t="str">
        <f>VLOOKUP($A17,'MG Universe'!$A$2:$R$9990,6)</f>
        <v>SO</v>
      </c>
      <c r="G17" s="85">
        <f>VLOOKUP($A17,'MG Universe'!$A$2:$R$9990,7)</f>
        <v>43156</v>
      </c>
      <c r="H17" s="18">
        <f>VLOOKUP($A17,'MG Universe'!$A$2:$R$9990,8)</f>
        <v>85.3</v>
      </c>
      <c r="I17" s="18">
        <f>VLOOKUP($A17,'MG Universe'!$A$2:$R$9990,9)</f>
        <v>159.75</v>
      </c>
      <c r="J17" s="19">
        <f>VLOOKUP($A17,'MG Universe'!$A$2:$R$9990,10)</f>
        <v>1.8728</v>
      </c>
      <c r="K17" s="86">
        <f>VLOOKUP($A17,'MG Universe'!$A$2:$R$9990,11)</f>
        <v>26.15</v>
      </c>
      <c r="L17" s="19">
        <f>VLOOKUP($A17,'MG Universe'!$A$2:$R$9990,12)</f>
        <v>2.4E-2</v>
      </c>
      <c r="M17" s="87">
        <f>VLOOKUP($A17,'MG Universe'!$A$2:$R$9990,13)</f>
        <v>0.6</v>
      </c>
      <c r="N17" s="88">
        <f>VLOOKUP($A17,'MG Universe'!$A$2:$R$9990,14)</f>
        <v>1.28</v>
      </c>
      <c r="O17" s="18">
        <f>VLOOKUP($A17,'MG Universe'!$A$2:$R$9990,15)</f>
        <v>-38.409999999999997</v>
      </c>
      <c r="P17" s="19">
        <f>VLOOKUP($A17,'MG Universe'!$A$2:$R$9990,16)</f>
        <v>8.8200000000000001E-2</v>
      </c>
      <c r="Q17" s="89">
        <f>VLOOKUP($A17,'MG Universe'!$A$2:$R$9990,17)</f>
        <v>20</v>
      </c>
      <c r="R17" s="18">
        <f>VLOOKUP($A17,'MG Universe'!$A$2:$R$9990,18)</f>
        <v>0</v>
      </c>
    </row>
    <row r="18" spans="1:18" x14ac:dyDescent="0.25">
      <c r="A18" s="14" t="s">
        <v>1142</v>
      </c>
      <c r="B18" s="15" t="str">
        <f>VLOOKUP($A18,'MG Universe'!$A$2:$R$9990,2)</f>
        <v>3M Co</v>
      </c>
      <c r="C18" s="15" t="str">
        <f>VLOOKUP($A18,'MG Universe'!$A$2:$R$9990,3)</f>
        <v>B</v>
      </c>
      <c r="D18" s="15" t="str">
        <f>VLOOKUP($A18,'MG Universe'!$A$2:$R$9990,4)</f>
        <v>E</v>
      </c>
      <c r="E18" s="15" t="str">
        <f>VLOOKUP($A18,'MG Universe'!$A$2:$R$9990,5)</f>
        <v>O</v>
      </c>
      <c r="F18" s="16" t="str">
        <f>VLOOKUP($A18,'MG Universe'!$A$2:$R$9990,6)</f>
        <v>EO</v>
      </c>
      <c r="G18" s="85">
        <f>VLOOKUP($A18,'MG Universe'!$A$2:$R$9990,7)</f>
        <v>43153</v>
      </c>
      <c r="H18" s="18">
        <f>VLOOKUP($A18,'MG Universe'!$A$2:$R$9990,8)</f>
        <v>149.22</v>
      </c>
      <c r="I18" s="18">
        <f>VLOOKUP($A18,'MG Universe'!$A$2:$R$9990,9)</f>
        <v>202.07</v>
      </c>
      <c r="J18" s="19">
        <f>VLOOKUP($A18,'MG Universe'!$A$2:$R$9990,10)</f>
        <v>1.3542000000000001</v>
      </c>
      <c r="K18" s="86">
        <f>VLOOKUP($A18,'MG Universe'!$A$2:$R$9990,11)</f>
        <v>23.31</v>
      </c>
      <c r="L18" s="19">
        <f>VLOOKUP($A18,'MG Universe'!$A$2:$R$9990,12)</f>
        <v>2.3300000000000001E-2</v>
      </c>
      <c r="M18" s="87">
        <f>VLOOKUP($A18,'MG Universe'!$A$2:$R$9990,13)</f>
        <v>1.2</v>
      </c>
      <c r="N18" s="88">
        <f>VLOOKUP($A18,'MG Universe'!$A$2:$R$9990,14)</f>
        <v>1.86</v>
      </c>
      <c r="O18" s="18">
        <f>VLOOKUP($A18,'MG Universe'!$A$2:$R$9990,15)</f>
        <v>-19.809999999999999</v>
      </c>
      <c r="P18" s="19">
        <f>VLOOKUP($A18,'MG Universe'!$A$2:$R$9990,16)</f>
        <v>7.3999999999999996E-2</v>
      </c>
      <c r="Q18" s="89">
        <f>VLOOKUP($A18,'MG Universe'!$A$2:$R$9990,17)</f>
        <v>20</v>
      </c>
      <c r="R18" s="18">
        <f>VLOOKUP($A18,'MG Universe'!$A$2:$R$9990,18)</f>
        <v>66.95</v>
      </c>
    </row>
    <row r="19" spans="1:18" x14ac:dyDescent="0.25">
      <c r="A19" s="14" t="s">
        <v>1159</v>
      </c>
      <c r="B19" s="15" t="str">
        <f>VLOOKUP($A19,'MG Universe'!$A$2:$R$9990,2)</f>
        <v>Merck &amp; Co., Inc.</v>
      </c>
      <c r="C19" s="15" t="str">
        <f>VLOOKUP($A19,'MG Universe'!$A$2:$R$9990,3)</f>
        <v>D+</v>
      </c>
      <c r="D19" s="15" t="str">
        <f>VLOOKUP($A19,'MG Universe'!$A$2:$R$9990,4)</f>
        <v>S</v>
      </c>
      <c r="E19" s="15" t="str">
        <f>VLOOKUP($A19,'MG Universe'!$A$2:$R$9990,5)</f>
        <v>O</v>
      </c>
      <c r="F19" s="16" t="str">
        <f>VLOOKUP($A19,'MG Universe'!$A$2:$R$9990,6)</f>
        <v>SO</v>
      </c>
      <c r="G19" s="85">
        <f>VLOOKUP($A19,'MG Universe'!$A$2:$R$9990,7)</f>
        <v>43156</v>
      </c>
      <c r="H19" s="18">
        <f>VLOOKUP($A19,'MG Universe'!$A$2:$R$9990,8)</f>
        <v>18.3</v>
      </c>
      <c r="I19" s="18">
        <f>VLOOKUP($A19,'MG Universe'!$A$2:$R$9990,9)</f>
        <v>62.53</v>
      </c>
      <c r="J19" s="19">
        <f>VLOOKUP($A19,'MG Universe'!$A$2:$R$9990,10)</f>
        <v>3.4169</v>
      </c>
      <c r="K19" s="86">
        <f>VLOOKUP($A19,'MG Universe'!$A$2:$R$9990,11)</f>
        <v>26.38</v>
      </c>
      <c r="L19" s="19">
        <f>VLOOKUP($A19,'MG Universe'!$A$2:$R$9990,12)</f>
        <v>3.0200000000000001E-2</v>
      </c>
      <c r="M19" s="87">
        <f>VLOOKUP($A19,'MG Universe'!$A$2:$R$9990,13)</f>
        <v>0.8</v>
      </c>
      <c r="N19" s="88">
        <f>VLOOKUP($A19,'MG Universe'!$A$2:$R$9990,14)</f>
        <v>1.43</v>
      </c>
      <c r="O19" s="18">
        <f>VLOOKUP($A19,'MG Universe'!$A$2:$R$9990,15)</f>
        <v>-9.35</v>
      </c>
      <c r="P19" s="19">
        <f>VLOOKUP($A19,'MG Universe'!$A$2:$R$9990,16)</f>
        <v>8.9399999999999993E-2</v>
      </c>
      <c r="Q19" s="89">
        <f>VLOOKUP($A19,'MG Universe'!$A$2:$R$9990,17)</f>
        <v>7</v>
      </c>
      <c r="R19" s="18">
        <f>VLOOKUP($A19,'MG Universe'!$A$2:$R$9990,18)</f>
        <v>0</v>
      </c>
    </row>
    <row r="20" spans="1:18" x14ac:dyDescent="0.25">
      <c r="A20" s="14" t="s">
        <v>1163</v>
      </c>
      <c r="B20" s="15" t="str">
        <f>VLOOKUP($A20,'MG Universe'!$A$2:$R$9990,2)</f>
        <v>Microsoft Corporation</v>
      </c>
      <c r="C20" s="15" t="str">
        <f>VLOOKUP($A20,'MG Universe'!$A$2:$R$9990,3)</f>
        <v>C-</v>
      </c>
      <c r="D20" s="15" t="str">
        <f>VLOOKUP($A20,'MG Universe'!$A$2:$R$9990,4)</f>
        <v>E</v>
      </c>
      <c r="E20" s="15" t="str">
        <f>VLOOKUP($A20,'MG Universe'!$A$2:$R$9990,5)</f>
        <v>O</v>
      </c>
      <c r="F20" s="16" t="str">
        <f>VLOOKUP($A20,'MG Universe'!$A$2:$R$9990,6)</f>
        <v>EO</v>
      </c>
      <c r="G20" s="85">
        <f>VLOOKUP($A20,'MG Universe'!$A$2:$R$9990,7)</f>
        <v>43156</v>
      </c>
      <c r="H20" s="18">
        <f>VLOOKUP($A20,'MG Universe'!$A$2:$R$9990,8)</f>
        <v>7.64</v>
      </c>
      <c r="I20" s="18">
        <f>VLOOKUP($A20,'MG Universe'!$A$2:$R$9990,9)</f>
        <v>105.95</v>
      </c>
      <c r="J20" s="19">
        <f>VLOOKUP($A20,'MG Universe'!$A$2:$R$9990,10)</f>
        <v>13.867800000000001</v>
      </c>
      <c r="K20" s="86">
        <f>VLOOKUP($A20,'MG Universe'!$A$2:$R$9990,11)</f>
        <v>51.18</v>
      </c>
      <c r="L20" s="19">
        <f>VLOOKUP($A20,'MG Universe'!$A$2:$R$9990,12)</f>
        <v>1.44E-2</v>
      </c>
      <c r="M20" s="87">
        <f>VLOOKUP($A20,'MG Universe'!$A$2:$R$9990,13)</f>
        <v>1</v>
      </c>
      <c r="N20" s="88">
        <f>VLOOKUP($A20,'MG Universe'!$A$2:$R$9990,14)</f>
        <v>2.89</v>
      </c>
      <c r="O20" s="18">
        <f>VLOOKUP($A20,'MG Universe'!$A$2:$R$9990,15)</f>
        <v>-1.3</v>
      </c>
      <c r="P20" s="19">
        <f>VLOOKUP($A20,'MG Universe'!$A$2:$R$9990,16)</f>
        <v>0.21340000000000001</v>
      </c>
      <c r="Q20" s="89">
        <f>VLOOKUP($A20,'MG Universe'!$A$2:$R$9990,17)</f>
        <v>15</v>
      </c>
      <c r="R20" s="18">
        <f>VLOOKUP($A20,'MG Universe'!$A$2:$R$9990,18)</f>
        <v>18.73</v>
      </c>
    </row>
    <row r="21" spans="1:18" x14ac:dyDescent="0.25">
      <c r="A21" s="14" t="s">
        <v>1198</v>
      </c>
      <c r="B21" s="15" t="str">
        <f>VLOOKUP($A21,'MG Universe'!$A$2:$R$9990,2)</f>
        <v>Nike Inc</v>
      </c>
      <c r="C21" s="15" t="str">
        <f>VLOOKUP($A21,'MG Universe'!$A$2:$R$9990,3)</f>
        <v>C</v>
      </c>
      <c r="D21" s="15" t="str">
        <f>VLOOKUP($A21,'MG Universe'!$A$2:$R$9990,4)</f>
        <v>E</v>
      </c>
      <c r="E21" s="15" t="str">
        <f>VLOOKUP($A21,'MG Universe'!$A$2:$R$9990,5)</f>
        <v>O</v>
      </c>
      <c r="F21" s="16" t="str">
        <f>VLOOKUP($A21,'MG Universe'!$A$2:$R$9990,6)</f>
        <v>EO</v>
      </c>
      <c r="G21" s="85">
        <f>VLOOKUP($A21,'MG Universe'!$A$2:$R$9990,7)</f>
        <v>43157</v>
      </c>
      <c r="H21" s="18">
        <f>VLOOKUP($A21,'MG Universe'!$A$2:$R$9990,8)</f>
        <v>60.54</v>
      </c>
      <c r="I21" s="18">
        <f>VLOOKUP($A21,'MG Universe'!$A$2:$R$9990,9)</f>
        <v>77.47</v>
      </c>
      <c r="J21" s="19">
        <f>VLOOKUP($A21,'MG Universe'!$A$2:$R$9990,10)</f>
        <v>1.2796000000000001</v>
      </c>
      <c r="K21" s="86">
        <f>VLOOKUP($A21,'MG Universe'!$A$2:$R$9990,11)</f>
        <v>36.03</v>
      </c>
      <c r="L21" s="19">
        <f>VLOOKUP($A21,'MG Universe'!$A$2:$R$9990,12)</f>
        <v>8.9999999999999993E-3</v>
      </c>
      <c r="M21" s="87">
        <f>VLOOKUP($A21,'MG Universe'!$A$2:$R$9990,13)</f>
        <v>0.7</v>
      </c>
      <c r="N21" s="88">
        <f>VLOOKUP($A21,'MG Universe'!$A$2:$R$9990,14)</f>
        <v>2.46</v>
      </c>
      <c r="O21" s="18">
        <f>VLOOKUP($A21,'MG Universe'!$A$2:$R$9990,15)</f>
        <v>2.58</v>
      </c>
      <c r="P21" s="19">
        <f>VLOOKUP($A21,'MG Universe'!$A$2:$R$9990,16)</f>
        <v>0.13769999999999999</v>
      </c>
      <c r="Q21" s="89">
        <f>VLOOKUP($A21,'MG Universe'!$A$2:$R$9990,17)</f>
        <v>15</v>
      </c>
      <c r="R21" s="18">
        <f>VLOOKUP($A21,'MG Universe'!$A$2:$R$9990,18)</f>
        <v>18.98</v>
      </c>
    </row>
    <row r="22" spans="1:18" x14ac:dyDescent="0.25">
      <c r="A22" s="14" t="s">
        <v>1255</v>
      </c>
      <c r="B22" s="15" t="str">
        <f>VLOOKUP($A22,'MG Universe'!$A$2:$R$9990,2)</f>
        <v>Pfizer Inc.</v>
      </c>
      <c r="C22" s="15" t="str">
        <f>VLOOKUP($A22,'MG Universe'!$A$2:$R$9990,3)</f>
        <v>C-</v>
      </c>
      <c r="D22" s="15" t="str">
        <f>VLOOKUP($A22,'MG Universe'!$A$2:$R$9990,4)</f>
        <v>S</v>
      </c>
      <c r="E22" s="15" t="str">
        <f>VLOOKUP($A22,'MG Universe'!$A$2:$R$9990,5)</f>
        <v>F</v>
      </c>
      <c r="F22" s="16" t="str">
        <f>VLOOKUP($A22,'MG Universe'!$A$2:$R$9990,6)</f>
        <v>SF</v>
      </c>
      <c r="G22" s="85">
        <f>VLOOKUP($A22,'MG Universe'!$A$2:$R$9990,7)</f>
        <v>43157</v>
      </c>
      <c r="H22" s="18">
        <f>VLOOKUP($A22,'MG Universe'!$A$2:$R$9990,8)</f>
        <v>36.11</v>
      </c>
      <c r="I22" s="18">
        <f>VLOOKUP($A22,'MG Universe'!$A$2:$R$9990,9)</f>
        <v>37.65</v>
      </c>
      <c r="J22" s="19">
        <f>VLOOKUP($A22,'MG Universe'!$A$2:$R$9990,10)</f>
        <v>1.0426</v>
      </c>
      <c r="K22" s="86">
        <f>VLOOKUP($A22,'MG Universe'!$A$2:$R$9990,11)</f>
        <v>15.82</v>
      </c>
      <c r="L22" s="19">
        <f>VLOOKUP($A22,'MG Universe'!$A$2:$R$9990,12)</f>
        <v>3.4000000000000002E-2</v>
      </c>
      <c r="M22" s="87">
        <f>VLOOKUP($A22,'MG Universe'!$A$2:$R$9990,13)</f>
        <v>0.9</v>
      </c>
      <c r="N22" s="88">
        <f>VLOOKUP($A22,'MG Universe'!$A$2:$R$9990,14)</f>
        <v>1.43</v>
      </c>
      <c r="O22" s="18">
        <f>VLOOKUP($A22,'MG Universe'!$A$2:$R$9990,15)</f>
        <v>-11.77</v>
      </c>
      <c r="P22" s="19">
        <f>VLOOKUP($A22,'MG Universe'!$A$2:$R$9990,16)</f>
        <v>3.6600000000000001E-2</v>
      </c>
      <c r="Q22" s="89">
        <f>VLOOKUP($A22,'MG Universe'!$A$2:$R$9990,17)</f>
        <v>7</v>
      </c>
      <c r="R22" s="18">
        <f>VLOOKUP($A22,'MG Universe'!$A$2:$R$9990,18)</f>
        <v>0</v>
      </c>
    </row>
    <row r="23" spans="1:18" x14ac:dyDescent="0.25">
      <c r="A23" s="14" t="s">
        <v>1259</v>
      </c>
      <c r="B23" s="15" t="str">
        <f>VLOOKUP($A23,'MG Universe'!$A$2:$R$9990,2)</f>
        <v>Procter &amp; Gamble Co</v>
      </c>
      <c r="C23" s="15" t="str">
        <f>VLOOKUP($A23,'MG Universe'!$A$2:$R$9990,3)</f>
        <v>C</v>
      </c>
      <c r="D23" s="15" t="str">
        <f>VLOOKUP($A23,'MG Universe'!$A$2:$R$9990,4)</f>
        <v>S</v>
      </c>
      <c r="E23" s="15" t="str">
        <f>VLOOKUP($A23,'MG Universe'!$A$2:$R$9990,5)</f>
        <v>O</v>
      </c>
      <c r="F23" s="16" t="str">
        <f>VLOOKUP($A23,'MG Universe'!$A$2:$R$9990,6)</f>
        <v>SO</v>
      </c>
      <c r="G23" s="85">
        <f>VLOOKUP($A23,'MG Universe'!$A$2:$R$9990,7)</f>
        <v>43157</v>
      </c>
      <c r="H23" s="18">
        <f>VLOOKUP($A23,'MG Universe'!$A$2:$R$9990,8)</f>
        <v>41.48</v>
      </c>
      <c r="I23" s="18">
        <f>VLOOKUP($A23,'MG Universe'!$A$2:$R$9990,9)</f>
        <v>80.03</v>
      </c>
      <c r="J23" s="19">
        <f>VLOOKUP($A23,'MG Universe'!$A$2:$R$9990,10)</f>
        <v>1.9294</v>
      </c>
      <c r="K23" s="86">
        <f>VLOOKUP($A23,'MG Universe'!$A$2:$R$9990,11)</f>
        <v>19.52</v>
      </c>
      <c r="L23" s="19">
        <f>VLOOKUP($A23,'MG Universe'!$A$2:$R$9990,12)</f>
        <v>3.3700000000000001E-2</v>
      </c>
      <c r="M23" s="87">
        <f>VLOOKUP($A23,'MG Universe'!$A$2:$R$9990,13)</f>
        <v>0.6</v>
      </c>
      <c r="N23" s="88">
        <f>VLOOKUP($A23,'MG Universe'!$A$2:$R$9990,14)</f>
        <v>0.94</v>
      </c>
      <c r="O23" s="18">
        <f>VLOOKUP($A23,'MG Universe'!$A$2:$R$9990,15)</f>
        <v>-15.48</v>
      </c>
      <c r="P23" s="19">
        <f>VLOOKUP($A23,'MG Universe'!$A$2:$R$9990,16)</f>
        <v>5.5100000000000003E-2</v>
      </c>
      <c r="Q23" s="89">
        <f>VLOOKUP($A23,'MG Universe'!$A$2:$R$9990,17)</f>
        <v>20</v>
      </c>
      <c r="R23" s="18">
        <f>VLOOKUP($A23,'MG Universe'!$A$2:$R$9990,18)</f>
        <v>42.87</v>
      </c>
    </row>
    <row r="24" spans="1:18" x14ac:dyDescent="0.25">
      <c r="A24" s="14" t="s">
        <v>1584</v>
      </c>
      <c r="B24" s="15" t="str">
        <f>VLOOKUP($A24,'MG Universe'!$A$2:$R$9990,2)</f>
        <v>Travelers Companies Inc</v>
      </c>
      <c r="C24" s="15" t="str">
        <f>VLOOKUP($A24,'MG Universe'!$A$2:$R$9990,3)</f>
        <v>A-</v>
      </c>
      <c r="D24" s="15" t="str">
        <f>VLOOKUP($A24,'MG Universe'!$A$2:$R$9990,4)</f>
        <v>D</v>
      </c>
      <c r="E24" s="15" t="str">
        <f>VLOOKUP($A24,'MG Universe'!$A$2:$R$9990,5)</f>
        <v>F</v>
      </c>
      <c r="F24" s="16" t="str">
        <f>VLOOKUP($A24,'MG Universe'!$A$2:$R$9990,6)</f>
        <v>DF</v>
      </c>
      <c r="G24" s="85">
        <f>VLOOKUP($A24,'MG Universe'!$A$2:$R$9990,7)</f>
        <v>43157</v>
      </c>
      <c r="H24" s="18">
        <f>VLOOKUP($A24,'MG Universe'!$A$2:$R$9990,8)</f>
        <v>118.68</v>
      </c>
      <c r="I24" s="18">
        <f>VLOOKUP($A24,'MG Universe'!$A$2:$R$9990,9)</f>
        <v>128.79</v>
      </c>
      <c r="J24" s="19">
        <f>VLOOKUP($A24,'MG Universe'!$A$2:$R$9990,10)</f>
        <v>1.0851999999999999</v>
      </c>
      <c r="K24" s="86">
        <f>VLOOKUP($A24,'MG Universe'!$A$2:$R$9990,11)</f>
        <v>13.64</v>
      </c>
      <c r="L24" s="19">
        <f>VLOOKUP($A24,'MG Universe'!$A$2:$R$9990,12)</f>
        <v>2.1999999999999999E-2</v>
      </c>
      <c r="M24" s="87">
        <f>VLOOKUP($A24,'MG Universe'!$A$2:$R$9990,13)</f>
        <v>1.3</v>
      </c>
      <c r="N24" s="88" t="str">
        <f>VLOOKUP($A24,'MG Universe'!$A$2:$R$9990,14)</f>
        <v>N/A</v>
      </c>
      <c r="O24" s="18" t="str">
        <f>VLOOKUP($A24,'MG Universe'!$A$2:$R$9990,15)</f>
        <v>N/A</v>
      </c>
      <c r="P24" s="19">
        <f>VLOOKUP($A24,'MG Universe'!$A$2:$R$9990,16)</f>
        <v>2.5700000000000001E-2</v>
      </c>
      <c r="Q24" s="89">
        <f>VLOOKUP($A24,'MG Universe'!$A$2:$R$9990,17)</f>
        <v>12</v>
      </c>
      <c r="R24" s="18">
        <f>VLOOKUP($A24,'MG Universe'!$A$2:$R$9990,18)</f>
        <v>138.27000000000001</v>
      </c>
    </row>
    <row r="25" spans="1:18" x14ac:dyDescent="0.25">
      <c r="A25" s="14" t="s">
        <v>1727</v>
      </c>
      <c r="B25" s="15" t="str">
        <f>VLOOKUP($A25,'MG Universe'!$A$2:$R$9990,2)</f>
        <v>UnitedHealth Group Inc</v>
      </c>
      <c r="C25" s="15" t="str">
        <f>VLOOKUP($A25,'MG Universe'!$A$2:$R$9990,3)</f>
        <v>D+</v>
      </c>
      <c r="D25" s="15" t="str">
        <f>VLOOKUP($A25,'MG Universe'!$A$2:$R$9990,4)</f>
        <v>S</v>
      </c>
      <c r="E25" s="15" t="str">
        <f>VLOOKUP($A25,'MG Universe'!$A$2:$R$9990,5)</f>
        <v>F</v>
      </c>
      <c r="F25" s="16" t="str">
        <f>VLOOKUP($A25,'MG Universe'!$A$2:$R$9990,6)</f>
        <v>SF</v>
      </c>
      <c r="G25" s="85">
        <f>VLOOKUP($A25,'MG Universe'!$A$2:$R$9990,7)</f>
        <v>43157</v>
      </c>
      <c r="H25" s="18">
        <f>VLOOKUP($A25,'MG Universe'!$A$2:$R$9990,8)</f>
        <v>268.58</v>
      </c>
      <c r="I25" s="18">
        <f>VLOOKUP($A25,'MG Universe'!$A$2:$R$9990,9)</f>
        <v>250.29</v>
      </c>
      <c r="J25" s="19">
        <f>VLOOKUP($A25,'MG Universe'!$A$2:$R$9990,10)</f>
        <v>0.93189999999999995</v>
      </c>
      <c r="K25" s="86">
        <f>VLOOKUP($A25,'MG Universe'!$A$2:$R$9990,11)</f>
        <v>27.6</v>
      </c>
      <c r="L25" s="19">
        <f>VLOOKUP($A25,'MG Universe'!$A$2:$R$9990,12)</f>
        <v>1.15E-2</v>
      </c>
      <c r="M25" s="87">
        <f>VLOOKUP($A25,'MG Universe'!$A$2:$R$9990,13)</f>
        <v>0.8</v>
      </c>
      <c r="N25" s="88">
        <f>VLOOKUP($A25,'MG Universe'!$A$2:$R$9990,14)</f>
        <v>0.73</v>
      </c>
      <c r="O25" s="18">
        <f>VLOOKUP($A25,'MG Universe'!$A$2:$R$9990,15)</f>
        <v>-54.69</v>
      </c>
      <c r="P25" s="19">
        <f>VLOOKUP($A25,'MG Universe'!$A$2:$R$9990,16)</f>
        <v>9.5500000000000002E-2</v>
      </c>
      <c r="Q25" s="89">
        <f>VLOOKUP($A25,'MG Universe'!$A$2:$R$9990,17)</f>
        <v>8</v>
      </c>
      <c r="R25" s="18">
        <f>VLOOKUP($A25,'MG Universe'!$A$2:$R$9990,18)</f>
        <v>109.2</v>
      </c>
    </row>
    <row r="26" spans="1:18" x14ac:dyDescent="0.25">
      <c r="A26" s="14" t="s">
        <v>1743</v>
      </c>
      <c r="B26" s="15" t="str">
        <f>VLOOKUP($A26,'MG Universe'!$A$2:$R$9990,2)</f>
        <v>United Technologies Corporation</v>
      </c>
      <c r="C26" s="15" t="str">
        <f>VLOOKUP($A26,'MG Universe'!$A$2:$R$9990,3)</f>
        <v>B+</v>
      </c>
      <c r="D26" s="15" t="str">
        <f>VLOOKUP($A26,'MG Universe'!$A$2:$R$9990,4)</f>
        <v>D</v>
      </c>
      <c r="E26" s="15" t="str">
        <f>VLOOKUP($A26,'MG Universe'!$A$2:$R$9990,5)</f>
        <v>O</v>
      </c>
      <c r="F26" s="16" t="str">
        <f>VLOOKUP($A26,'MG Universe'!$A$2:$R$9990,6)</f>
        <v>DO</v>
      </c>
      <c r="G26" s="85">
        <f>VLOOKUP($A26,'MG Universe'!$A$2:$R$9990,7)</f>
        <v>43158</v>
      </c>
      <c r="H26" s="18">
        <f>VLOOKUP($A26,'MG Universe'!$A$2:$R$9990,8)</f>
        <v>73.95</v>
      </c>
      <c r="I26" s="18">
        <f>VLOOKUP($A26,'MG Universe'!$A$2:$R$9990,9)</f>
        <v>130.71</v>
      </c>
      <c r="J26" s="19">
        <f>VLOOKUP($A26,'MG Universe'!$A$2:$R$9990,10)</f>
        <v>1.7675000000000001</v>
      </c>
      <c r="K26" s="86">
        <f>VLOOKUP($A26,'MG Universe'!$A$2:$R$9990,11)</f>
        <v>19.66</v>
      </c>
      <c r="L26" s="19">
        <f>VLOOKUP($A26,'MG Universe'!$A$2:$R$9990,12)</f>
        <v>2.0799999999999999E-2</v>
      </c>
      <c r="M26" s="87">
        <f>VLOOKUP($A26,'MG Universe'!$A$2:$R$9990,13)</f>
        <v>1.1000000000000001</v>
      </c>
      <c r="N26" s="88">
        <f>VLOOKUP($A26,'MG Universe'!$A$2:$R$9990,14)</f>
        <v>1.35</v>
      </c>
      <c r="O26" s="18">
        <f>VLOOKUP($A26,'MG Universe'!$A$2:$R$9990,15)</f>
        <v>-43.16</v>
      </c>
      <c r="P26" s="19">
        <f>VLOOKUP($A26,'MG Universe'!$A$2:$R$9990,16)</f>
        <v>5.5800000000000002E-2</v>
      </c>
      <c r="Q26" s="89">
        <f>VLOOKUP($A26,'MG Universe'!$A$2:$R$9990,17)</f>
        <v>20</v>
      </c>
      <c r="R26" s="18">
        <f>VLOOKUP($A26,'MG Universe'!$A$2:$R$9990,18)</f>
        <v>75.98</v>
      </c>
    </row>
    <row r="27" spans="1:18" x14ac:dyDescent="0.25">
      <c r="A27" s="14" t="s">
        <v>1745</v>
      </c>
      <c r="B27" s="15" t="str">
        <f>VLOOKUP($A27,'MG Universe'!$A$2:$R$9990,2)</f>
        <v>Visa Inc</v>
      </c>
      <c r="C27" s="15" t="str">
        <f>VLOOKUP($A27,'MG Universe'!$A$2:$R$9990,3)</f>
        <v>C-</v>
      </c>
      <c r="D27" s="15" t="str">
        <f>VLOOKUP($A27,'MG Universe'!$A$2:$R$9990,4)</f>
        <v>E</v>
      </c>
      <c r="E27" s="15" t="str">
        <f>VLOOKUP($A27,'MG Universe'!$A$2:$R$9990,5)</f>
        <v>O</v>
      </c>
      <c r="F27" s="16" t="str">
        <f>VLOOKUP($A27,'MG Universe'!$A$2:$R$9990,6)</f>
        <v>EO</v>
      </c>
      <c r="G27" s="85">
        <f>VLOOKUP($A27,'MG Universe'!$A$2:$R$9990,7)</f>
        <v>43158</v>
      </c>
      <c r="H27" s="18">
        <f>VLOOKUP($A27,'MG Universe'!$A$2:$R$9990,8)</f>
        <v>109.75</v>
      </c>
      <c r="I27" s="18">
        <f>VLOOKUP($A27,'MG Universe'!$A$2:$R$9990,9)</f>
        <v>139.63999999999999</v>
      </c>
      <c r="J27" s="19">
        <f>VLOOKUP($A27,'MG Universe'!$A$2:$R$9990,10)</f>
        <v>1.2723</v>
      </c>
      <c r="K27" s="86">
        <f>VLOOKUP($A27,'MG Universe'!$A$2:$R$9990,11)</f>
        <v>45.19</v>
      </c>
      <c r="L27" s="19">
        <f>VLOOKUP($A27,'MG Universe'!$A$2:$R$9990,12)</f>
        <v>4.7000000000000002E-3</v>
      </c>
      <c r="M27" s="87">
        <f>VLOOKUP($A27,'MG Universe'!$A$2:$R$9990,13)</f>
        <v>1</v>
      </c>
      <c r="N27" s="88">
        <f>VLOOKUP($A27,'MG Universe'!$A$2:$R$9990,14)</f>
        <v>2.0699999999999998</v>
      </c>
      <c r="O27" s="18">
        <f>VLOOKUP($A27,'MG Universe'!$A$2:$R$9990,15)</f>
        <v>-7</v>
      </c>
      <c r="P27" s="19">
        <f>VLOOKUP($A27,'MG Universe'!$A$2:$R$9990,16)</f>
        <v>0.1835</v>
      </c>
      <c r="Q27" s="89">
        <f>VLOOKUP($A27,'MG Universe'!$A$2:$R$9990,17)</f>
        <v>10</v>
      </c>
      <c r="R27" s="18">
        <f>VLOOKUP($A27,'MG Universe'!$A$2:$R$9990,18)</f>
        <v>32.630000000000003</v>
      </c>
    </row>
    <row r="28" spans="1:18" x14ac:dyDescent="0.25">
      <c r="A28" s="14" t="s">
        <v>1768</v>
      </c>
      <c r="B28" s="15" t="str">
        <f>VLOOKUP($A28,'MG Universe'!$A$2:$R$9990,2)</f>
        <v>Verizon Communications Inc.</v>
      </c>
      <c r="C28" s="15" t="str">
        <f>VLOOKUP($A28,'MG Universe'!$A$2:$R$9990,3)</f>
        <v>B+</v>
      </c>
      <c r="D28" s="15" t="str">
        <f>VLOOKUP($A28,'MG Universe'!$A$2:$R$9990,4)</f>
        <v>D</v>
      </c>
      <c r="E28" s="15" t="str">
        <f>VLOOKUP($A28,'MG Universe'!$A$2:$R$9990,5)</f>
        <v>U</v>
      </c>
      <c r="F28" s="16" t="str">
        <f>VLOOKUP($A28,'MG Universe'!$A$2:$R$9990,6)</f>
        <v>DU</v>
      </c>
      <c r="G28" s="85">
        <f>VLOOKUP($A28,'MG Universe'!$A$2:$R$9990,7)</f>
        <v>43158</v>
      </c>
      <c r="H28" s="18">
        <f>VLOOKUP($A28,'MG Universe'!$A$2:$R$9990,8)</f>
        <v>176.41</v>
      </c>
      <c r="I28" s="18">
        <f>VLOOKUP($A28,'MG Universe'!$A$2:$R$9990,9)</f>
        <v>51.43</v>
      </c>
      <c r="J28" s="19">
        <f>VLOOKUP($A28,'MG Universe'!$A$2:$R$9990,10)</f>
        <v>0.29149999999999998</v>
      </c>
      <c r="K28" s="86">
        <f>VLOOKUP($A28,'MG Universe'!$A$2:$R$9990,11)</f>
        <v>11.23</v>
      </c>
      <c r="L28" s="19">
        <f>VLOOKUP($A28,'MG Universe'!$A$2:$R$9990,12)</f>
        <v>4.5499999999999999E-2</v>
      </c>
      <c r="M28" s="87">
        <f>VLOOKUP($A28,'MG Universe'!$A$2:$R$9990,13)</f>
        <v>0.7</v>
      </c>
      <c r="N28" s="88">
        <f>VLOOKUP($A28,'MG Universe'!$A$2:$R$9990,14)</f>
        <v>0.91</v>
      </c>
      <c r="O28" s="18">
        <f>VLOOKUP($A28,'MG Universe'!$A$2:$R$9990,15)</f>
        <v>-45</v>
      </c>
      <c r="P28" s="19">
        <f>VLOOKUP($A28,'MG Universe'!$A$2:$R$9990,16)</f>
        <v>1.3599999999999999E-2</v>
      </c>
      <c r="Q28" s="89">
        <f>VLOOKUP($A28,'MG Universe'!$A$2:$R$9990,17)</f>
        <v>11</v>
      </c>
      <c r="R28" s="18">
        <f>VLOOKUP($A28,'MG Universe'!$A$2:$R$9990,18)</f>
        <v>29.66</v>
      </c>
    </row>
    <row r="29" spans="1:18" x14ac:dyDescent="0.25">
      <c r="A29" s="14" t="s">
        <v>1772</v>
      </c>
      <c r="B29" s="15" t="str">
        <f>VLOOKUP($A29,'MG Universe'!$A$2:$R$9990,2)</f>
        <v>Walgreens Boots Alliance Inc</v>
      </c>
      <c r="C29" s="15" t="str">
        <f>VLOOKUP($A29,'MG Universe'!$A$2:$R$9990,3)</f>
        <v>B+</v>
      </c>
      <c r="D29" s="15" t="str">
        <f>VLOOKUP($A29,'MG Universe'!$A$2:$R$9990,4)</f>
        <v>D</v>
      </c>
      <c r="E29" s="15" t="str">
        <f>VLOOKUP($A29,'MG Universe'!$A$2:$R$9990,5)</f>
        <v>U</v>
      </c>
      <c r="F29" s="16" t="str">
        <f>VLOOKUP($A29,'MG Universe'!$A$2:$R$9990,6)</f>
        <v>DU</v>
      </c>
      <c r="G29" s="85">
        <f>VLOOKUP($A29,'MG Universe'!$A$2:$R$9990,7)</f>
        <v>43183</v>
      </c>
      <c r="H29" s="18">
        <f>VLOOKUP($A29,'MG Universe'!$A$2:$R$9990,8)</f>
        <v>137.51</v>
      </c>
      <c r="I29" s="18">
        <f>VLOOKUP($A29,'MG Universe'!$A$2:$R$9990,9)</f>
        <v>65.63</v>
      </c>
      <c r="J29" s="19">
        <f>VLOOKUP($A29,'MG Universe'!$A$2:$R$9990,10)</f>
        <v>0.4773</v>
      </c>
      <c r="K29" s="86">
        <f>VLOOKUP($A29,'MG Universe'!$A$2:$R$9990,11)</f>
        <v>15.33</v>
      </c>
      <c r="L29" s="19">
        <f>VLOOKUP($A29,'MG Universe'!$A$2:$R$9990,12)</f>
        <v>2.3300000000000001E-2</v>
      </c>
      <c r="M29" s="87">
        <f>VLOOKUP($A29,'MG Universe'!$A$2:$R$9990,13)</f>
        <v>1.1000000000000001</v>
      </c>
      <c r="N29" s="88">
        <f>VLOOKUP($A29,'MG Universe'!$A$2:$R$9990,14)</f>
        <v>0.96</v>
      </c>
      <c r="O29" s="18">
        <f>VLOOKUP($A29,'MG Universe'!$A$2:$R$9990,15)</f>
        <v>-20.78</v>
      </c>
      <c r="P29" s="19">
        <f>VLOOKUP($A29,'MG Universe'!$A$2:$R$9990,16)</f>
        <v>3.4200000000000001E-2</v>
      </c>
      <c r="Q29" s="89">
        <f>VLOOKUP($A29,'MG Universe'!$A$2:$R$9990,17)</f>
        <v>14</v>
      </c>
      <c r="R29" s="18">
        <f>VLOOKUP($A29,'MG Universe'!$A$2:$R$9990,18)</f>
        <v>57.77</v>
      </c>
    </row>
    <row r="30" spans="1:18" x14ac:dyDescent="0.25">
      <c r="A30" s="14" t="s">
        <v>1790</v>
      </c>
      <c r="B30" s="15" t="str">
        <f>VLOOKUP($A30,'MG Universe'!$A$2:$R$9990,2)</f>
        <v>Walmart Inc</v>
      </c>
      <c r="C30" s="15" t="str">
        <f>VLOOKUP($A30,'MG Universe'!$A$2:$R$9990,3)</f>
        <v>C</v>
      </c>
      <c r="D30" s="15" t="str">
        <f>VLOOKUP($A30,'MG Universe'!$A$2:$R$9990,4)</f>
        <v>S</v>
      </c>
      <c r="E30" s="15" t="str">
        <f>VLOOKUP($A30,'MG Universe'!$A$2:$R$9990,5)</f>
        <v>O</v>
      </c>
      <c r="F30" s="16" t="str">
        <f>VLOOKUP($A30,'MG Universe'!$A$2:$R$9990,6)</f>
        <v>SO</v>
      </c>
      <c r="G30" s="85">
        <f>VLOOKUP($A30,'MG Universe'!$A$2:$R$9990,7)</f>
        <v>43158</v>
      </c>
      <c r="H30" s="18">
        <f>VLOOKUP($A30,'MG Universe'!$A$2:$R$9990,8)</f>
        <v>19.149999999999999</v>
      </c>
      <c r="I30" s="18">
        <f>VLOOKUP($A30,'MG Universe'!$A$2:$R$9990,9)</f>
        <v>88.19</v>
      </c>
      <c r="J30" s="19">
        <f>VLOOKUP($A30,'MG Universe'!$A$2:$R$9990,10)</f>
        <v>4.6052</v>
      </c>
      <c r="K30" s="86">
        <f>VLOOKUP($A30,'MG Universe'!$A$2:$R$9990,11)</f>
        <v>20.8</v>
      </c>
      <c r="L30" s="19">
        <f>VLOOKUP($A30,'MG Universe'!$A$2:$R$9990,12)</f>
        <v>2.3099999999999999E-2</v>
      </c>
      <c r="M30" s="87">
        <f>VLOOKUP($A30,'MG Universe'!$A$2:$R$9990,13)</f>
        <v>0.5</v>
      </c>
      <c r="N30" s="88">
        <f>VLOOKUP($A30,'MG Universe'!$A$2:$R$9990,14)</f>
        <v>0.76</v>
      </c>
      <c r="O30" s="18">
        <f>VLOOKUP($A30,'MG Universe'!$A$2:$R$9990,15)</f>
        <v>-22.49</v>
      </c>
      <c r="P30" s="19">
        <f>VLOOKUP($A30,'MG Universe'!$A$2:$R$9990,16)</f>
        <v>6.1499999999999999E-2</v>
      </c>
      <c r="Q30" s="89">
        <f>VLOOKUP($A30,'MG Universe'!$A$2:$R$9990,17)</f>
        <v>20</v>
      </c>
      <c r="R30" s="18">
        <f>VLOOKUP($A30,'MG Universe'!$A$2:$R$9990,18)</f>
        <v>51.91</v>
      </c>
    </row>
    <row r="31" spans="1:18" x14ac:dyDescent="0.25">
      <c r="A31" s="14" t="s">
        <v>1816</v>
      </c>
      <c r="B31" s="15" t="str">
        <f>VLOOKUP($A31,'MG Universe'!$A$2:$R$9990,2)</f>
        <v>Exxon Mobil Corporation</v>
      </c>
      <c r="C31" s="15" t="str">
        <f>VLOOKUP($A31,'MG Universe'!$A$2:$R$9990,3)</f>
        <v>D+</v>
      </c>
      <c r="D31" s="15" t="str">
        <f>VLOOKUP($A31,'MG Universe'!$A$2:$R$9990,4)</f>
        <v>S</v>
      </c>
      <c r="E31" s="15" t="str">
        <f>VLOOKUP($A31,'MG Universe'!$A$2:$R$9990,5)</f>
        <v>O</v>
      </c>
      <c r="F31" s="16" t="str">
        <f>VLOOKUP($A31,'MG Universe'!$A$2:$R$9990,6)</f>
        <v>SO</v>
      </c>
      <c r="G31" s="85">
        <f>VLOOKUP($A31,'MG Universe'!$A$2:$R$9990,7)</f>
        <v>43154</v>
      </c>
      <c r="H31" s="18">
        <f>VLOOKUP($A31,'MG Universe'!$A$2:$R$9990,8)</f>
        <v>0</v>
      </c>
      <c r="I31" s="18">
        <f>VLOOKUP($A31,'MG Universe'!$A$2:$R$9990,9)</f>
        <v>82.31</v>
      </c>
      <c r="J31" s="19" t="str">
        <f>VLOOKUP($A31,'MG Universe'!$A$2:$R$9990,10)</f>
        <v>N/A</v>
      </c>
      <c r="K31" s="86">
        <f>VLOOKUP($A31,'MG Universe'!$A$2:$R$9990,11)</f>
        <v>20.73</v>
      </c>
      <c r="L31" s="19">
        <f>VLOOKUP($A31,'MG Universe'!$A$2:$R$9990,12)</f>
        <v>3.6200000000000003E-2</v>
      </c>
      <c r="M31" s="87">
        <f>VLOOKUP($A31,'MG Universe'!$A$2:$R$9990,13)</f>
        <v>0.9</v>
      </c>
      <c r="N31" s="88">
        <f>VLOOKUP($A31,'MG Universe'!$A$2:$R$9990,14)</f>
        <v>0.85</v>
      </c>
      <c r="O31" s="18">
        <f>VLOOKUP($A31,'MG Universe'!$A$2:$R$9990,15)</f>
        <v>-28.42</v>
      </c>
      <c r="P31" s="19">
        <f>VLOOKUP($A31,'MG Universe'!$A$2:$R$9990,16)</f>
        <v>6.1199999999999997E-2</v>
      </c>
      <c r="Q31" s="89">
        <f>VLOOKUP($A31,'MG Universe'!$A$2:$R$9990,17)</f>
        <v>14</v>
      </c>
      <c r="R31" s="18">
        <f>VLOOKUP($A31,'MG Universe'!$A$2:$R$9990,18)</f>
        <v>56.92</v>
      </c>
    </row>
    <row r="33" spans="1:2" x14ac:dyDescent="0.25">
      <c r="A33" s="20" t="s">
        <v>1832</v>
      </c>
      <c r="B33">
        <f>SUM(I2:I31)/'Market Overview'!B18</f>
        <v>0.14748074135674957</v>
      </c>
    </row>
  </sheetData>
  <autoFilter ref="A1:R31" xr:uid="{00000000-0009-0000-0000-000004000000}">
    <sortState ref="A2:R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06"/>
  <sheetViews>
    <sheetView workbookViewId="0"/>
  </sheetViews>
  <sheetFormatPr defaultRowHeight="15" x14ac:dyDescent="0.25"/>
  <cols>
    <col min="1" max="1" width="7.7109375" style="1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  <col min="19" max="19" width="20" bestFit="1" customWidth="1"/>
    <col min="20" max="20" width="18.85546875" bestFit="1" customWidth="1"/>
    <col min="21" max="21" width="24" bestFit="1" customWidth="1"/>
  </cols>
  <sheetData>
    <row r="1" spans="1:21" ht="60.75" thickBot="1" x14ac:dyDescent="0.3">
      <c r="A1" s="98" t="str">
        <f>'MG Universe'!A1</f>
        <v>Ticker</v>
      </c>
      <c r="B1" s="118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ht="15.75" thickBot="1" x14ac:dyDescent="0.3">
      <c r="A2" s="138" t="s">
        <v>66</v>
      </c>
      <c r="B2" s="119" t="str">
        <f>VLOOKUP($A2,'MG Universe'!$A$2:$R$9990,2)</f>
        <v>Agilent Technologies Inc</v>
      </c>
      <c r="C2" s="15" t="str">
        <f>VLOOKUP($A2,'MG Universe'!$A$2:$R$9990,3)</f>
        <v>C-</v>
      </c>
      <c r="D2" s="15" t="str">
        <f>VLOOKUP($A2,'MG Universe'!$A$2:$R$9990,4)</f>
        <v>E</v>
      </c>
      <c r="E2" s="15" t="str">
        <f>VLOOKUP($A2,'MG Universe'!$A$2:$R$9990,5)</f>
        <v>O</v>
      </c>
      <c r="F2" s="16" t="str">
        <f>VLOOKUP($A2,'MG Universe'!$A$2:$R$9990,6)</f>
        <v>EO</v>
      </c>
      <c r="G2" s="85">
        <f>VLOOKUP($A2,'MG Universe'!$A$2:$R$9990,7)</f>
        <v>43240</v>
      </c>
      <c r="H2" s="18">
        <f>VLOOKUP($A2,'MG Universe'!$A$2:$R$9990,8)</f>
        <v>1.0900000000000001</v>
      </c>
      <c r="I2" s="18">
        <f>VLOOKUP($A2,'MG Universe'!$A$2:$R$9990,9)</f>
        <v>63.04</v>
      </c>
      <c r="J2" s="19">
        <f>VLOOKUP($A2,'MG Universe'!$A$2:$R$9990,10)</f>
        <v>57.834899999999998</v>
      </c>
      <c r="K2" s="86">
        <f>VLOOKUP($A2,'MG Universe'!$A$2:$R$9990,11)</f>
        <v>46.01</v>
      </c>
      <c r="L2" s="19">
        <f>VLOOKUP($A2,'MG Universe'!$A$2:$R$9990,12)</f>
        <v>8.3999999999999995E-3</v>
      </c>
      <c r="M2" s="87">
        <f>VLOOKUP($A2,'MG Universe'!$A$2:$R$9990,13)</f>
        <v>1.3</v>
      </c>
      <c r="N2" s="88">
        <f>VLOOKUP($A2,'MG Universe'!$A$2:$R$9990,14)</f>
        <v>3.32</v>
      </c>
      <c r="O2" s="18">
        <f>VLOOKUP($A2,'MG Universe'!$A$2:$R$9990,15)</f>
        <v>1.0900000000000001</v>
      </c>
      <c r="P2" s="19">
        <f>VLOOKUP($A2,'MG Universe'!$A$2:$R$9990,16)</f>
        <v>0.18759999999999999</v>
      </c>
      <c r="Q2" s="89">
        <f>VLOOKUP($A2,'MG Universe'!$A$2:$R$9990,17)</f>
        <v>2</v>
      </c>
      <c r="R2" s="18">
        <f>VLOOKUP($A2,'MG Universe'!$A$2:$R$9990,18)</f>
        <v>16.43</v>
      </c>
      <c r="S2" s="18">
        <f>VLOOKUP($A2,'MG Universe'!$A$2:$U$9990,19)</f>
        <v>20382032388</v>
      </c>
      <c r="T2" s="18" t="str">
        <f>VLOOKUP($A2,'MG Universe'!$A$2:$U$9990,20)</f>
        <v>Large</v>
      </c>
      <c r="U2" s="18" t="str">
        <f>VLOOKUP($A2,'MG Universe'!$A$2:$U$9990,21)</f>
        <v>Medical</v>
      </c>
    </row>
    <row r="3" spans="1:21" ht="15.75" thickBot="1" x14ac:dyDescent="0.3">
      <c r="A3" s="138" t="s">
        <v>172</v>
      </c>
      <c r="B3" s="119" t="str">
        <f>VLOOKUP($A3,'MG Universe'!$A$2:$R$9990,2)</f>
        <v>American Airlines Group Inc</v>
      </c>
      <c r="C3" s="15" t="str">
        <f>VLOOKUP($A3,'MG Universe'!$A$2:$R$9990,3)</f>
        <v>C-</v>
      </c>
      <c r="D3" s="15" t="str">
        <f>VLOOKUP($A3,'MG Universe'!$A$2:$R$9990,4)</f>
        <v>S</v>
      </c>
      <c r="E3" s="15" t="str">
        <f>VLOOKUP($A3,'MG Universe'!$A$2:$R$9990,5)</f>
        <v>U</v>
      </c>
      <c r="F3" s="16" t="str">
        <f>VLOOKUP($A3,'MG Universe'!$A$2:$R$9990,6)</f>
        <v>SU</v>
      </c>
      <c r="G3" s="85">
        <f>VLOOKUP($A3,'MG Universe'!$A$2:$R$9990,7)</f>
        <v>43242</v>
      </c>
      <c r="H3" s="18">
        <f>VLOOKUP($A3,'MG Universe'!$A$2:$R$9990,8)</f>
        <v>201.74</v>
      </c>
      <c r="I3" s="18">
        <f>VLOOKUP($A3,'MG Universe'!$A$2:$R$9990,9)</f>
        <v>37.380000000000003</v>
      </c>
      <c r="J3" s="19">
        <f>VLOOKUP($A3,'MG Universe'!$A$2:$R$9990,10)</f>
        <v>0.18529999999999999</v>
      </c>
      <c r="K3" s="86">
        <f>VLOOKUP($A3,'MG Universe'!$A$2:$R$9990,11)</f>
        <v>7.13</v>
      </c>
      <c r="L3" s="19">
        <f>VLOOKUP($A3,'MG Universe'!$A$2:$R$9990,12)</f>
        <v>1.0699999999999999E-2</v>
      </c>
      <c r="M3" s="87">
        <f>VLOOKUP($A3,'MG Universe'!$A$2:$R$9990,13)</f>
        <v>1</v>
      </c>
      <c r="N3" s="88">
        <f>VLOOKUP($A3,'MG Universe'!$A$2:$R$9990,14)</f>
        <v>0.56999999999999995</v>
      </c>
      <c r="O3" s="18">
        <f>VLOOKUP($A3,'MG Universe'!$A$2:$R$9990,15)</f>
        <v>-94.03</v>
      </c>
      <c r="P3" s="19">
        <f>VLOOKUP($A3,'MG Universe'!$A$2:$R$9990,16)</f>
        <v>-6.7999999999999996E-3</v>
      </c>
      <c r="Q3" s="89">
        <f>VLOOKUP($A3,'MG Universe'!$A$2:$R$9990,17)</f>
        <v>0</v>
      </c>
      <c r="R3" s="18">
        <f>VLOOKUP($A3,'MG Universe'!$A$2:$R$9990,18)</f>
        <v>28.91</v>
      </c>
      <c r="S3" s="18">
        <f>VLOOKUP($A3,'MG Universe'!$A$2:$U$9990,19)</f>
        <v>17424444864</v>
      </c>
      <c r="T3" s="18" t="str">
        <f>VLOOKUP($A3,'MG Universe'!$A$2:$U$9990,20)</f>
        <v>Large</v>
      </c>
      <c r="U3" s="18" t="str">
        <f>VLOOKUP($A3,'MG Universe'!$A$2:$U$9990,21)</f>
        <v>Airlines</v>
      </c>
    </row>
    <row r="4" spans="1:21" ht="15.75" thickBot="1" x14ac:dyDescent="0.3">
      <c r="A4" s="138" t="s">
        <v>177</v>
      </c>
      <c r="B4" s="119" t="str">
        <f>VLOOKUP($A4,'MG Universe'!$A$2:$R$9990,2)</f>
        <v>Advance Auto Parts, Inc.</v>
      </c>
      <c r="C4" s="15" t="str">
        <f>VLOOKUP($A4,'MG Universe'!$A$2:$R$9990,3)</f>
        <v>C-</v>
      </c>
      <c r="D4" s="15" t="str">
        <f>VLOOKUP($A4,'MG Universe'!$A$2:$R$9990,4)</f>
        <v>E</v>
      </c>
      <c r="E4" s="15" t="str">
        <f>VLOOKUP($A4,'MG Universe'!$A$2:$R$9990,5)</f>
        <v>O</v>
      </c>
      <c r="F4" s="16" t="str">
        <f>VLOOKUP($A4,'MG Universe'!$A$2:$R$9990,6)</f>
        <v>EO</v>
      </c>
      <c r="G4" s="85">
        <f>VLOOKUP($A4,'MG Universe'!$A$2:$R$9990,7)</f>
        <v>43279</v>
      </c>
      <c r="H4" s="18">
        <f>VLOOKUP($A4,'MG Universe'!$A$2:$R$9990,8)</f>
        <v>82.9</v>
      </c>
      <c r="I4" s="18">
        <f>VLOOKUP($A4,'MG Universe'!$A$2:$R$9990,9)</f>
        <v>140.28</v>
      </c>
      <c r="J4" s="19">
        <f>VLOOKUP($A4,'MG Universe'!$A$2:$R$9990,10)</f>
        <v>1.6921999999999999</v>
      </c>
      <c r="K4" s="86">
        <f>VLOOKUP($A4,'MG Universe'!$A$2:$R$9990,11)</f>
        <v>21.72</v>
      </c>
      <c r="L4" s="19">
        <f>VLOOKUP($A4,'MG Universe'!$A$2:$R$9990,12)</f>
        <v>1.6999999999999999E-3</v>
      </c>
      <c r="M4" s="87">
        <f>VLOOKUP($A4,'MG Universe'!$A$2:$R$9990,13)</f>
        <v>1.1000000000000001</v>
      </c>
      <c r="N4" s="88">
        <f>VLOOKUP($A4,'MG Universe'!$A$2:$R$9990,14)</f>
        <v>1.61</v>
      </c>
      <c r="O4" s="18">
        <f>VLOOKUP($A4,'MG Universe'!$A$2:$R$9990,15)</f>
        <v>7.4</v>
      </c>
      <c r="P4" s="19">
        <f>VLOOKUP($A4,'MG Universe'!$A$2:$R$9990,16)</f>
        <v>6.6100000000000006E-2</v>
      </c>
      <c r="Q4" s="89">
        <f>VLOOKUP($A4,'MG Universe'!$A$2:$R$9990,17)</f>
        <v>0</v>
      </c>
      <c r="R4" s="18">
        <f>VLOOKUP($A4,'MG Universe'!$A$2:$R$9990,18)</f>
        <v>82.94</v>
      </c>
      <c r="S4" s="18">
        <f>VLOOKUP($A4,'MG Universe'!$A$2:$U$9990,19)</f>
        <v>10360572335</v>
      </c>
      <c r="T4" s="18" t="str">
        <f>VLOOKUP($A4,'MG Universe'!$A$2:$U$9990,20)</f>
        <v>Large</v>
      </c>
      <c r="U4" s="18" t="str">
        <f>VLOOKUP($A4,'MG Universe'!$A$2:$U$9990,21)</f>
        <v>Auto</v>
      </c>
    </row>
    <row r="5" spans="1:21" ht="15.75" thickBot="1" x14ac:dyDescent="0.3">
      <c r="A5" s="138" t="s">
        <v>180</v>
      </c>
      <c r="B5" s="119" t="str">
        <f>VLOOKUP($A5,'MG Universe'!$A$2:$R$9990,2)</f>
        <v>Apple Inc.</v>
      </c>
      <c r="C5" s="15" t="str">
        <f>VLOOKUP($A5,'MG Universe'!$A$2:$R$9990,3)</f>
        <v>C-</v>
      </c>
      <c r="D5" s="15" t="str">
        <f>VLOOKUP($A5,'MG Universe'!$A$2:$R$9990,4)</f>
        <v>S</v>
      </c>
      <c r="E5" s="15" t="str">
        <f>VLOOKUP($A5,'MG Universe'!$A$2:$R$9990,5)</f>
        <v>U</v>
      </c>
      <c r="F5" s="16" t="str">
        <f>VLOOKUP($A5,'MG Universe'!$A$2:$R$9990,6)</f>
        <v>SU</v>
      </c>
      <c r="G5" s="85">
        <f>VLOOKUP($A5,'MG Universe'!$A$2:$R$9990,7)</f>
        <v>43153</v>
      </c>
      <c r="H5" s="18">
        <f>VLOOKUP($A5,'MG Universe'!$A$2:$R$9990,8)</f>
        <v>271.73</v>
      </c>
      <c r="I5" s="18">
        <f>VLOOKUP($A5,'MG Universe'!$A$2:$R$9990,9)</f>
        <v>191.45</v>
      </c>
      <c r="J5" s="19">
        <f>VLOOKUP($A5,'MG Universe'!$A$2:$R$9990,10)</f>
        <v>0.7046</v>
      </c>
      <c r="K5" s="86">
        <f>VLOOKUP($A5,'MG Universe'!$A$2:$R$9990,11)</f>
        <v>20.37</v>
      </c>
      <c r="L5" s="19">
        <f>VLOOKUP($A5,'MG Universe'!$A$2:$R$9990,12)</f>
        <v>1.2500000000000001E-2</v>
      </c>
      <c r="M5" s="87">
        <f>VLOOKUP($A5,'MG Universe'!$A$2:$R$9990,13)</f>
        <v>1.3</v>
      </c>
      <c r="N5" s="88">
        <f>VLOOKUP($A5,'MG Universe'!$A$2:$R$9990,14)</f>
        <v>1.24</v>
      </c>
      <c r="O5" s="18">
        <f>VLOOKUP($A5,'MG Universe'!$A$2:$R$9990,15)</f>
        <v>-23.81</v>
      </c>
      <c r="P5" s="19">
        <f>VLOOKUP($A5,'MG Universe'!$A$2:$R$9990,16)</f>
        <v>5.9299999999999999E-2</v>
      </c>
      <c r="Q5" s="89">
        <f>VLOOKUP($A5,'MG Universe'!$A$2:$R$9990,17)</f>
        <v>6</v>
      </c>
      <c r="R5" s="18">
        <f>VLOOKUP($A5,'MG Universe'!$A$2:$R$9990,18)</f>
        <v>80.010000000000005</v>
      </c>
      <c r="S5" s="18">
        <f>VLOOKUP($A5,'MG Universe'!$A$2:$U$9990,19)</f>
        <v>943073398685</v>
      </c>
      <c r="T5" s="18" t="str">
        <f>VLOOKUP($A5,'MG Universe'!$A$2:$U$9990,20)</f>
        <v>Large</v>
      </c>
      <c r="U5" s="18" t="str">
        <f>VLOOKUP($A5,'MG Universe'!$A$2:$U$9990,21)</f>
        <v>IT Hardware</v>
      </c>
    </row>
    <row r="6" spans="1:21" ht="15.75" thickBot="1" x14ac:dyDescent="0.3">
      <c r="A6" s="138" t="s">
        <v>42</v>
      </c>
      <c r="B6" s="119" t="str">
        <f>VLOOKUP($A6,'MG Universe'!$A$2:$R$9990,2)</f>
        <v>AbbVie Inc</v>
      </c>
      <c r="C6" s="15" t="str">
        <f>VLOOKUP($A6,'MG Universe'!$A$2:$R$9990,3)</f>
        <v>B</v>
      </c>
      <c r="D6" s="15" t="str">
        <f>VLOOKUP($A6,'MG Universe'!$A$2:$R$9990,4)</f>
        <v>E</v>
      </c>
      <c r="E6" s="15" t="str">
        <f>VLOOKUP($A6,'MG Universe'!$A$2:$R$9990,5)</f>
        <v>U</v>
      </c>
      <c r="F6" s="16" t="str">
        <f>VLOOKUP($A6,'MG Universe'!$A$2:$R$9990,6)</f>
        <v>EU</v>
      </c>
      <c r="G6" s="85">
        <f>VLOOKUP($A6,'MG Universe'!$A$2:$R$9990,7)</f>
        <v>43191</v>
      </c>
      <c r="H6" s="18">
        <f>VLOOKUP($A6,'MG Universe'!$A$2:$R$9990,8)</f>
        <v>173.76</v>
      </c>
      <c r="I6" s="18">
        <f>VLOOKUP($A6,'MG Universe'!$A$2:$R$9990,9)</f>
        <v>95.41</v>
      </c>
      <c r="J6" s="19">
        <f>VLOOKUP($A6,'MG Universe'!$A$2:$R$9990,10)</f>
        <v>0.54910000000000003</v>
      </c>
      <c r="K6" s="86">
        <f>VLOOKUP($A6,'MG Universe'!$A$2:$R$9990,11)</f>
        <v>21.16</v>
      </c>
      <c r="L6" s="19">
        <f>VLOOKUP($A6,'MG Universe'!$A$2:$R$9990,12)</f>
        <v>2.6800000000000001E-2</v>
      </c>
      <c r="M6" s="87">
        <f>VLOOKUP($A6,'MG Universe'!$A$2:$R$9990,13)</f>
        <v>1.6</v>
      </c>
      <c r="N6" s="88">
        <f>VLOOKUP($A6,'MG Universe'!$A$2:$R$9990,14)</f>
        <v>1.28</v>
      </c>
      <c r="O6" s="18">
        <f>VLOOKUP($A6,'MG Universe'!$A$2:$R$9990,15)</f>
        <v>-27.69</v>
      </c>
      <c r="P6" s="19">
        <f>VLOOKUP($A6,'MG Universe'!$A$2:$R$9990,16)</f>
        <v>6.3299999999999995E-2</v>
      </c>
      <c r="Q6" s="89">
        <f>VLOOKUP($A6,'MG Universe'!$A$2:$R$9990,17)</f>
        <v>5</v>
      </c>
      <c r="R6" s="18">
        <f>VLOOKUP($A6,'MG Universe'!$A$2:$R$9990,18)</f>
        <v>22.85</v>
      </c>
      <c r="S6" s="18">
        <f>VLOOKUP($A6,'MG Universe'!$A$2:$U$9990,19)</f>
        <v>152001964083</v>
      </c>
      <c r="T6" s="18" t="str">
        <f>VLOOKUP($A6,'MG Universe'!$A$2:$U$9990,20)</f>
        <v>Large</v>
      </c>
      <c r="U6" s="18" t="str">
        <f>VLOOKUP($A6,'MG Universe'!$A$2:$U$9990,21)</f>
        <v>Pharmaceuticals</v>
      </c>
    </row>
    <row r="7" spans="1:21" ht="15.75" thickBot="1" x14ac:dyDescent="0.3">
      <c r="A7" s="138" t="s">
        <v>184</v>
      </c>
      <c r="B7" s="119" t="str">
        <f>VLOOKUP($A7,'MG Universe'!$A$2:$R$9990,2)</f>
        <v>AmerisourceBergen Corp.</v>
      </c>
      <c r="C7" s="15" t="str">
        <f>VLOOKUP($A7,'MG Universe'!$A$2:$R$9990,3)</f>
        <v>C-</v>
      </c>
      <c r="D7" s="15" t="str">
        <f>VLOOKUP($A7,'MG Universe'!$A$2:$R$9990,4)</f>
        <v>S</v>
      </c>
      <c r="E7" s="15" t="str">
        <f>VLOOKUP($A7,'MG Universe'!$A$2:$R$9990,5)</f>
        <v>U</v>
      </c>
      <c r="F7" s="16" t="str">
        <f>VLOOKUP($A7,'MG Universe'!$A$2:$R$9990,6)</f>
        <v>SU</v>
      </c>
      <c r="G7" s="85">
        <f>VLOOKUP($A7,'MG Universe'!$A$2:$R$9990,7)</f>
        <v>43196</v>
      </c>
      <c r="H7" s="18">
        <f>VLOOKUP($A7,'MG Universe'!$A$2:$R$9990,8)</f>
        <v>147.82</v>
      </c>
      <c r="I7" s="18">
        <f>VLOOKUP($A7,'MG Universe'!$A$2:$R$9990,9)</f>
        <v>86.82</v>
      </c>
      <c r="J7" s="19">
        <f>VLOOKUP($A7,'MG Universe'!$A$2:$R$9990,10)</f>
        <v>0.58730000000000004</v>
      </c>
      <c r="K7" s="86">
        <f>VLOOKUP($A7,'MG Universe'!$A$2:$R$9990,11)</f>
        <v>22.61</v>
      </c>
      <c r="L7" s="19">
        <f>VLOOKUP($A7,'MG Universe'!$A$2:$R$9990,12)</f>
        <v>1.6799999999999999E-2</v>
      </c>
      <c r="M7" s="87">
        <f>VLOOKUP($A7,'MG Universe'!$A$2:$R$9990,13)</f>
        <v>1</v>
      </c>
      <c r="N7" s="88">
        <f>VLOOKUP($A7,'MG Universe'!$A$2:$R$9990,14)</f>
        <v>0.95</v>
      </c>
      <c r="O7" s="18">
        <f>VLOOKUP($A7,'MG Universe'!$A$2:$R$9990,15)</f>
        <v>-37.090000000000003</v>
      </c>
      <c r="P7" s="19">
        <f>VLOOKUP($A7,'MG Universe'!$A$2:$R$9990,16)</f>
        <v>7.0499999999999993E-2</v>
      </c>
      <c r="Q7" s="89">
        <f>VLOOKUP($A7,'MG Universe'!$A$2:$R$9990,17)</f>
        <v>12</v>
      </c>
      <c r="R7" s="18">
        <f>VLOOKUP($A7,'MG Universe'!$A$2:$R$9990,18)</f>
        <v>37.07</v>
      </c>
      <c r="S7" s="18">
        <f>VLOOKUP($A7,'MG Universe'!$A$2:$U$9990,19)</f>
        <v>19305191209</v>
      </c>
      <c r="T7" s="18" t="str">
        <f>VLOOKUP($A7,'MG Universe'!$A$2:$U$9990,20)</f>
        <v>Large</v>
      </c>
      <c r="U7" s="18" t="str">
        <f>VLOOKUP($A7,'MG Universe'!$A$2:$U$9990,21)</f>
        <v>Pharmaceuticals</v>
      </c>
    </row>
    <row r="8" spans="1:21" ht="15.75" thickBot="1" x14ac:dyDescent="0.3">
      <c r="A8" s="138" t="s">
        <v>2040</v>
      </c>
      <c r="B8" s="119" t="str">
        <f>VLOOKUP($A8,'MG Universe'!$A$2:$R$9990,2)</f>
        <v>AmerisourceBergen Corp.</v>
      </c>
      <c r="C8" s="15" t="str">
        <f>VLOOKUP($A8,'MG Universe'!$A$2:$R$9990,3)</f>
        <v>C-</v>
      </c>
      <c r="D8" s="15" t="str">
        <f>VLOOKUP($A8,'MG Universe'!$A$2:$R$9990,4)</f>
        <v>S</v>
      </c>
      <c r="E8" s="15" t="str">
        <f>VLOOKUP($A8,'MG Universe'!$A$2:$R$9990,5)</f>
        <v>U</v>
      </c>
      <c r="F8" s="16" t="str">
        <f>VLOOKUP($A8,'MG Universe'!$A$2:$R$9990,6)</f>
        <v>SU</v>
      </c>
      <c r="G8" s="85">
        <f>VLOOKUP($A8,'MG Universe'!$A$2:$R$9990,7)</f>
        <v>43196</v>
      </c>
      <c r="H8" s="18">
        <f>VLOOKUP($A8,'MG Universe'!$A$2:$R$9990,8)</f>
        <v>147.82</v>
      </c>
      <c r="I8" s="18">
        <f>VLOOKUP($A8,'MG Universe'!$A$2:$R$9990,9)</f>
        <v>86.82</v>
      </c>
      <c r="J8" s="19">
        <f>VLOOKUP($A8,'MG Universe'!$A$2:$R$9990,10)</f>
        <v>0.58730000000000004</v>
      </c>
      <c r="K8" s="86">
        <f>VLOOKUP($A8,'MG Universe'!$A$2:$R$9990,11)</f>
        <v>22.61</v>
      </c>
      <c r="L8" s="19">
        <f>VLOOKUP($A8,'MG Universe'!$A$2:$R$9990,12)</f>
        <v>1.6799999999999999E-2</v>
      </c>
      <c r="M8" s="87">
        <f>VLOOKUP($A8,'MG Universe'!$A$2:$R$9990,13)</f>
        <v>1</v>
      </c>
      <c r="N8" s="88">
        <f>VLOOKUP($A8,'MG Universe'!$A$2:$R$9990,14)</f>
        <v>0.95</v>
      </c>
      <c r="O8" s="18">
        <f>VLOOKUP($A8,'MG Universe'!$A$2:$R$9990,15)</f>
        <v>-37.090000000000003</v>
      </c>
      <c r="P8" s="19">
        <f>VLOOKUP($A8,'MG Universe'!$A$2:$R$9990,16)</f>
        <v>7.0499999999999993E-2</v>
      </c>
      <c r="Q8" s="89">
        <f>VLOOKUP($A8,'MG Universe'!$A$2:$R$9990,17)</f>
        <v>12</v>
      </c>
      <c r="R8" s="18">
        <f>VLOOKUP($A8,'MG Universe'!$A$2:$R$9990,18)</f>
        <v>37.07</v>
      </c>
      <c r="S8" s="18">
        <f>VLOOKUP($A8,'MG Universe'!$A$2:$U$9990,19)</f>
        <v>19305191209</v>
      </c>
      <c r="T8" s="18" t="str">
        <f>VLOOKUP($A8,'MG Universe'!$A$2:$U$9990,20)</f>
        <v>Large</v>
      </c>
      <c r="U8" s="18" t="str">
        <f>VLOOKUP($A8,'MG Universe'!$A$2:$U$9990,21)</f>
        <v>Pharmaceuticals</v>
      </c>
    </row>
    <row r="9" spans="1:21" ht="15.75" thickBot="1" x14ac:dyDescent="0.3">
      <c r="A9" s="138" t="s">
        <v>186</v>
      </c>
      <c r="B9" s="119" t="str">
        <f>VLOOKUP($A9,'MG Universe'!$A$2:$R$9990,2)</f>
        <v>Abbott Laboratories</v>
      </c>
      <c r="C9" s="15" t="str">
        <f>VLOOKUP($A9,'MG Universe'!$A$2:$R$9990,3)</f>
        <v>D</v>
      </c>
      <c r="D9" s="15" t="str">
        <f>VLOOKUP($A9,'MG Universe'!$A$2:$R$9990,4)</f>
        <v>S</v>
      </c>
      <c r="E9" s="15" t="str">
        <f>VLOOKUP($A9,'MG Universe'!$A$2:$R$9990,5)</f>
        <v>O</v>
      </c>
      <c r="F9" s="16" t="str">
        <f>VLOOKUP($A9,'MG Universe'!$A$2:$R$9990,6)</f>
        <v>SO</v>
      </c>
      <c r="G9" s="85">
        <f>VLOOKUP($A9,'MG Universe'!$A$2:$R$9990,7)</f>
        <v>43228</v>
      </c>
      <c r="H9" s="18">
        <f>VLOOKUP($A9,'MG Universe'!$A$2:$R$9990,8)</f>
        <v>1.59</v>
      </c>
      <c r="I9" s="18">
        <f>VLOOKUP($A9,'MG Universe'!$A$2:$R$9990,9)</f>
        <v>62.8</v>
      </c>
      <c r="J9" s="19">
        <f>VLOOKUP($A9,'MG Universe'!$A$2:$R$9990,10)</f>
        <v>39.496899999999997</v>
      </c>
      <c r="K9" s="86">
        <f>VLOOKUP($A9,'MG Universe'!$A$2:$R$9990,11)</f>
        <v>36.94</v>
      </c>
      <c r="L9" s="19">
        <f>VLOOKUP($A9,'MG Universe'!$A$2:$R$9990,12)</f>
        <v>1.6899999999999998E-2</v>
      </c>
      <c r="M9" s="87">
        <f>VLOOKUP($A9,'MG Universe'!$A$2:$R$9990,13)</f>
        <v>1.5</v>
      </c>
      <c r="N9" s="88">
        <f>VLOOKUP($A9,'MG Universe'!$A$2:$R$9990,14)</f>
        <v>1.66</v>
      </c>
      <c r="O9" s="18">
        <f>VLOOKUP($A9,'MG Universe'!$A$2:$R$9990,15)</f>
        <v>-13.9</v>
      </c>
      <c r="P9" s="19">
        <f>VLOOKUP($A9,'MG Universe'!$A$2:$R$9990,16)</f>
        <v>0.14219999999999999</v>
      </c>
      <c r="Q9" s="89">
        <f>VLOOKUP($A9,'MG Universe'!$A$2:$R$9990,17)</f>
        <v>4</v>
      </c>
      <c r="R9" s="18">
        <f>VLOOKUP($A9,'MG Universe'!$A$2:$R$9990,18)</f>
        <v>33.71</v>
      </c>
      <c r="S9" s="18">
        <f>VLOOKUP($A9,'MG Universe'!$A$2:$U$9990,19)</f>
        <v>112381300048</v>
      </c>
      <c r="T9" s="18" t="str">
        <f>VLOOKUP($A9,'MG Universe'!$A$2:$U$9990,20)</f>
        <v>Large</v>
      </c>
      <c r="U9" s="18" t="str">
        <f>VLOOKUP($A9,'MG Universe'!$A$2:$U$9990,21)</f>
        <v>Medical</v>
      </c>
    </row>
    <row r="10" spans="1:21" ht="15.75" thickBot="1" x14ac:dyDescent="0.3">
      <c r="A10" s="138" t="s">
        <v>194</v>
      </c>
      <c r="B10" s="119" t="str">
        <f>VLOOKUP($A10,'MG Universe'!$A$2:$R$9990,2)</f>
        <v>Accenture Plc</v>
      </c>
      <c r="C10" s="15" t="str">
        <f>VLOOKUP($A10,'MG Universe'!$A$2:$R$9990,3)</f>
        <v>C</v>
      </c>
      <c r="D10" s="15" t="str">
        <f>VLOOKUP($A10,'MG Universe'!$A$2:$R$9990,4)</f>
        <v>E</v>
      </c>
      <c r="E10" s="15" t="str">
        <f>VLOOKUP($A10,'MG Universe'!$A$2:$R$9990,5)</f>
        <v>O</v>
      </c>
      <c r="F10" s="16" t="str">
        <f>VLOOKUP($A10,'MG Universe'!$A$2:$R$9990,6)</f>
        <v>EO</v>
      </c>
      <c r="G10" s="85">
        <f>VLOOKUP($A10,'MG Universe'!$A$2:$R$9990,7)</f>
        <v>43207</v>
      </c>
      <c r="H10" s="18">
        <f>VLOOKUP($A10,'MG Universe'!$A$2:$R$9990,8)</f>
        <v>114.73</v>
      </c>
      <c r="I10" s="18">
        <f>VLOOKUP($A10,'MG Universe'!$A$2:$R$9990,9)</f>
        <v>168.07</v>
      </c>
      <c r="J10" s="19">
        <f>VLOOKUP($A10,'MG Universe'!$A$2:$R$9990,10)</f>
        <v>1.4649000000000001</v>
      </c>
      <c r="K10" s="86">
        <f>VLOOKUP($A10,'MG Universe'!$A$2:$R$9990,11)</f>
        <v>28.98</v>
      </c>
      <c r="L10" s="19">
        <f>VLOOKUP($A10,'MG Universe'!$A$2:$R$9990,12)</f>
        <v>1.44E-2</v>
      </c>
      <c r="M10" s="87">
        <f>VLOOKUP($A10,'MG Universe'!$A$2:$R$9990,13)</f>
        <v>1</v>
      </c>
      <c r="N10" s="88">
        <f>VLOOKUP($A10,'MG Universe'!$A$2:$R$9990,14)</f>
        <v>1.31</v>
      </c>
      <c r="O10" s="18">
        <f>VLOOKUP($A10,'MG Universe'!$A$2:$R$9990,15)</f>
        <v>-1.78</v>
      </c>
      <c r="P10" s="19">
        <f>VLOOKUP($A10,'MG Universe'!$A$2:$R$9990,16)</f>
        <v>0.1024</v>
      </c>
      <c r="Q10" s="89">
        <f>VLOOKUP($A10,'MG Universe'!$A$2:$R$9990,17)</f>
        <v>6</v>
      </c>
      <c r="R10" s="18">
        <f>VLOOKUP($A10,'MG Universe'!$A$2:$R$9990,18)</f>
        <v>44.94</v>
      </c>
      <c r="S10" s="18">
        <f>VLOOKUP($A10,'MG Universe'!$A$2:$U$9990,19)</f>
        <v>113586611535</v>
      </c>
      <c r="T10" s="18" t="str">
        <f>VLOOKUP($A10,'MG Universe'!$A$2:$U$9990,20)</f>
        <v>Large</v>
      </c>
      <c r="U10" s="18" t="str">
        <f>VLOOKUP($A10,'MG Universe'!$A$2:$U$9990,21)</f>
        <v>Business Support</v>
      </c>
    </row>
    <row r="11" spans="1:21" ht="15.75" thickBot="1" x14ac:dyDescent="0.3">
      <c r="A11" s="138" t="s">
        <v>200</v>
      </c>
      <c r="B11" s="119" t="str">
        <f>VLOOKUP($A11,'MG Universe'!$A$2:$R$9990,2)</f>
        <v>Adobe Systems Incorporated</v>
      </c>
      <c r="C11" s="15" t="str">
        <f>VLOOKUP($A11,'MG Universe'!$A$2:$R$9990,3)</f>
        <v>C-</v>
      </c>
      <c r="D11" s="15" t="str">
        <f>VLOOKUP($A11,'MG Universe'!$A$2:$R$9990,4)</f>
        <v>E</v>
      </c>
      <c r="E11" s="15" t="str">
        <f>VLOOKUP($A11,'MG Universe'!$A$2:$R$9990,5)</f>
        <v>O</v>
      </c>
      <c r="F11" s="16" t="str">
        <f>VLOOKUP($A11,'MG Universe'!$A$2:$R$9990,6)</f>
        <v>EO</v>
      </c>
      <c r="G11" s="85">
        <f>VLOOKUP($A11,'MG Universe'!$A$2:$R$9990,7)</f>
        <v>43198</v>
      </c>
      <c r="H11" s="18">
        <f>VLOOKUP($A11,'MG Universe'!$A$2:$R$9990,8)</f>
        <v>140.37</v>
      </c>
      <c r="I11" s="18">
        <f>VLOOKUP($A11,'MG Universe'!$A$2:$R$9990,9)</f>
        <v>258.31</v>
      </c>
      <c r="J11" s="19">
        <f>VLOOKUP($A11,'MG Universe'!$A$2:$R$9990,10)</f>
        <v>1.8402000000000001</v>
      </c>
      <c r="K11" s="86">
        <f>VLOOKUP($A11,'MG Universe'!$A$2:$R$9990,11)</f>
        <v>70.77</v>
      </c>
      <c r="L11" s="19">
        <f>VLOOKUP($A11,'MG Universe'!$A$2:$R$9990,12)</f>
        <v>0</v>
      </c>
      <c r="M11" s="87">
        <f>VLOOKUP($A11,'MG Universe'!$A$2:$R$9990,13)</f>
        <v>1.1000000000000001</v>
      </c>
      <c r="N11" s="88">
        <f>VLOOKUP($A11,'MG Universe'!$A$2:$R$9990,14)</f>
        <v>2.12</v>
      </c>
      <c r="O11" s="18">
        <f>VLOOKUP($A11,'MG Universe'!$A$2:$R$9990,15)</f>
        <v>2.29</v>
      </c>
      <c r="P11" s="19">
        <f>VLOOKUP($A11,'MG Universe'!$A$2:$R$9990,16)</f>
        <v>0.31130000000000002</v>
      </c>
      <c r="Q11" s="89">
        <f>VLOOKUP($A11,'MG Universe'!$A$2:$R$9990,17)</f>
        <v>0</v>
      </c>
      <c r="R11" s="18">
        <f>VLOOKUP($A11,'MG Universe'!$A$2:$R$9990,18)</f>
        <v>49.09</v>
      </c>
      <c r="S11" s="18">
        <f>VLOOKUP($A11,'MG Universe'!$A$2:$U$9990,19)</f>
        <v>128426663519</v>
      </c>
      <c r="T11" s="18" t="str">
        <f>VLOOKUP($A11,'MG Universe'!$A$2:$U$9990,20)</f>
        <v>Large</v>
      </c>
      <c r="U11" s="18" t="str">
        <f>VLOOKUP($A11,'MG Universe'!$A$2:$U$9990,21)</f>
        <v>Software</v>
      </c>
    </row>
    <row r="12" spans="1:21" ht="15.75" thickBot="1" x14ac:dyDescent="0.3">
      <c r="A12" s="138" t="s">
        <v>202</v>
      </c>
      <c r="B12" s="119" t="str">
        <f>VLOOKUP($A12,'MG Universe'!$A$2:$R$9990,2)</f>
        <v>Analog Devices, Inc.</v>
      </c>
      <c r="C12" s="15" t="str">
        <f>VLOOKUP($A12,'MG Universe'!$A$2:$R$9990,3)</f>
        <v>C</v>
      </c>
      <c r="D12" s="15" t="str">
        <f>VLOOKUP($A12,'MG Universe'!$A$2:$R$9990,4)</f>
        <v>E</v>
      </c>
      <c r="E12" s="15" t="str">
        <f>VLOOKUP($A12,'MG Universe'!$A$2:$R$9990,5)</f>
        <v>O</v>
      </c>
      <c r="F12" s="16" t="str">
        <f>VLOOKUP($A12,'MG Universe'!$A$2:$R$9990,6)</f>
        <v>EO</v>
      </c>
      <c r="G12" s="85">
        <f>VLOOKUP($A12,'MG Universe'!$A$2:$R$9990,7)</f>
        <v>43254</v>
      </c>
      <c r="H12" s="18">
        <f>VLOOKUP($A12,'MG Universe'!$A$2:$R$9990,8)</f>
        <v>62.42</v>
      </c>
      <c r="I12" s="18">
        <f>VLOOKUP($A12,'MG Universe'!$A$2:$R$9990,9)</f>
        <v>98.26</v>
      </c>
      <c r="J12" s="19">
        <f>VLOOKUP($A12,'MG Universe'!$A$2:$R$9990,10)</f>
        <v>1.5742</v>
      </c>
      <c r="K12" s="86">
        <f>VLOOKUP($A12,'MG Universe'!$A$2:$R$9990,11)</f>
        <v>32.11</v>
      </c>
      <c r="L12" s="19">
        <f>VLOOKUP($A12,'MG Universe'!$A$2:$R$9990,12)</f>
        <v>1.7999999999999999E-2</v>
      </c>
      <c r="M12" s="87">
        <f>VLOOKUP($A12,'MG Universe'!$A$2:$R$9990,13)</f>
        <v>1.3</v>
      </c>
      <c r="N12" s="88">
        <f>VLOOKUP($A12,'MG Universe'!$A$2:$R$9990,14)</f>
        <v>1.53</v>
      </c>
      <c r="O12" s="18">
        <f>VLOOKUP($A12,'MG Universe'!$A$2:$R$9990,15)</f>
        <v>-21.35</v>
      </c>
      <c r="P12" s="19">
        <f>VLOOKUP($A12,'MG Universe'!$A$2:$R$9990,16)</f>
        <v>0.1181</v>
      </c>
      <c r="Q12" s="89">
        <f>VLOOKUP($A12,'MG Universe'!$A$2:$R$9990,17)</f>
        <v>14</v>
      </c>
      <c r="R12" s="18">
        <f>VLOOKUP($A12,'MG Universe'!$A$2:$R$9990,18)</f>
        <v>53.3</v>
      </c>
      <c r="S12" s="18">
        <f>VLOOKUP($A12,'MG Universe'!$A$2:$U$9990,19)</f>
        <v>36623527542</v>
      </c>
      <c r="T12" s="18" t="str">
        <f>VLOOKUP($A12,'MG Universe'!$A$2:$U$9990,20)</f>
        <v>Large</v>
      </c>
      <c r="U12" s="18" t="str">
        <f>VLOOKUP($A12,'MG Universe'!$A$2:$U$9990,21)</f>
        <v>IT Hardware</v>
      </c>
    </row>
    <row r="13" spans="1:21" ht="15.75" thickBot="1" x14ac:dyDescent="0.3">
      <c r="A13" s="138" t="s">
        <v>204</v>
      </c>
      <c r="B13" s="119" t="str">
        <f>VLOOKUP($A13,'MG Universe'!$A$2:$R$9990,2)</f>
        <v>Archer Daniels Midland Co</v>
      </c>
      <c r="C13" s="15" t="str">
        <f>VLOOKUP($A13,'MG Universe'!$A$2:$R$9990,3)</f>
        <v>B</v>
      </c>
      <c r="D13" s="15" t="str">
        <f>VLOOKUP($A13,'MG Universe'!$A$2:$R$9990,4)</f>
        <v>E</v>
      </c>
      <c r="E13" s="15" t="str">
        <f>VLOOKUP($A13,'MG Universe'!$A$2:$R$9990,5)</f>
        <v>O</v>
      </c>
      <c r="F13" s="16" t="str">
        <f>VLOOKUP($A13,'MG Universe'!$A$2:$R$9990,6)</f>
        <v>EO</v>
      </c>
      <c r="G13" s="85">
        <f>VLOOKUP($A13,'MG Universe'!$A$2:$R$9990,7)</f>
        <v>43223</v>
      </c>
      <c r="H13" s="18">
        <f>VLOOKUP($A13,'MG Universe'!$A$2:$R$9990,8)</f>
        <v>25.34</v>
      </c>
      <c r="I13" s="18">
        <f>VLOOKUP($A13,'MG Universe'!$A$2:$R$9990,9)</f>
        <v>47.72</v>
      </c>
      <c r="J13" s="19">
        <f>VLOOKUP($A13,'MG Universe'!$A$2:$R$9990,10)</f>
        <v>1.8832</v>
      </c>
      <c r="K13" s="86">
        <f>VLOOKUP($A13,'MG Universe'!$A$2:$R$9990,11)</f>
        <v>17.420000000000002</v>
      </c>
      <c r="L13" s="19">
        <f>VLOOKUP($A13,'MG Universe'!$A$2:$R$9990,12)</f>
        <v>2.6800000000000001E-2</v>
      </c>
      <c r="M13" s="87">
        <f>VLOOKUP($A13,'MG Universe'!$A$2:$R$9990,13)</f>
        <v>1</v>
      </c>
      <c r="N13" s="88">
        <f>VLOOKUP($A13,'MG Universe'!$A$2:$R$9990,14)</f>
        <v>1.59</v>
      </c>
      <c r="O13" s="18">
        <f>VLOOKUP($A13,'MG Universe'!$A$2:$R$9990,15)</f>
        <v>-3.05</v>
      </c>
      <c r="P13" s="19">
        <f>VLOOKUP($A13,'MG Universe'!$A$2:$R$9990,16)</f>
        <v>4.4600000000000001E-2</v>
      </c>
      <c r="Q13" s="89">
        <f>VLOOKUP($A13,'MG Universe'!$A$2:$R$9990,17)</f>
        <v>20</v>
      </c>
      <c r="R13" s="18">
        <f>VLOOKUP($A13,'MG Universe'!$A$2:$R$9990,18)</f>
        <v>45.51</v>
      </c>
      <c r="S13" s="18">
        <f>VLOOKUP($A13,'MG Universe'!$A$2:$U$9990,19)</f>
        <v>26910549981</v>
      </c>
      <c r="T13" s="18" t="str">
        <f>VLOOKUP($A13,'MG Universe'!$A$2:$U$9990,20)</f>
        <v>Large</v>
      </c>
      <c r="U13" s="18" t="str">
        <f>VLOOKUP($A13,'MG Universe'!$A$2:$U$9990,21)</f>
        <v>Food Processing</v>
      </c>
    </row>
    <row r="14" spans="1:21" ht="15.75" thickBot="1" x14ac:dyDescent="0.3">
      <c r="A14" s="138" t="s">
        <v>206</v>
      </c>
      <c r="B14" s="119" t="str">
        <f>VLOOKUP($A14,'MG Universe'!$A$2:$R$9990,2)</f>
        <v>Automatic Data Processing</v>
      </c>
      <c r="C14" s="15" t="str">
        <f>VLOOKUP($A14,'MG Universe'!$A$2:$R$9990,3)</f>
        <v>C+</v>
      </c>
      <c r="D14" s="15" t="str">
        <f>VLOOKUP($A14,'MG Universe'!$A$2:$R$9990,4)</f>
        <v>E</v>
      </c>
      <c r="E14" s="15" t="str">
        <f>VLOOKUP($A14,'MG Universe'!$A$2:$R$9990,5)</f>
        <v>O</v>
      </c>
      <c r="F14" s="16" t="str">
        <f>VLOOKUP($A14,'MG Universe'!$A$2:$R$9990,6)</f>
        <v>EO</v>
      </c>
      <c r="G14" s="85">
        <f>VLOOKUP($A14,'MG Universe'!$A$2:$R$9990,7)</f>
        <v>43208</v>
      </c>
      <c r="H14" s="18">
        <f>VLOOKUP($A14,'MG Universe'!$A$2:$R$9990,8)</f>
        <v>59.67</v>
      </c>
      <c r="I14" s="18">
        <f>VLOOKUP($A14,'MG Universe'!$A$2:$R$9990,9)</f>
        <v>137.36000000000001</v>
      </c>
      <c r="J14" s="19">
        <f>VLOOKUP($A14,'MG Universe'!$A$2:$R$9990,10)</f>
        <v>2.302</v>
      </c>
      <c r="K14" s="86">
        <f>VLOOKUP($A14,'MG Universe'!$A$2:$R$9990,11)</f>
        <v>37.74</v>
      </c>
      <c r="L14" s="19">
        <f>VLOOKUP($A14,'MG Universe'!$A$2:$R$9990,12)</f>
        <v>1.6299999999999999E-2</v>
      </c>
      <c r="M14" s="87">
        <f>VLOOKUP($A14,'MG Universe'!$A$2:$R$9990,13)</f>
        <v>0.9</v>
      </c>
      <c r="N14" s="88">
        <f>VLOOKUP($A14,'MG Universe'!$A$2:$R$9990,14)</f>
        <v>1.06</v>
      </c>
      <c r="O14" s="18">
        <f>VLOOKUP($A14,'MG Universe'!$A$2:$R$9990,15)</f>
        <v>-2.85</v>
      </c>
      <c r="P14" s="19">
        <f>VLOOKUP($A14,'MG Universe'!$A$2:$R$9990,16)</f>
        <v>0.1462</v>
      </c>
      <c r="Q14" s="89">
        <f>VLOOKUP($A14,'MG Universe'!$A$2:$R$9990,17)</f>
        <v>20</v>
      </c>
      <c r="R14" s="18">
        <f>VLOOKUP($A14,'MG Universe'!$A$2:$R$9990,18)</f>
        <v>28.47</v>
      </c>
      <c r="S14" s="18">
        <f>VLOOKUP($A14,'MG Universe'!$A$2:$U$9990,19)</f>
        <v>60607235214</v>
      </c>
      <c r="T14" s="18" t="str">
        <f>VLOOKUP($A14,'MG Universe'!$A$2:$U$9990,20)</f>
        <v>Large</v>
      </c>
      <c r="U14" s="18" t="str">
        <f>VLOOKUP($A14,'MG Universe'!$A$2:$U$9990,21)</f>
        <v>Business Support</v>
      </c>
    </row>
    <row r="15" spans="1:21" ht="15.75" thickBot="1" x14ac:dyDescent="0.3">
      <c r="A15" s="138" t="s">
        <v>208</v>
      </c>
      <c r="B15" s="119" t="str">
        <f>VLOOKUP($A15,'MG Universe'!$A$2:$R$9990,2)</f>
        <v>Alliance Data Systems Corporation</v>
      </c>
      <c r="C15" s="15" t="str">
        <f>VLOOKUP($A15,'MG Universe'!$A$2:$R$9990,3)</f>
        <v>B-</v>
      </c>
      <c r="D15" s="15" t="str">
        <f>VLOOKUP($A15,'MG Universe'!$A$2:$R$9990,4)</f>
        <v>E</v>
      </c>
      <c r="E15" s="15" t="str">
        <f>VLOOKUP($A15,'MG Universe'!$A$2:$R$9990,5)</f>
        <v>U</v>
      </c>
      <c r="F15" s="16" t="str">
        <f>VLOOKUP($A15,'MG Universe'!$A$2:$R$9990,6)</f>
        <v>EU</v>
      </c>
      <c r="G15" s="85">
        <f>VLOOKUP($A15,'MG Universe'!$A$2:$R$9990,7)</f>
        <v>43235</v>
      </c>
      <c r="H15" s="18">
        <f>VLOOKUP($A15,'MG Universe'!$A$2:$R$9990,8)</f>
        <v>547.96</v>
      </c>
      <c r="I15" s="18">
        <f>VLOOKUP($A15,'MG Universe'!$A$2:$R$9990,9)</f>
        <v>225.44</v>
      </c>
      <c r="J15" s="19">
        <f>VLOOKUP($A15,'MG Universe'!$A$2:$R$9990,10)</f>
        <v>0.41139999999999999</v>
      </c>
      <c r="K15" s="86">
        <f>VLOOKUP($A15,'MG Universe'!$A$2:$R$9990,11)</f>
        <v>15.84</v>
      </c>
      <c r="L15" s="19">
        <f>VLOOKUP($A15,'MG Universe'!$A$2:$R$9990,12)</f>
        <v>9.1999999999999998E-3</v>
      </c>
      <c r="M15" s="87">
        <f>VLOOKUP($A15,'MG Universe'!$A$2:$R$9990,13)</f>
        <v>1.8</v>
      </c>
      <c r="N15" s="88">
        <f>VLOOKUP($A15,'MG Universe'!$A$2:$R$9990,14)</f>
        <v>2.14</v>
      </c>
      <c r="O15" s="18">
        <f>VLOOKUP($A15,'MG Universe'!$A$2:$R$9990,15)</f>
        <v>-70.39</v>
      </c>
      <c r="P15" s="19">
        <f>VLOOKUP($A15,'MG Universe'!$A$2:$R$9990,16)</f>
        <v>3.6700000000000003E-2</v>
      </c>
      <c r="Q15" s="89">
        <f>VLOOKUP($A15,'MG Universe'!$A$2:$R$9990,17)</f>
        <v>2</v>
      </c>
      <c r="R15" s="18">
        <f>VLOOKUP($A15,'MG Universe'!$A$2:$R$9990,18)</f>
        <v>128.46</v>
      </c>
      <c r="S15" s="18">
        <f>VLOOKUP($A15,'MG Universe'!$A$2:$U$9990,19)</f>
        <v>13888430188</v>
      </c>
      <c r="T15" s="18" t="str">
        <f>VLOOKUP($A15,'MG Universe'!$A$2:$U$9990,20)</f>
        <v>Large</v>
      </c>
      <c r="U15" s="18" t="str">
        <f>VLOOKUP($A15,'MG Universe'!$A$2:$U$9990,21)</f>
        <v>Business Support</v>
      </c>
    </row>
    <row r="16" spans="1:21" ht="15.75" thickBot="1" x14ac:dyDescent="0.3">
      <c r="A16" s="138" t="s">
        <v>210</v>
      </c>
      <c r="B16" s="119" t="str">
        <f>VLOOKUP($A16,'MG Universe'!$A$2:$R$9990,2)</f>
        <v>Autodesk, Inc.</v>
      </c>
      <c r="C16" s="15" t="str">
        <f>VLOOKUP($A16,'MG Universe'!$A$2:$R$9990,3)</f>
        <v>F</v>
      </c>
      <c r="D16" s="15" t="str">
        <f>VLOOKUP($A16,'MG Universe'!$A$2:$R$9990,4)</f>
        <v>S</v>
      </c>
      <c r="E16" s="15" t="str">
        <f>VLOOKUP($A16,'MG Universe'!$A$2:$R$9990,5)</f>
        <v>O</v>
      </c>
      <c r="F16" s="16" t="str">
        <f>VLOOKUP($A16,'MG Universe'!$A$2:$R$9990,6)</f>
        <v>SO</v>
      </c>
      <c r="G16" s="85">
        <f>VLOOKUP($A16,'MG Universe'!$A$2:$R$9990,7)</f>
        <v>43197</v>
      </c>
      <c r="H16" s="18">
        <f>VLOOKUP($A16,'MG Universe'!$A$2:$R$9990,8)</f>
        <v>0</v>
      </c>
      <c r="I16" s="18">
        <f>VLOOKUP($A16,'MG Universe'!$A$2:$R$9990,9)</f>
        <v>136.56</v>
      </c>
      <c r="J16" s="19" t="str">
        <f>VLOOKUP($A16,'MG Universe'!$A$2:$R$9990,10)</f>
        <v>N/A</v>
      </c>
      <c r="K16" s="86" t="str">
        <f>VLOOKUP($A16,'MG Universe'!$A$2:$R$9990,11)</f>
        <v>N/A</v>
      </c>
      <c r="L16" s="19">
        <f>VLOOKUP($A16,'MG Universe'!$A$2:$R$9990,12)</f>
        <v>0</v>
      </c>
      <c r="M16" s="87">
        <f>VLOOKUP($A16,'MG Universe'!$A$2:$R$9990,13)</f>
        <v>1.7</v>
      </c>
      <c r="N16" s="88">
        <f>VLOOKUP($A16,'MG Universe'!$A$2:$R$9990,14)</f>
        <v>0.88</v>
      </c>
      <c r="O16" s="18">
        <f>VLOOKUP($A16,'MG Universe'!$A$2:$R$9990,15)</f>
        <v>-11.38</v>
      </c>
      <c r="P16" s="19">
        <f>VLOOKUP($A16,'MG Universe'!$A$2:$R$9990,16)</f>
        <v>-0.65759999999999996</v>
      </c>
      <c r="Q16" s="89">
        <f>VLOOKUP($A16,'MG Universe'!$A$2:$R$9990,17)</f>
        <v>0</v>
      </c>
      <c r="R16" s="18">
        <f>VLOOKUP($A16,'MG Universe'!$A$2:$R$9990,18)</f>
        <v>0</v>
      </c>
      <c r="S16" s="18">
        <f>VLOOKUP($A16,'MG Universe'!$A$2:$U$9990,19)</f>
        <v>30139525198</v>
      </c>
      <c r="T16" s="18" t="str">
        <f>VLOOKUP($A16,'MG Universe'!$A$2:$U$9990,20)</f>
        <v>Large</v>
      </c>
      <c r="U16" s="18" t="str">
        <f>VLOOKUP($A16,'MG Universe'!$A$2:$U$9990,21)</f>
        <v>Software</v>
      </c>
    </row>
    <row r="17" spans="1:21" ht="15.75" thickBot="1" x14ac:dyDescent="0.3">
      <c r="A17" s="138" t="s">
        <v>212</v>
      </c>
      <c r="B17" s="119" t="str">
        <f>VLOOKUP($A17,'MG Universe'!$A$2:$R$9990,2)</f>
        <v>Ameren Corp</v>
      </c>
      <c r="C17" s="15" t="str">
        <f>VLOOKUP($A17,'MG Universe'!$A$2:$R$9990,3)</f>
        <v>C-</v>
      </c>
      <c r="D17" s="15" t="str">
        <f>VLOOKUP($A17,'MG Universe'!$A$2:$R$9990,4)</f>
        <v>S</v>
      </c>
      <c r="E17" s="15" t="str">
        <f>VLOOKUP($A17,'MG Universe'!$A$2:$R$9990,5)</f>
        <v>U</v>
      </c>
      <c r="F17" s="16" t="str">
        <f>VLOOKUP($A17,'MG Universe'!$A$2:$R$9990,6)</f>
        <v>SU</v>
      </c>
      <c r="G17" s="85">
        <f>VLOOKUP($A17,'MG Universe'!$A$2:$R$9990,7)</f>
        <v>43240</v>
      </c>
      <c r="H17" s="18">
        <f>VLOOKUP($A17,'MG Universe'!$A$2:$R$9990,8)</f>
        <v>100.31</v>
      </c>
      <c r="I17" s="18">
        <f>VLOOKUP($A17,'MG Universe'!$A$2:$R$9990,9)</f>
        <v>61.27</v>
      </c>
      <c r="J17" s="19">
        <f>VLOOKUP($A17,'MG Universe'!$A$2:$R$9990,10)</f>
        <v>0.61080000000000001</v>
      </c>
      <c r="K17" s="86">
        <f>VLOOKUP($A17,'MG Universe'!$A$2:$R$9990,11)</f>
        <v>23.48</v>
      </c>
      <c r="L17" s="19">
        <f>VLOOKUP($A17,'MG Universe'!$A$2:$R$9990,12)</f>
        <v>2.9100000000000001E-2</v>
      </c>
      <c r="M17" s="87">
        <f>VLOOKUP($A17,'MG Universe'!$A$2:$R$9990,13)</f>
        <v>0.3</v>
      </c>
      <c r="N17" s="88">
        <f>VLOOKUP($A17,'MG Universe'!$A$2:$R$9990,14)</f>
        <v>0.47</v>
      </c>
      <c r="O17" s="18">
        <f>VLOOKUP($A17,'MG Universe'!$A$2:$R$9990,15)</f>
        <v>-71.150000000000006</v>
      </c>
      <c r="P17" s="19">
        <f>VLOOKUP($A17,'MG Universe'!$A$2:$R$9990,16)</f>
        <v>7.4899999999999994E-2</v>
      </c>
      <c r="Q17" s="89">
        <f>VLOOKUP($A17,'MG Universe'!$A$2:$R$9990,17)</f>
        <v>4</v>
      </c>
      <c r="R17" s="18">
        <f>VLOOKUP($A17,'MG Universe'!$A$2:$R$9990,18)</f>
        <v>44.56</v>
      </c>
      <c r="S17" s="18">
        <f>VLOOKUP($A17,'MG Universe'!$A$2:$U$9990,19)</f>
        <v>14940840458</v>
      </c>
      <c r="T17" s="18" t="str">
        <f>VLOOKUP($A17,'MG Universe'!$A$2:$U$9990,20)</f>
        <v>Large</v>
      </c>
      <c r="U17" s="18" t="str">
        <f>VLOOKUP($A17,'MG Universe'!$A$2:$U$9990,21)</f>
        <v>Utilities</v>
      </c>
    </row>
    <row r="18" spans="1:21" ht="15.75" thickBot="1" x14ac:dyDescent="0.3">
      <c r="A18" s="138" t="s">
        <v>216</v>
      </c>
      <c r="B18" s="119" t="str">
        <f>VLOOKUP($A18,'MG Universe'!$A$2:$R$9990,2)</f>
        <v>American Electric Power Company Inc</v>
      </c>
      <c r="C18" s="15" t="str">
        <f>VLOOKUP($A18,'MG Universe'!$A$2:$R$9990,3)</f>
        <v>D+</v>
      </c>
      <c r="D18" s="15" t="str">
        <f>VLOOKUP($A18,'MG Universe'!$A$2:$R$9990,4)</f>
        <v>S</v>
      </c>
      <c r="E18" s="15" t="str">
        <f>VLOOKUP($A18,'MG Universe'!$A$2:$R$9990,5)</f>
        <v>O</v>
      </c>
      <c r="F18" s="16" t="str">
        <f>VLOOKUP($A18,'MG Universe'!$A$2:$R$9990,6)</f>
        <v>SO</v>
      </c>
      <c r="G18" s="85">
        <f>VLOOKUP($A18,'MG Universe'!$A$2:$R$9990,7)</f>
        <v>43262</v>
      </c>
      <c r="H18" s="18">
        <f>VLOOKUP($A18,'MG Universe'!$A$2:$R$9990,8)</f>
        <v>34.25</v>
      </c>
      <c r="I18" s="18">
        <f>VLOOKUP($A18,'MG Universe'!$A$2:$R$9990,9)</f>
        <v>70.44</v>
      </c>
      <c r="J18" s="19">
        <f>VLOOKUP($A18,'MG Universe'!$A$2:$R$9990,10)</f>
        <v>2.0566</v>
      </c>
      <c r="K18" s="86">
        <f>VLOOKUP($A18,'MG Universe'!$A$2:$R$9990,11)</f>
        <v>21.15</v>
      </c>
      <c r="L18" s="19">
        <f>VLOOKUP($A18,'MG Universe'!$A$2:$R$9990,12)</f>
        <v>3.39E-2</v>
      </c>
      <c r="M18" s="87">
        <f>VLOOKUP($A18,'MG Universe'!$A$2:$R$9990,13)</f>
        <v>0.2</v>
      </c>
      <c r="N18" s="88">
        <f>VLOOKUP($A18,'MG Universe'!$A$2:$R$9990,14)</f>
        <v>0.44</v>
      </c>
      <c r="O18" s="18">
        <f>VLOOKUP($A18,'MG Universe'!$A$2:$R$9990,15)</f>
        <v>-87.12</v>
      </c>
      <c r="P18" s="19">
        <f>VLOOKUP($A18,'MG Universe'!$A$2:$R$9990,16)</f>
        <v>6.3299999999999995E-2</v>
      </c>
      <c r="Q18" s="89">
        <f>VLOOKUP($A18,'MG Universe'!$A$2:$R$9990,17)</f>
        <v>8</v>
      </c>
      <c r="R18" s="18">
        <f>VLOOKUP($A18,'MG Universe'!$A$2:$R$9990,18)</f>
        <v>56.52</v>
      </c>
      <c r="S18" s="18">
        <f>VLOOKUP($A18,'MG Universe'!$A$2:$U$9990,19)</f>
        <v>34658871864</v>
      </c>
      <c r="T18" s="18" t="str">
        <f>VLOOKUP($A18,'MG Universe'!$A$2:$U$9990,20)</f>
        <v>Large</v>
      </c>
      <c r="U18" s="18" t="str">
        <f>VLOOKUP($A18,'MG Universe'!$A$2:$U$9990,21)</f>
        <v>Utilities</v>
      </c>
    </row>
    <row r="19" spans="1:21" ht="15.75" thickBot="1" x14ac:dyDescent="0.3">
      <c r="A19" s="138" t="s">
        <v>218</v>
      </c>
      <c r="B19" s="119" t="str">
        <f>VLOOKUP($A19,'MG Universe'!$A$2:$R$9990,2)</f>
        <v>AES Corp</v>
      </c>
      <c r="C19" s="15" t="str">
        <f>VLOOKUP($A19,'MG Universe'!$A$2:$R$9990,3)</f>
        <v>D</v>
      </c>
      <c r="D19" s="15" t="str">
        <f>VLOOKUP($A19,'MG Universe'!$A$2:$R$9990,4)</f>
        <v>S</v>
      </c>
      <c r="E19" s="15" t="str">
        <f>VLOOKUP($A19,'MG Universe'!$A$2:$R$9990,5)</f>
        <v>O</v>
      </c>
      <c r="F19" s="16" t="str">
        <f>VLOOKUP($A19,'MG Universe'!$A$2:$R$9990,6)</f>
        <v>SO</v>
      </c>
      <c r="G19" s="85">
        <f>VLOOKUP($A19,'MG Universe'!$A$2:$R$9990,7)</f>
        <v>43184</v>
      </c>
      <c r="H19" s="18">
        <f>VLOOKUP($A19,'MG Universe'!$A$2:$R$9990,8)</f>
        <v>0</v>
      </c>
      <c r="I19" s="18">
        <f>VLOOKUP($A19,'MG Universe'!$A$2:$R$9990,9)</f>
        <v>12.85</v>
      </c>
      <c r="J19" s="19" t="str">
        <f>VLOOKUP($A19,'MG Universe'!$A$2:$R$9990,10)</f>
        <v>N/A</v>
      </c>
      <c r="K19" s="86" t="str">
        <f>VLOOKUP($A19,'MG Universe'!$A$2:$R$9990,11)</f>
        <v>N/A</v>
      </c>
      <c r="L19" s="19">
        <f>VLOOKUP($A19,'MG Universe'!$A$2:$R$9990,12)</f>
        <v>3.7400000000000003E-2</v>
      </c>
      <c r="M19" s="87">
        <f>VLOOKUP($A19,'MG Universe'!$A$2:$R$9990,13)</f>
        <v>1.2</v>
      </c>
      <c r="N19" s="88">
        <f>VLOOKUP($A19,'MG Universe'!$A$2:$R$9990,14)</f>
        <v>1.06</v>
      </c>
      <c r="O19" s="18">
        <f>VLOOKUP($A19,'MG Universe'!$A$2:$R$9990,15)</f>
        <v>-36.74</v>
      </c>
      <c r="P19" s="19">
        <f>VLOOKUP($A19,'MG Universe'!$A$2:$R$9990,16)</f>
        <v>-0.24979999999999999</v>
      </c>
      <c r="Q19" s="89">
        <f>VLOOKUP($A19,'MG Universe'!$A$2:$R$9990,17)</f>
        <v>6</v>
      </c>
      <c r="R19" s="18">
        <f>VLOOKUP($A19,'MG Universe'!$A$2:$R$9990,18)</f>
        <v>9.6999999999999993</v>
      </c>
      <c r="S19" s="18">
        <f>VLOOKUP($A19,'MG Universe'!$A$2:$U$9990,19)</f>
        <v>8531352092</v>
      </c>
      <c r="T19" s="18" t="str">
        <f>VLOOKUP($A19,'MG Universe'!$A$2:$U$9990,20)</f>
        <v>Mid</v>
      </c>
      <c r="U19" s="18" t="str">
        <f>VLOOKUP($A19,'MG Universe'!$A$2:$U$9990,21)</f>
        <v>Utilities</v>
      </c>
    </row>
    <row r="20" spans="1:21" ht="15.75" thickBot="1" x14ac:dyDescent="0.3">
      <c r="A20" s="138" t="s">
        <v>220</v>
      </c>
      <c r="B20" s="119" t="str">
        <f>VLOOKUP($A20,'MG Universe'!$A$2:$R$9990,2)</f>
        <v>Aetna Inc</v>
      </c>
      <c r="C20" s="15" t="str">
        <f>VLOOKUP($A20,'MG Universe'!$A$2:$R$9990,3)</f>
        <v>C</v>
      </c>
      <c r="D20" s="15" t="str">
        <f>VLOOKUP($A20,'MG Universe'!$A$2:$R$9990,4)</f>
        <v>E</v>
      </c>
      <c r="E20" s="15" t="str">
        <f>VLOOKUP($A20,'MG Universe'!$A$2:$R$9990,5)</f>
        <v>O</v>
      </c>
      <c r="F20" s="16" t="str">
        <f>VLOOKUP($A20,'MG Universe'!$A$2:$R$9990,6)</f>
        <v>EO</v>
      </c>
      <c r="G20" s="85">
        <f>VLOOKUP($A20,'MG Universe'!$A$2:$R$9990,7)</f>
        <v>43197</v>
      </c>
      <c r="H20" s="18">
        <f>VLOOKUP($A20,'MG Universe'!$A$2:$R$9990,8)</f>
        <v>156.65</v>
      </c>
      <c r="I20" s="18">
        <f>VLOOKUP($A20,'MG Universe'!$A$2:$R$9990,9)</f>
        <v>191.54</v>
      </c>
      <c r="J20" s="19">
        <f>VLOOKUP($A20,'MG Universe'!$A$2:$R$9990,10)</f>
        <v>1.2226999999999999</v>
      </c>
      <c r="K20" s="86">
        <f>VLOOKUP($A20,'MG Universe'!$A$2:$R$9990,11)</f>
        <v>25.71</v>
      </c>
      <c r="L20" s="19">
        <f>VLOOKUP($A20,'MG Universe'!$A$2:$R$9990,12)</f>
        <v>9.1000000000000004E-3</v>
      </c>
      <c r="M20" s="87">
        <f>VLOOKUP($A20,'MG Universe'!$A$2:$R$9990,13)</f>
        <v>0.6</v>
      </c>
      <c r="N20" s="88" t="str">
        <f>VLOOKUP($A20,'MG Universe'!$A$2:$R$9990,14)</f>
        <v>N/A</v>
      </c>
      <c r="O20" s="18" t="str">
        <f>VLOOKUP($A20,'MG Universe'!$A$2:$R$9990,15)</f>
        <v>N/A</v>
      </c>
      <c r="P20" s="19">
        <f>VLOOKUP($A20,'MG Universe'!$A$2:$R$9990,16)</f>
        <v>8.6099999999999996E-2</v>
      </c>
      <c r="Q20" s="89">
        <f>VLOOKUP($A20,'MG Universe'!$A$2:$R$9990,17)</f>
        <v>1</v>
      </c>
      <c r="R20" s="18">
        <f>VLOOKUP($A20,'MG Universe'!$A$2:$R$9990,18)</f>
        <v>104.09</v>
      </c>
      <c r="S20" s="18">
        <f>VLOOKUP($A20,'MG Universe'!$A$2:$U$9990,19)</f>
        <v>62796724484</v>
      </c>
      <c r="T20" s="18" t="str">
        <f>VLOOKUP($A20,'MG Universe'!$A$2:$U$9990,20)</f>
        <v>Large</v>
      </c>
      <c r="U20" s="18" t="str">
        <f>VLOOKUP($A20,'MG Universe'!$A$2:$U$9990,21)</f>
        <v>Insurance</v>
      </c>
    </row>
    <row r="21" spans="1:21" ht="15.75" thickBot="1" x14ac:dyDescent="0.3">
      <c r="A21" s="138" t="s">
        <v>224</v>
      </c>
      <c r="B21" s="119" t="str">
        <f>VLOOKUP($A21,'MG Universe'!$A$2:$R$9990,2)</f>
        <v>AFLAC Incorporated</v>
      </c>
      <c r="C21" s="15" t="str">
        <f>VLOOKUP($A21,'MG Universe'!$A$2:$R$9990,3)</f>
        <v>A+</v>
      </c>
      <c r="D21" s="15" t="str">
        <f>VLOOKUP($A21,'MG Universe'!$A$2:$R$9990,4)</f>
        <v>D</v>
      </c>
      <c r="E21" s="15" t="str">
        <f>VLOOKUP($A21,'MG Universe'!$A$2:$R$9990,5)</f>
        <v>U</v>
      </c>
      <c r="F21" s="16" t="str">
        <f>VLOOKUP($A21,'MG Universe'!$A$2:$R$9990,6)</f>
        <v>DU</v>
      </c>
      <c r="G21" s="85">
        <f>VLOOKUP($A21,'MG Universe'!$A$2:$R$9990,7)</f>
        <v>43165</v>
      </c>
      <c r="H21" s="18">
        <f>VLOOKUP($A21,'MG Universe'!$A$2:$R$9990,8)</f>
        <v>74.650000000000006</v>
      </c>
      <c r="I21" s="18">
        <f>VLOOKUP($A21,'MG Universe'!$A$2:$R$9990,9)</f>
        <v>42.94</v>
      </c>
      <c r="J21" s="19">
        <f>VLOOKUP($A21,'MG Universe'!$A$2:$R$9990,10)</f>
        <v>0.57520000000000004</v>
      </c>
      <c r="K21" s="86">
        <f>VLOOKUP($A21,'MG Universe'!$A$2:$R$9990,11)</f>
        <v>10.63</v>
      </c>
      <c r="L21" s="19">
        <f>VLOOKUP($A21,'MG Universe'!$A$2:$R$9990,12)</f>
        <v>2.0299999999999999E-2</v>
      </c>
      <c r="M21" s="87">
        <f>VLOOKUP($A21,'MG Universe'!$A$2:$R$9990,13)</f>
        <v>1</v>
      </c>
      <c r="N21" s="88" t="str">
        <f>VLOOKUP($A21,'MG Universe'!$A$2:$R$9990,14)</f>
        <v>N/A</v>
      </c>
      <c r="O21" s="18" t="str">
        <f>VLOOKUP($A21,'MG Universe'!$A$2:$R$9990,15)</f>
        <v>N/A</v>
      </c>
      <c r="P21" s="19">
        <f>VLOOKUP($A21,'MG Universe'!$A$2:$R$9990,16)</f>
        <v>1.06E-2</v>
      </c>
      <c r="Q21" s="89">
        <f>VLOOKUP($A21,'MG Universe'!$A$2:$R$9990,17)</f>
        <v>20</v>
      </c>
      <c r="R21" s="18">
        <f>VLOOKUP($A21,'MG Universe'!$A$2:$R$9990,18)</f>
        <v>51.66</v>
      </c>
      <c r="S21" s="18">
        <f>VLOOKUP($A21,'MG Universe'!$A$2:$U$9990,19)</f>
        <v>33102864508</v>
      </c>
      <c r="T21" s="18" t="str">
        <f>VLOOKUP($A21,'MG Universe'!$A$2:$U$9990,20)</f>
        <v>Large</v>
      </c>
      <c r="U21" s="18" t="str">
        <f>VLOOKUP($A21,'MG Universe'!$A$2:$U$9990,21)</f>
        <v>Insurance</v>
      </c>
    </row>
    <row r="22" spans="1:21" ht="15.75" thickBot="1" x14ac:dyDescent="0.3">
      <c r="A22" s="138" t="s">
        <v>229</v>
      </c>
      <c r="B22" s="119" t="str">
        <f>VLOOKUP($A22,'MG Universe'!$A$2:$R$9990,2)</f>
        <v>Allergan plc</v>
      </c>
      <c r="C22" s="15" t="str">
        <f>VLOOKUP($A22,'MG Universe'!$A$2:$R$9990,3)</f>
        <v>C+</v>
      </c>
      <c r="D22" s="15" t="str">
        <f>VLOOKUP($A22,'MG Universe'!$A$2:$R$9990,4)</f>
        <v>S</v>
      </c>
      <c r="E22" s="15" t="str">
        <f>VLOOKUP($A22,'MG Universe'!$A$2:$R$9990,5)</f>
        <v>U</v>
      </c>
      <c r="F22" s="16" t="str">
        <f>VLOOKUP($A22,'MG Universe'!$A$2:$R$9990,6)</f>
        <v>SU</v>
      </c>
      <c r="G22" s="85">
        <f>VLOOKUP($A22,'MG Universe'!$A$2:$R$9990,7)</f>
        <v>43224</v>
      </c>
      <c r="H22" s="18">
        <f>VLOOKUP($A22,'MG Universe'!$A$2:$R$9990,8)</f>
        <v>388.8</v>
      </c>
      <c r="I22" s="18">
        <f>VLOOKUP($A22,'MG Universe'!$A$2:$R$9990,9)</f>
        <v>175.66</v>
      </c>
      <c r="J22" s="19">
        <f>VLOOKUP($A22,'MG Universe'!$A$2:$R$9990,10)</f>
        <v>0.45179999999999998</v>
      </c>
      <c r="K22" s="86">
        <f>VLOOKUP($A22,'MG Universe'!$A$2:$R$9990,11)</f>
        <v>17.39</v>
      </c>
      <c r="L22" s="19">
        <f>VLOOKUP($A22,'MG Universe'!$A$2:$R$9990,12)</f>
        <v>1.5900000000000001E-2</v>
      </c>
      <c r="M22" s="87">
        <f>VLOOKUP($A22,'MG Universe'!$A$2:$R$9990,13)</f>
        <v>1.1000000000000001</v>
      </c>
      <c r="N22" s="88">
        <f>VLOOKUP($A22,'MG Universe'!$A$2:$R$9990,14)</f>
        <v>0.2</v>
      </c>
      <c r="O22" s="18">
        <f>VLOOKUP($A22,'MG Universe'!$A$2:$R$9990,15)</f>
        <v>19.11</v>
      </c>
      <c r="P22" s="19">
        <f>VLOOKUP($A22,'MG Universe'!$A$2:$R$9990,16)</f>
        <v>4.4499999999999998E-2</v>
      </c>
      <c r="Q22" s="89">
        <f>VLOOKUP($A22,'MG Universe'!$A$2:$R$9990,17)</f>
        <v>1</v>
      </c>
      <c r="R22" s="18">
        <f>VLOOKUP($A22,'MG Universe'!$A$2:$R$9990,18)</f>
        <v>269.05</v>
      </c>
      <c r="S22" s="18">
        <f>VLOOKUP($A22,'MG Universe'!$A$2:$U$9990,19)</f>
        <v>59559916700</v>
      </c>
      <c r="T22" s="18" t="str">
        <f>VLOOKUP($A22,'MG Universe'!$A$2:$U$9990,20)</f>
        <v>Large</v>
      </c>
      <c r="U22" s="18" t="str">
        <f>VLOOKUP($A22,'MG Universe'!$A$2:$U$9990,21)</f>
        <v>Pharmaceuticals</v>
      </c>
    </row>
    <row r="23" spans="1:21" ht="15.75" thickBot="1" x14ac:dyDescent="0.3">
      <c r="A23" s="138" t="s">
        <v>232</v>
      </c>
      <c r="B23" s="119" t="str">
        <f>VLOOKUP($A23,'MG Universe'!$A$2:$R$9990,2)</f>
        <v>American International Group Inc</v>
      </c>
      <c r="C23" s="15" t="str">
        <f>VLOOKUP($A23,'MG Universe'!$A$2:$R$9990,3)</f>
        <v>C-</v>
      </c>
      <c r="D23" s="15" t="str">
        <f>VLOOKUP($A23,'MG Universe'!$A$2:$R$9990,4)</f>
        <v>S</v>
      </c>
      <c r="E23" s="15" t="str">
        <f>VLOOKUP($A23,'MG Universe'!$A$2:$R$9990,5)</f>
        <v>O</v>
      </c>
      <c r="F23" s="16" t="str">
        <f>VLOOKUP($A23,'MG Universe'!$A$2:$R$9990,6)</f>
        <v>SO</v>
      </c>
      <c r="G23" s="85">
        <f>VLOOKUP($A23,'MG Universe'!$A$2:$R$9990,7)</f>
        <v>43262</v>
      </c>
      <c r="H23" s="18">
        <f>VLOOKUP($A23,'MG Universe'!$A$2:$R$9990,8)</f>
        <v>0</v>
      </c>
      <c r="I23" s="18">
        <f>VLOOKUP($A23,'MG Universe'!$A$2:$R$9990,9)</f>
        <v>54.71</v>
      </c>
      <c r="J23" s="19" t="str">
        <f>VLOOKUP($A23,'MG Universe'!$A$2:$R$9990,10)</f>
        <v>N/A</v>
      </c>
      <c r="K23" s="86">
        <f>VLOOKUP($A23,'MG Universe'!$A$2:$R$9990,11)</f>
        <v>248.68</v>
      </c>
      <c r="L23" s="19">
        <f>VLOOKUP($A23,'MG Universe'!$A$2:$R$9990,12)</f>
        <v>2.3400000000000001E-2</v>
      </c>
      <c r="M23" s="87">
        <f>VLOOKUP($A23,'MG Universe'!$A$2:$R$9990,13)</f>
        <v>1.2</v>
      </c>
      <c r="N23" s="88" t="str">
        <f>VLOOKUP($A23,'MG Universe'!$A$2:$R$9990,14)</f>
        <v>N/A</v>
      </c>
      <c r="O23" s="18" t="str">
        <f>VLOOKUP($A23,'MG Universe'!$A$2:$R$9990,15)</f>
        <v>N/A</v>
      </c>
      <c r="P23" s="19">
        <f>VLOOKUP($A23,'MG Universe'!$A$2:$R$9990,16)</f>
        <v>1.2009000000000001</v>
      </c>
      <c r="Q23" s="89">
        <f>VLOOKUP($A23,'MG Universe'!$A$2:$R$9990,17)</f>
        <v>5</v>
      </c>
      <c r="R23" s="18">
        <f>VLOOKUP($A23,'MG Universe'!$A$2:$R$9990,18)</f>
        <v>87.09</v>
      </c>
      <c r="S23" s="18">
        <f>VLOOKUP($A23,'MG Universe'!$A$2:$U$9990,19)</f>
        <v>48637009409</v>
      </c>
      <c r="T23" s="18" t="str">
        <f>VLOOKUP($A23,'MG Universe'!$A$2:$U$9990,20)</f>
        <v>Large</v>
      </c>
      <c r="U23" s="18" t="str">
        <f>VLOOKUP($A23,'MG Universe'!$A$2:$U$9990,21)</f>
        <v>Insurance</v>
      </c>
    </row>
    <row r="24" spans="1:21" ht="15.75" thickBot="1" x14ac:dyDescent="0.3">
      <c r="A24" s="138" t="s">
        <v>239</v>
      </c>
      <c r="B24" s="119" t="str">
        <f>VLOOKUP($A24,'MG Universe'!$A$2:$R$9990,2)</f>
        <v>Apartment Investment and Management Co</v>
      </c>
      <c r="C24" s="15" t="str">
        <f>VLOOKUP($A24,'MG Universe'!$A$2:$R$9990,3)</f>
        <v>D+</v>
      </c>
      <c r="D24" s="15" t="str">
        <f>VLOOKUP($A24,'MG Universe'!$A$2:$R$9990,4)</f>
        <v>S</v>
      </c>
      <c r="E24" s="15" t="str">
        <f>VLOOKUP($A24,'MG Universe'!$A$2:$R$9990,5)</f>
        <v>O</v>
      </c>
      <c r="F24" s="16" t="str">
        <f>VLOOKUP($A24,'MG Universe'!$A$2:$R$9990,6)</f>
        <v>SO</v>
      </c>
      <c r="G24" s="85">
        <f>VLOOKUP($A24,'MG Universe'!$A$2:$R$9990,7)</f>
        <v>43180</v>
      </c>
      <c r="H24" s="18">
        <f>VLOOKUP($A24,'MG Universe'!$A$2:$R$9990,8)</f>
        <v>28.66</v>
      </c>
      <c r="I24" s="18">
        <f>VLOOKUP($A24,'MG Universe'!$A$2:$R$9990,9)</f>
        <v>42.03</v>
      </c>
      <c r="J24" s="19">
        <f>VLOOKUP($A24,'MG Universe'!$A$2:$R$9990,10)</f>
        <v>1.4664999999999999</v>
      </c>
      <c r="K24" s="86">
        <f>VLOOKUP($A24,'MG Universe'!$A$2:$R$9990,11)</f>
        <v>30.24</v>
      </c>
      <c r="L24" s="19">
        <f>VLOOKUP($A24,'MG Universe'!$A$2:$R$9990,12)</f>
        <v>3.4299999999999997E-2</v>
      </c>
      <c r="M24" s="87">
        <f>VLOOKUP($A24,'MG Universe'!$A$2:$R$9990,13)</f>
        <v>0.4</v>
      </c>
      <c r="N24" s="88">
        <f>VLOOKUP($A24,'MG Universe'!$A$2:$R$9990,14)</f>
        <v>0.66</v>
      </c>
      <c r="O24" s="18">
        <f>VLOOKUP($A24,'MG Universe'!$A$2:$R$9990,15)</f>
        <v>-27.17</v>
      </c>
      <c r="P24" s="19">
        <f>VLOOKUP($A24,'MG Universe'!$A$2:$R$9990,16)</f>
        <v>0.1087</v>
      </c>
      <c r="Q24" s="89">
        <f>VLOOKUP($A24,'MG Universe'!$A$2:$R$9990,17)</f>
        <v>7</v>
      </c>
      <c r="R24" s="18">
        <f>VLOOKUP($A24,'MG Universe'!$A$2:$R$9990,18)</f>
        <v>0</v>
      </c>
      <c r="S24" s="18">
        <f>VLOOKUP($A24,'MG Universe'!$A$2:$U$9990,19)</f>
        <v>6641450198</v>
      </c>
      <c r="T24" s="18" t="str">
        <f>VLOOKUP($A24,'MG Universe'!$A$2:$U$9990,20)</f>
        <v>Mid</v>
      </c>
      <c r="U24" s="18" t="str">
        <f>VLOOKUP($A24,'MG Universe'!$A$2:$U$9990,21)</f>
        <v>REIT</v>
      </c>
    </row>
    <row r="25" spans="1:21" ht="15.75" thickBot="1" x14ac:dyDescent="0.3">
      <c r="A25" s="138" t="s">
        <v>241</v>
      </c>
      <c r="B25" s="119" t="str">
        <f>VLOOKUP($A25,'MG Universe'!$A$2:$R$9990,2)</f>
        <v>Assurant, Inc.</v>
      </c>
      <c r="C25" s="15" t="str">
        <f>VLOOKUP($A25,'MG Universe'!$A$2:$R$9990,3)</f>
        <v>A-</v>
      </c>
      <c r="D25" s="15" t="str">
        <f>VLOOKUP($A25,'MG Universe'!$A$2:$R$9990,4)</f>
        <v>D</v>
      </c>
      <c r="E25" s="15" t="str">
        <f>VLOOKUP($A25,'MG Universe'!$A$2:$R$9990,5)</f>
        <v>F</v>
      </c>
      <c r="F25" s="16" t="str">
        <f>VLOOKUP($A25,'MG Universe'!$A$2:$R$9990,6)</f>
        <v>DF</v>
      </c>
      <c r="G25" s="85">
        <f>VLOOKUP($A25,'MG Universe'!$A$2:$R$9990,7)</f>
        <v>43274</v>
      </c>
      <c r="H25" s="18">
        <f>VLOOKUP($A25,'MG Universe'!$A$2:$R$9990,8)</f>
        <v>124.2</v>
      </c>
      <c r="I25" s="18">
        <f>VLOOKUP($A25,'MG Universe'!$A$2:$R$9990,9)</f>
        <v>107.65</v>
      </c>
      <c r="J25" s="19">
        <f>VLOOKUP($A25,'MG Universe'!$A$2:$R$9990,10)</f>
        <v>0.86670000000000003</v>
      </c>
      <c r="K25" s="86">
        <f>VLOOKUP($A25,'MG Universe'!$A$2:$R$9990,11)</f>
        <v>14.43</v>
      </c>
      <c r="L25" s="19">
        <f>VLOOKUP($A25,'MG Universe'!$A$2:$R$9990,12)</f>
        <v>0.02</v>
      </c>
      <c r="M25" s="87">
        <f>VLOOKUP($A25,'MG Universe'!$A$2:$R$9990,13)</f>
        <v>0.5</v>
      </c>
      <c r="N25" s="88" t="str">
        <f>VLOOKUP($A25,'MG Universe'!$A$2:$R$9990,14)</f>
        <v>N/A</v>
      </c>
      <c r="O25" s="18" t="str">
        <f>VLOOKUP($A25,'MG Universe'!$A$2:$R$9990,15)</f>
        <v>N/A</v>
      </c>
      <c r="P25" s="19">
        <f>VLOOKUP($A25,'MG Universe'!$A$2:$R$9990,16)</f>
        <v>2.9700000000000001E-2</v>
      </c>
      <c r="Q25" s="89">
        <f>VLOOKUP($A25,'MG Universe'!$A$2:$R$9990,17)</f>
        <v>14</v>
      </c>
      <c r="R25" s="18">
        <f>VLOOKUP($A25,'MG Universe'!$A$2:$R$9990,18)</f>
        <v>115.44</v>
      </c>
      <c r="S25" s="18">
        <f>VLOOKUP($A25,'MG Universe'!$A$2:$U$9990,19)</f>
        <v>6794136722</v>
      </c>
      <c r="T25" s="18" t="str">
        <f>VLOOKUP($A25,'MG Universe'!$A$2:$U$9990,20)</f>
        <v>Mid</v>
      </c>
      <c r="U25" s="18" t="str">
        <f>VLOOKUP($A25,'MG Universe'!$A$2:$U$9990,21)</f>
        <v>Insurance</v>
      </c>
    </row>
    <row r="26" spans="1:21" ht="15.75" thickBot="1" x14ac:dyDescent="0.3">
      <c r="A26" s="138" t="s">
        <v>243</v>
      </c>
      <c r="B26" s="119" t="str">
        <f>VLOOKUP($A26,'MG Universe'!$A$2:$R$9990,2)</f>
        <v>Arthur J Gallagher &amp; Co</v>
      </c>
      <c r="C26" s="15" t="str">
        <f>VLOOKUP($A26,'MG Universe'!$A$2:$R$9990,3)</f>
        <v>D+</v>
      </c>
      <c r="D26" s="15" t="str">
        <f>VLOOKUP($A26,'MG Universe'!$A$2:$R$9990,4)</f>
        <v>S</v>
      </c>
      <c r="E26" s="15" t="str">
        <f>VLOOKUP($A26,'MG Universe'!$A$2:$R$9990,5)</f>
        <v>O</v>
      </c>
      <c r="F26" s="16" t="str">
        <f>VLOOKUP($A26,'MG Universe'!$A$2:$R$9990,6)</f>
        <v>SO</v>
      </c>
      <c r="G26" s="85">
        <f>VLOOKUP($A26,'MG Universe'!$A$2:$R$9990,7)</f>
        <v>43220</v>
      </c>
      <c r="H26" s="18">
        <f>VLOOKUP($A26,'MG Universe'!$A$2:$R$9990,8)</f>
        <v>62.91</v>
      </c>
      <c r="I26" s="18">
        <f>VLOOKUP($A26,'MG Universe'!$A$2:$R$9990,9)</f>
        <v>69.69</v>
      </c>
      <c r="J26" s="19">
        <f>VLOOKUP($A26,'MG Universe'!$A$2:$R$9990,10)</f>
        <v>1.1077999999999999</v>
      </c>
      <c r="K26" s="86">
        <f>VLOOKUP($A26,'MG Universe'!$A$2:$R$9990,11)</f>
        <v>25.81</v>
      </c>
      <c r="L26" s="19">
        <f>VLOOKUP($A26,'MG Universe'!$A$2:$R$9990,12)</f>
        <v>2.24E-2</v>
      </c>
      <c r="M26" s="87">
        <f>VLOOKUP($A26,'MG Universe'!$A$2:$R$9990,13)</f>
        <v>1.1000000000000001</v>
      </c>
      <c r="N26" s="88">
        <f>VLOOKUP($A26,'MG Universe'!$A$2:$R$9990,14)</f>
        <v>1.05</v>
      </c>
      <c r="O26" s="18">
        <f>VLOOKUP($A26,'MG Universe'!$A$2:$R$9990,15)</f>
        <v>-19.73</v>
      </c>
      <c r="P26" s="19">
        <f>VLOOKUP($A26,'MG Universe'!$A$2:$R$9990,16)</f>
        <v>8.6599999999999996E-2</v>
      </c>
      <c r="Q26" s="89">
        <f>VLOOKUP($A26,'MG Universe'!$A$2:$R$9990,17)</f>
        <v>7</v>
      </c>
      <c r="R26" s="18">
        <f>VLOOKUP($A26,'MG Universe'!$A$2:$R$9990,18)</f>
        <v>41.96</v>
      </c>
      <c r="S26" s="18">
        <f>VLOOKUP($A26,'MG Universe'!$A$2:$U$9990,19)</f>
        <v>12592881136</v>
      </c>
      <c r="T26" s="18" t="str">
        <f>VLOOKUP($A26,'MG Universe'!$A$2:$U$9990,20)</f>
        <v>Large</v>
      </c>
      <c r="U26" s="18" t="str">
        <f>VLOOKUP($A26,'MG Universe'!$A$2:$U$9990,21)</f>
        <v>Insurance</v>
      </c>
    </row>
    <row r="27" spans="1:21" ht="15.75" thickBot="1" x14ac:dyDescent="0.3">
      <c r="A27" s="138" t="s">
        <v>245</v>
      </c>
      <c r="B27" s="119" t="str">
        <f>VLOOKUP($A27,'MG Universe'!$A$2:$R$9990,2)</f>
        <v>Akamai Technologies, Inc.</v>
      </c>
      <c r="C27" s="15" t="str">
        <f>VLOOKUP($A27,'MG Universe'!$A$2:$R$9990,3)</f>
        <v>D</v>
      </c>
      <c r="D27" s="15" t="str">
        <f>VLOOKUP($A27,'MG Universe'!$A$2:$R$9990,4)</f>
        <v>S</v>
      </c>
      <c r="E27" s="15" t="str">
        <f>VLOOKUP($A27,'MG Universe'!$A$2:$R$9990,5)</f>
        <v>O</v>
      </c>
      <c r="F27" s="16" t="str">
        <f>VLOOKUP($A27,'MG Universe'!$A$2:$R$9990,6)</f>
        <v>SO</v>
      </c>
      <c r="G27" s="85">
        <f>VLOOKUP($A27,'MG Universe'!$A$2:$R$9990,7)</f>
        <v>43224</v>
      </c>
      <c r="H27" s="18">
        <f>VLOOKUP($A27,'MG Universe'!$A$2:$R$9990,8)</f>
        <v>46.23</v>
      </c>
      <c r="I27" s="18">
        <f>VLOOKUP($A27,'MG Universe'!$A$2:$R$9990,9)</f>
        <v>78.63</v>
      </c>
      <c r="J27" s="19">
        <f>VLOOKUP($A27,'MG Universe'!$A$2:$R$9990,10)</f>
        <v>1.7008000000000001</v>
      </c>
      <c r="K27" s="86">
        <f>VLOOKUP($A27,'MG Universe'!$A$2:$R$9990,11)</f>
        <v>37.090000000000003</v>
      </c>
      <c r="L27" s="19">
        <f>VLOOKUP($A27,'MG Universe'!$A$2:$R$9990,12)</f>
        <v>0</v>
      </c>
      <c r="M27" s="87">
        <f>VLOOKUP($A27,'MG Universe'!$A$2:$R$9990,13)</f>
        <v>0.6</v>
      </c>
      <c r="N27" s="88">
        <f>VLOOKUP($A27,'MG Universe'!$A$2:$R$9990,14)</f>
        <v>1.29</v>
      </c>
      <c r="O27" s="18">
        <f>VLOOKUP($A27,'MG Universe'!$A$2:$R$9990,15)</f>
        <v>0.92</v>
      </c>
      <c r="P27" s="19">
        <f>VLOOKUP($A27,'MG Universe'!$A$2:$R$9990,16)</f>
        <v>0.1429</v>
      </c>
      <c r="Q27" s="89">
        <f>VLOOKUP($A27,'MG Universe'!$A$2:$R$9990,17)</f>
        <v>0</v>
      </c>
      <c r="R27" s="18">
        <f>VLOOKUP($A27,'MG Universe'!$A$2:$R$9990,18)</f>
        <v>37.450000000000003</v>
      </c>
      <c r="S27" s="18">
        <f>VLOOKUP($A27,'MG Universe'!$A$2:$U$9990,19)</f>
        <v>13354487124</v>
      </c>
      <c r="T27" s="18" t="str">
        <f>VLOOKUP($A27,'MG Universe'!$A$2:$U$9990,20)</f>
        <v>Large</v>
      </c>
      <c r="U27" s="18" t="str">
        <f>VLOOKUP($A27,'MG Universe'!$A$2:$U$9990,21)</f>
        <v>Information Technology</v>
      </c>
    </row>
    <row r="28" spans="1:21" ht="15.75" thickBot="1" x14ac:dyDescent="0.3">
      <c r="A28" s="138" t="s">
        <v>249</v>
      </c>
      <c r="B28" s="119" t="str">
        <f>VLOOKUP($A28,'MG Universe'!$A$2:$R$9990,2)</f>
        <v>Albemarle Corporation</v>
      </c>
      <c r="C28" s="15" t="str">
        <f>VLOOKUP($A28,'MG Universe'!$A$2:$R$9990,3)</f>
        <v>C-</v>
      </c>
      <c r="D28" s="15" t="str">
        <f>VLOOKUP($A28,'MG Universe'!$A$2:$R$9990,4)</f>
        <v>S</v>
      </c>
      <c r="E28" s="15" t="str">
        <f>VLOOKUP($A28,'MG Universe'!$A$2:$R$9990,5)</f>
        <v>O</v>
      </c>
      <c r="F28" s="16" t="str">
        <f>VLOOKUP($A28,'MG Universe'!$A$2:$R$9990,6)</f>
        <v>SO</v>
      </c>
      <c r="G28" s="85">
        <f>VLOOKUP($A28,'MG Universe'!$A$2:$R$9990,7)</f>
        <v>43167</v>
      </c>
      <c r="H28" s="18">
        <f>VLOOKUP($A28,'MG Universe'!$A$2:$R$9990,8)</f>
        <v>24.19</v>
      </c>
      <c r="I28" s="18">
        <f>VLOOKUP($A28,'MG Universe'!$A$2:$R$9990,9)</f>
        <v>96.97</v>
      </c>
      <c r="J28" s="19">
        <f>VLOOKUP($A28,'MG Universe'!$A$2:$R$9990,10)</f>
        <v>4.0087000000000002</v>
      </c>
      <c r="K28" s="86">
        <f>VLOOKUP($A28,'MG Universe'!$A$2:$R$9990,11)</f>
        <v>29.84</v>
      </c>
      <c r="L28" s="19">
        <f>VLOOKUP($A28,'MG Universe'!$A$2:$R$9990,12)</f>
        <v>1.32E-2</v>
      </c>
      <c r="M28" s="87">
        <f>VLOOKUP($A28,'MG Universe'!$A$2:$R$9990,13)</f>
        <v>1.6</v>
      </c>
      <c r="N28" s="88">
        <f>VLOOKUP($A28,'MG Universe'!$A$2:$R$9990,14)</f>
        <v>2.06</v>
      </c>
      <c r="O28" s="18">
        <f>VLOOKUP($A28,'MG Universe'!$A$2:$R$9990,15)</f>
        <v>-14.25</v>
      </c>
      <c r="P28" s="19">
        <f>VLOOKUP($A28,'MG Universe'!$A$2:$R$9990,16)</f>
        <v>0.1067</v>
      </c>
      <c r="Q28" s="89">
        <f>VLOOKUP($A28,'MG Universe'!$A$2:$R$9990,17)</f>
        <v>20</v>
      </c>
      <c r="R28" s="18">
        <f>VLOOKUP($A28,'MG Universe'!$A$2:$R$9990,18)</f>
        <v>57.36</v>
      </c>
      <c r="S28" s="18">
        <f>VLOOKUP($A28,'MG Universe'!$A$2:$U$9990,19)</f>
        <v>10809704316</v>
      </c>
      <c r="T28" s="18" t="str">
        <f>VLOOKUP($A28,'MG Universe'!$A$2:$U$9990,20)</f>
        <v>Large</v>
      </c>
      <c r="U28" s="18" t="str">
        <f>VLOOKUP($A28,'MG Universe'!$A$2:$U$9990,21)</f>
        <v>Chemicals</v>
      </c>
    </row>
    <row r="29" spans="1:21" ht="15.75" thickBot="1" x14ac:dyDescent="0.3">
      <c r="A29" s="138" t="s">
        <v>254</v>
      </c>
      <c r="B29" s="119" t="str">
        <f>VLOOKUP($A29,'MG Universe'!$A$2:$R$9990,2)</f>
        <v>Align Technology, Inc.</v>
      </c>
      <c r="C29" s="15" t="str">
        <f>VLOOKUP($A29,'MG Universe'!$A$2:$R$9990,3)</f>
        <v>C-</v>
      </c>
      <c r="D29" s="15" t="str">
        <f>VLOOKUP($A29,'MG Universe'!$A$2:$R$9990,4)</f>
        <v>E</v>
      </c>
      <c r="E29" s="15" t="str">
        <f>VLOOKUP($A29,'MG Universe'!$A$2:$R$9990,5)</f>
        <v>O</v>
      </c>
      <c r="F29" s="16" t="str">
        <f>VLOOKUP($A29,'MG Universe'!$A$2:$R$9990,6)</f>
        <v>EO</v>
      </c>
      <c r="G29" s="85">
        <f>VLOOKUP($A29,'MG Universe'!$A$2:$R$9990,7)</f>
        <v>43206</v>
      </c>
      <c r="H29" s="18">
        <f>VLOOKUP($A29,'MG Universe'!$A$2:$R$9990,8)</f>
        <v>116.96</v>
      </c>
      <c r="I29" s="18">
        <f>VLOOKUP($A29,'MG Universe'!$A$2:$R$9990,9)</f>
        <v>370.53</v>
      </c>
      <c r="J29" s="19">
        <f>VLOOKUP($A29,'MG Universe'!$A$2:$R$9990,10)</f>
        <v>3.1680000000000001</v>
      </c>
      <c r="K29" s="86">
        <f>VLOOKUP($A29,'MG Universe'!$A$2:$R$9990,11)</f>
        <v>121.88</v>
      </c>
      <c r="L29" s="19">
        <f>VLOOKUP($A29,'MG Universe'!$A$2:$R$9990,12)</f>
        <v>0</v>
      </c>
      <c r="M29" s="87">
        <f>VLOOKUP($A29,'MG Universe'!$A$2:$R$9990,13)</f>
        <v>1.6</v>
      </c>
      <c r="N29" s="88">
        <f>VLOOKUP($A29,'MG Universe'!$A$2:$R$9990,14)</f>
        <v>2.3199999999999998</v>
      </c>
      <c r="O29" s="18">
        <f>VLOOKUP($A29,'MG Universe'!$A$2:$R$9990,15)</f>
        <v>6.45</v>
      </c>
      <c r="P29" s="19">
        <f>VLOOKUP($A29,'MG Universe'!$A$2:$R$9990,16)</f>
        <v>0.56689999999999996</v>
      </c>
      <c r="Q29" s="89">
        <f>VLOOKUP($A29,'MG Universe'!$A$2:$R$9990,17)</f>
        <v>0</v>
      </c>
      <c r="R29" s="18">
        <f>VLOOKUP($A29,'MG Universe'!$A$2:$R$9990,18)</f>
        <v>37.68</v>
      </c>
      <c r="S29" s="18">
        <f>VLOOKUP($A29,'MG Universe'!$A$2:$U$9990,19)</f>
        <v>29793759925</v>
      </c>
      <c r="T29" s="18" t="str">
        <f>VLOOKUP($A29,'MG Universe'!$A$2:$U$9990,20)</f>
        <v>Large</v>
      </c>
      <c r="U29" s="18" t="str">
        <f>VLOOKUP($A29,'MG Universe'!$A$2:$U$9990,21)</f>
        <v>Medical</v>
      </c>
    </row>
    <row r="30" spans="1:21" ht="15.75" thickBot="1" x14ac:dyDescent="0.3">
      <c r="A30" s="138" t="s">
        <v>256</v>
      </c>
      <c r="B30" s="119" t="str">
        <f>VLOOKUP($A30,'MG Universe'!$A$2:$R$9990,2)</f>
        <v>Alaska Air Group, Inc.</v>
      </c>
      <c r="C30" s="15" t="str">
        <f>VLOOKUP($A30,'MG Universe'!$A$2:$R$9990,3)</f>
        <v>C-</v>
      </c>
      <c r="D30" s="15" t="str">
        <f>VLOOKUP($A30,'MG Universe'!$A$2:$R$9990,4)</f>
        <v>S</v>
      </c>
      <c r="E30" s="15" t="str">
        <f>VLOOKUP($A30,'MG Universe'!$A$2:$R$9990,5)</f>
        <v>U</v>
      </c>
      <c r="F30" s="16" t="str">
        <f>VLOOKUP($A30,'MG Universe'!$A$2:$R$9990,6)</f>
        <v>SU</v>
      </c>
      <c r="G30" s="85">
        <f>VLOOKUP($A30,'MG Universe'!$A$2:$R$9990,7)</f>
        <v>43222</v>
      </c>
      <c r="H30" s="18">
        <f>VLOOKUP($A30,'MG Universe'!$A$2:$R$9990,8)</f>
        <v>238.22</v>
      </c>
      <c r="I30" s="18">
        <f>VLOOKUP($A30,'MG Universe'!$A$2:$R$9990,9)</f>
        <v>61.8</v>
      </c>
      <c r="J30" s="19">
        <f>VLOOKUP($A30,'MG Universe'!$A$2:$R$9990,10)</f>
        <v>0.25940000000000002</v>
      </c>
      <c r="K30" s="86">
        <f>VLOOKUP($A30,'MG Universe'!$A$2:$R$9990,11)</f>
        <v>9.7799999999999994</v>
      </c>
      <c r="L30" s="19">
        <f>VLOOKUP($A30,'MG Universe'!$A$2:$R$9990,12)</f>
        <v>1.9400000000000001E-2</v>
      </c>
      <c r="M30" s="87">
        <f>VLOOKUP($A30,'MG Universe'!$A$2:$R$9990,13)</f>
        <v>0.7</v>
      </c>
      <c r="N30" s="88">
        <f>VLOOKUP($A30,'MG Universe'!$A$2:$R$9990,14)</f>
        <v>0.71</v>
      </c>
      <c r="O30" s="18">
        <f>VLOOKUP($A30,'MG Universe'!$A$2:$R$9990,15)</f>
        <v>-42.83</v>
      </c>
      <c r="P30" s="19">
        <f>VLOOKUP($A30,'MG Universe'!$A$2:$R$9990,16)</f>
        <v>6.4000000000000003E-3</v>
      </c>
      <c r="Q30" s="89">
        <f>VLOOKUP($A30,'MG Universe'!$A$2:$R$9990,17)</f>
        <v>5</v>
      </c>
      <c r="R30" s="18">
        <f>VLOOKUP($A30,'MG Universe'!$A$2:$R$9990,18)</f>
        <v>57.44</v>
      </c>
      <c r="S30" s="18">
        <f>VLOOKUP($A30,'MG Universe'!$A$2:$U$9990,19)</f>
        <v>7619877488</v>
      </c>
      <c r="T30" s="18" t="str">
        <f>VLOOKUP($A30,'MG Universe'!$A$2:$U$9990,20)</f>
        <v>Mid</v>
      </c>
      <c r="U30" s="18" t="str">
        <f>VLOOKUP($A30,'MG Universe'!$A$2:$U$9990,21)</f>
        <v>Airlines</v>
      </c>
    </row>
    <row r="31" spans="1:21" ht="15.75" thickBot="1" x14ac:dyDescent="0.3">
      <c r="A31" s="138" t="s">
        <v>258</v>
      </c>
      <c r="B31" s="119" t="str">
        <f>VLOOKUP($A31,'MG Universe'!$A$2:$R$9990,2)</f>
        <v>Allstate Corp</v>
      </c>
      <c r="C31" s="15" t="str">
        <f>VLOOKUP($A31,'MG Universe'!$A$2:$R$9990,3)</f>
        <v>A-</v>
      </c>
      <c r="D31" s="15" t="str">
        <f>VLOOKUP($A31,'MG Universe'!$A$2:$R$9990,4)</f>
        <v>D</v>
      </c>
      <c r="E31" s="15" t="str">
        <f>VLOOKUP($A31,'MG Universe'!$A$2:$R$9990,5)</f>
        <v>U</v>
      </c>
      <c r="F31" s="16" t="str">
        <f>VLOOKUP($A31,'MG Universe'!$A$2:$R$9990,6)</f>
        <v>DU</v>
      </c>
      <c r="G31" s="85">
        <f>VLOOKUP($A31,'MG Universe'!$A$2:$R$9990,7)</f>
        <v>43209</v>
      </c>
      <c r="H31" s="18">
        <f>VLOOKUP($A31,'MG Universe'!$A$2:$R$9990,8)</f>
        <v>148.13999999999999</v>
      </c>
      <c r="I31" s="18">
        <f>VLOOKUP($A31,'MG Universe'!$A$2:$R$9990,9)</f>
        <v>94.26</v>
      </c>
      <c r="J31" s="19">
        <f>VLOOKUP($A31,'MG Universe'!$A$2:$R$9990,10)</f>
        <v>0.63629999999999998</v>
      </c>
      <c r="K31" s="86">
        <f>VLOOKUP($A31,'MG Universe'!$A$2:$R$9990,11)</f>
        <v>14.05</v>
      </c>
      <c r="L31" s="19">
        <f>VLOOKUP($A31,'MG Universe'!$A$2:$R$9990,12)</f>
        <v>1.5699999999999999E-2</v>
      </c>
      <c r="M31" s="87">
        <f>VLOOKUP($A31,'MG Universe'!$A$2:$R$9990,13)</f>
        <v>0.9</v>
      </c>
      <c r="N31" s="88" t="str">
        <f>VLOOKUP($A31,'MG Universe'!$A$2:$R$9990,14)</f>
        <v>N/A</v>
      </c>
      <c r="O31" s="18" t="str">
        <f>VLOOKUP($A31,'MG Universe'!$A$2:$R$9990,15)</f>
        <v>N/A</v>
      </c>
      <c r="P31" s="19">
        <f>VLOOKUP($A31,'MG Universe'!$A$2:$R$9990,16)</f>
        <v>2.7699999999999999E-2</v>
      </c>
      <c r="Q31" s="89">
        <f>VLOOKUP($A31,'MG Universe'!$A$2:$R$9990,17)</f>
        <v>7</v>
      </c>
      <c r="R31" s="18">
        <f>VLOOKUP($A31,'MG Universe'!$A$2:$R$9990,18)</f>
        <v>98.58</v>
      </c>
      <c r="S31" s="18">
        <f>VLOOKUP($A31,'MG Universe'!$A$2:$U$9990,19)</f>
        <v>32908006324</v>
      </c>
      <c r="T31" s="18" t="str">
        <f>VLOOKUP($A31,'MG Universe'!$A$2:$U$9990,20)</f>
        <v>Large</v>
      </c>
      <c r="U31" s="18" t="str">
        <f>VLOOKUP($A31,'MG Universe'!$A$2:$U$9990,21)</f>
        <v>Insurance</v>
      </c>
    </row>
    <row r="32" spans="1:21" ht="15.75" thickBot="1" x14ac:dyDescent="0.3">
      <c r="A32" s="138" t="s">
        <v>260</v>
      </c>
      <c r="B32" s="119" t="str">
        <f>VLOOKUP($A32,'MG Universe'!$A$2:$R$9990,2)</f>
        <v>Allegion PLC</v>
      </c>
      <c r="C32" s="15" t="str">
        <f>VLOOKUP($A32,'MG Universe'!$A$2:$R$9990,3)</f>
        <v>C+</v>
      </c>
      <c r="D32" s="15" t="str">
        <f>VLOOKUP($A32,'MG Universe'!$A$2:$R$9990,4)</f>
        <v>E</v>
      </c>
      <c r="E32" s="15" t="str">
        <f>VLOOKUP($A32,'MG Universe'!$A$2:$R$9990,5)</f>
        <v>U</v>
      </c>
      <c r="F32" s="16" t="str">
        <f>VLOOKUP($A32,'MG Universe'!$A$2:$R$9990,6)</f>
        <v>EU</v>
      </c>
      <c r="G32" s="85">
        <f>VLOOKUP($A32,'MG Universe'!$A$2:$R$9990,7)</f>
        <v>43225</v>
      </c>
      <c r="H32" s="18">
        <f>VLOOKUP($A32,'MG Universe'!$A$2:$R$9990,8)</f>
        <v>115.01</v>
      </c>
      <c r="I32" s="18">
        <f>VLOOKUP($A32,'MG Universe'!$A$2:$R$9990,9)</f>
        <v>80.08</v>
      </c>
      <c r="J32" s="19">
        <f>VLOOKUP($A32,'MG Universe'!$A$2:$R$9990,10)</f>
        <v>0.69630000000000003</v>
      </c>
      <c r="K32" s="86">
        <f>VLOOKUP($A32,'MG Universe'!$A$2:$R$9990,11)</f>
        <v>26.78</v>
      </c>
      <c r="L32" s="19">
        <f>VLOOKUP($A32,'MG Universe'!$A$2:$R$9990,12)</f>
        <v>8.0000000000000002E-3</v>
      </c>
      <c r="M32" s="87">
        <f>VLOOKUP($A32,'MG Universe'!$A$2:$R$9990,13)</f>
        <v>1.1000000000000001</v>
      </c>
      <c r="N32" s="88">
        <f>VLOOKUP($A32,'MG Universe'!$A$2:$R$9990,14)</f>
        <v>1.78</v>
      </c>
      <c r="O32" s="18">
        <f>VLOOKUP($A32,'MG Universe'!$A$2:$R$9990,15)</f>
        <v>-14.3</v>
      </c>
      <c r="P32" s="19">
        <f>VLOOKUP($A32,'MG Universe'!$A$2:$R$9990,16)</f>
        <v>9.1399999999999995E-2</v>
      </c>
      <c r="Q32" s="89">
        <f>VLOOKUP($A32,'MG Universe'!$A$2:$R$9990,17)</f>
        <v>4</v>
      </c>
      <c r="R32" s="18">
        <f>VLOOKUP($A32,'MG Universe'!$A$2:$R$9990,18)</f>
        <v>20.149999999999999</v>
      </c>
      <c r="S32" s="18">
        <f>VLOOKUP($A32,'MG Universe'!$A$2:$U$9990,19)</f>
        <v>7649452145</v>
      </c>
      <c r="T32" s="18" t="str">
        <f>VLOOKUP($A32,'MG Universe'!$A$2:$U$9990,20)</f>
        <v>Mid</v>
      </c>
      <c r="U32" s="18" t="str">
        <f>VLOOKUP($A32,'MG Universe'!$A$2:$U$9990,21)</f>
        <v>Security</v>
      </c>
    </row>
    <row r="33" spans="1:21" ht="15.75" thickBot="1" x14ac:dyDescent="0.3">
      <c r="A33" s="138" t="s">
        <v>263</v>
      </c>
      <c r="B33" s="119" t="str">
        <f>VLOOKUP($A33,'MG Universe'!$A$2:$R$9990,2)</f>
        <v>Alexion Pharmaceuticals, Inc.</v>
      </c>
      <c r="C33" s="15" t="str">
        <f>VLOOKUP($A33,'MG Universe'!$A$2:$R$9990,3)</f>
        <v>F</v>
      </c>
      <c r="D33" s="15" t="str">
        <f>VLOOKUP($A33,'MG Universe'!$A$2:$R$9990,4)</f>
        <v>S</v>
      </c>
      <c r="E33" s="15" t="str">
        <f>VLOOKUP($A33,'MG Universe'!$A$2:$R$9990,5)</f>
        <v>O</v>
      </c>
      <c r="F33" s="16" t="str">
        <f>VLOOKUP($A33,'MG Universe'!$A$2:$R$9990,6)</f>
        <v>SO</v>
      </c>
      <c r="G33" s="85">
        <f>VLOOKUP($A33,'MG Universe'!$A$2:$R$9990,7)</f>
        <v>43207</v>
      </c>
      <c r="H33" s="18">
        <f>VLOOKUP($A33,'MG Universe'!$A$2:$R$9990,8)</f>
        <v>99.29</v>
      </c>
      <c r="I33" s="18">
        <f>VLOOKUP($A33,'MG Universe'!$A$2:$R$9990,9)</f>
        <v>136.4</v>
      </c>
      <c r="J33" s="19">
        <f>VLOOKUP($A33,'MG Universe'!$A$2:$R$9990,10)</f>
        <v>1.3737999999999999</v>
      </c>
      <c r="K33" s="86">
        <f>VLOOKUP($A33,'MG Universe'!$A$2:$R$9990,11)</f>
        <v>42.49</v>
      </c>
      <c r="L33" s="19">
        <f>VLOOKUP($A33,'MG Universe'!$A$2:$R$9990,12)</f>
        <v>0</v>
      </c>
      <c r="M33" s="87">
        <f>VLOOKUP($A33,'MG Universe'!$A$2:$R$9990,13)</f>
        <v>1.1000000000000001</v>
      </c>
      <c r="N33" s="88">
        <f>VLOOKUP($A33,'MG Universe'!$A$2:$R$9990,14)</f>
        <v>3.1</v>
      </c>
      <c r="O33" s="18">
        <f>VLOOKUP($A33,'MG Universe'!$A$2:$R$9990,15)</f>
        <v>-7.77</v>
      </c>
      <c r="P33" s="19">
        <f>VLOOKUP($A33,'MG Universe'!$A$2:$R$9990,16)</f>
        <v>0.17</v>
      </c>
      <c r="Q33" s="89">
        <f>VLOOKUP($A33,'MG Universe'!$A$2:$R$9990,17)</f>
        <v>0</v>
      </c>
      <c r="R33" s="18">
        <f>VLOOKUP($A33,'MG Universe'!$A$2:$R$9990,18)</f>
        <v>73.98</v>
      </c>
      <c r="S33" s="18">
        <f>VLOOKUP($A33,'MG Universe'!$A$2:$U$9990,19)</f>
        <v>30640001482</v>
      </c>
      <c r="T33" s="18" t="str">
        <f>VLOOKUP($A33,'MG Universe'!$A$2:$U$9990,20)</f>
        <v>Large</v>
      </c>
      <c r="U33" s="18" t="str">
        <f>VLOOKUP($A33,'MG Universe'!$A$2:$U$9990,21)</f>
        <v>Pharmaceuticals</v>
      </c>
    </row>
    <row r="34" spans="1:21" ht="15.75" thickBot="1" x14ac:dyDescent="0.3">
      <c r="A34" s="138" t="s">
        <v>265</v>
      </c>
      <c r="B34" s="119" t="str">
        <f>VLOOKUP($A34,'MG Universe'!$A$2:$R$9990,2)</f>
        <v>Applied Materials, Inc.</v>
      </c>
      <c r="C34" s="15" t="str">
        <f>VLOOKUP($A34,'MG Universe'!$A$2:$R$9990,3)</f>
        <v>B-</v>
      </c>
      <c r="D34" s="15" t="str">
        <f>VLOOKUP($A34,'MG Universe'!$A$2:$R$9990,4)</f>
        <v>E</v>
      </c>
      <c r="E34" s="15" t="str">
        <f>VLOOKUP($A34,'MG Universe'!$A$2:$R$9990,5)</f>
        <v>U</v>
      </c>
      <c r="F34" s="16" t="str">
        <f>VLOOKUP($A34,'MG Universe'!$A$2:$R$9990,6)</f>
        <v>EU</v>
      </c>
      <c r="G34" s="85">
        <f>VLOOKUP($A34,'MG Universe'!$A$2:$R$9990,7)</f>
        <v>43201</v>
      </c>
      <c r="H34" s="18">
        <f>VLOOKUP($A34,'MG Universe'!$A$2:$R$9990,8)</f>
        <v>104.1</v>
      </c>
      <c r="I34" s="18">
        <f>VLOOKUP($A34,'MG Universe'!$A$2:$R$9990,9)</f>
        <v>47.3</v>
      </c>
      <c r="J34" s="19">
        <f>VLOOKUP($A34,'MG Universe'!$A$2:$R$9990,10)</f>
        <v>0.45440000000000003</v>
      </c>
      <c r="K34" s="86">
        <f>VLOOKUP($A34,'MG Universe'!$A$2:$R$9990,11)</f>
        <v>17.52</v>
      </c>
      <c r="L34" s="19">
        <f>VLOOKUP($A34,'MG Universe'!$A$2:$R$9990,12)</f>
        <v>8.5000000000000006E-3</v>
      </c>
      <c r="M34" s="87">
        <f>VLOOKUP($A34,'MG Universe'!$A$2:$R$9990,13)</f>
        <v>1.7</v>
      </c>
      <c r="N34" s="88">
        <f>VLOOKUP($A34,'MG Universe'!$A$2:$R$9990,14)</f>
        <v>2.96</v>
      </c>
      <c r="O34" s="18">
        <f>VLOOKUP($A34,'MG Universe'!$A$2:$R$9990,15)</f>
        <v>1.75</v>
      </c>
      <c r="P34" s="19">
        <f>VLOOKUP($A34,'MG Universe'!$A$2:$R$9990,16)</f>
        <v>4.5100000000000001E-2</v>
      </c>
      <c r="Q34" s="89">
        <f>VLOOKUP($A34,'MG Universe'!$A$2:$R$9990,17)</f>
        <v>0</v>
      </c>
      <c r="R34" s="18">
        <f>VLOOKUP($A34,'MG Universe'!$A$2:$R$9990,18)</f>
        <v>28.28</v>
      </c>
      <c r="S34" s="18">
        <f>VLOOKUP($A34,'MG Universe'!$A$2:$U$9990,19)</f>
        <v>47495327517</v>
      </c>
      <c r="T34" s="18" t="str">
        <f>VLOOKUP($A34,'MG Universe'!$A$2:$U$9990,20)</f>
        <v>Large</v>
      </c>
      <c r="U34" s="18" t="str">
        <f>VLOOKUP($A34,'MG Universe'!$A$2:$U$9990,21)</f>
        <v>IT Hardware</v>
      </c>
    </row>
    <row r="35" spans="1:21" ht="15.75" thickBot="1" x14ac:dyDescent="0.3">
      <c r="A35" s="138" t="s">
        <v>269</v>
      </c>
      <c r="B35" s="119" t="str">
        <f>VLOOKUP($A35,'MG Universe'!$A$2:$R$9990,2)</f>
        <v>Advanced Micro Devices, Inc.</v>
      </c>
      <c r="C35" s="15" t="str">
        <f>VLOOKUP($A35,'MG Universe'!$A$2:$R$9990,3)</f>
        <v>F</v>
      </c>
      <c r="D35" s="15" t="str">
        <f>VLOOKUP($A35,'MG Universe'!$A$2:$R$9990,4)</f>
        <v>S</v>
      </c>
      <c r="E35" s="15" t="str">
        <f>VLOOKUP($A35,'MG Universe'!$A$2:$R$9990,5)</f>
        <v>O</v>
      </c>
      <c r="F35" s="16" t="str">
        <f>VLOOKUP($A35,'MG Universe'!$A$2:$R$9990,6)</f>
        <v>SO</v>
      </c>
      <c r="G35" s="85">
        <f>VLOOKUP($A35,'MG Universe'!$A$2:$R$9990,7)</f>
        <v>43223</v>
      </c>
      <c r="H35" s="18">
        <f>VLOOKUP($A35,'MG Universe'!$A$2:$R$9990,8)</f>
        <v>0</v>
      </c>
      <c r="I35" s="18">
        <f>VLOOKUP($A35,'MG Universe'!$A$2:$R$9990,9)</f>
        <v>16.87</v>
      </c>
      <c r="J35" s="19" t="str">
        <f>VLOOKUP($A35,'MG Universe'!$A$2:$R$9990,10)</f>
        <v>N/A</v>
      </c>
      <c r="K35" s="86" t="str">
        <f>VLOOKUP($A35,'MG Universe'!$A$2:$R$9990,11)</f>
        <v>N/A</v>
      </c>
      <c r="L35" s="19">
        <f>VLOOKUP($A35,'MG Universe'!$A$2:$R$9990,12)</f>
        <v>0</v>
      </c>
      <c r="M35" s="87">
        <f>VLOOKUP($A35,'MG Universe'!$A$2:$R$9990,13)</f>
        <v>2.8</v>
      </c>
      <c r="N35" s="88">
        <f>VLOOKUP($A35,'MG Universe'!$A$2:$R$9990,14)</f>
        <v>1.62</v>
      </c>
      <c r="O35" s="18">
        <f>VLOOKUP($A35,'MG Universe'!$A$2:$R$9990,15)</f>
        <v>-0.28999999999999998</v>
      </c>
      <c r="P35" s="19">
        <f>VLOOKUP($A35,'MG Universe'!$A$2:$R$9990,16)</f>
        <v>-0.6048</v>
      </c>
      <c r="Q35" s="89">
        <f>VLOOKUP($A35,'MG Universe'!$A$2:$R$9990,17)</f>
        <v>0</v>
      </c>
      <c r="R35" s="18">
        <f>VLOOKUP($A35,'MG Universe'!$A$2:$R$9990,18)</f>
        <v>2.13</v>
      </c>
      <c r="S35" s="18">
        <f>VLOOKUP($A35,'MG Universe'!$A$2:$U$9990,19)</f>
        <v>16047084644</v>
      </c>
      <c r="T35" s="18" t="str">
        <f>VLOOKUP($A35,'MG Universe'!$A$2:$U$9990,20)</f>
        <v>Large</v>
      </c>
      <c r="U35" s="18" t="str">
        <f>VLOOKUP($A35,'MG Universe'!$A$2:$U$9990,21)</f>
        <v>IT Hardware</v>
      </c>
    </row>
    <row r="36" spans="1:21" ht="15.75" thickBot="1" x14ac:dyDescent="0.3">
      <c r="A36" s="138" t="s">
        <v>271</v>
      </c>
      <c r="B36" s="119" t="str">
        <f>VLOOKUP($A36,'MG Universe'!$A$2:$R$9990,2)</f>
        <v>AMETEK, Inc.</v>
      </c>
      <c r="C36" s="15" t="str">
        <f>VLOOKUP($A36,'MG Universe'!$A$2:$R$9990,3)</f>
        <v>C</v>
      </c>
      <c r="D36" s="15" t="str">
        <f>VLOOKUP($A36,'MG Universe'!$A$2:$R$9990,4)</f>
        <v>E</v>
      </c>
      <c r="E36" s="15" t="str">
        <f>VLOOKUP($A36,'MG Universe'!$A$2:$R$9990,5)</f>
        <v>O</v>
      </c>
      <c r="F36" s="16" t="str">
        <f>VLOOKUP($A36,'MG Universe'!$A$2:$R$9990,6)</f>
        <v>EO</v>
      </c>
      <c r="G36" s="85">
        <f>VLOOKUP($A36,'MG Universe'!$A$2:$R$9990,7)</f>
        <v>43214</v>
      </c>
      <c r="H36" s="18">
        <f>VLOOKUP($A36,'MG Universe'!$A$2:$R$9990,8)</f>
        <v>49.49</v>
      </c>
      <c r="I36" s="18">
        <f>VLOOKUP($A36,'MG Universe'!$A$2:$R$9990,9)</f>
        <v>73.180000000000007</v>
      </c>
      <c r="J36" s="19">
        <f>VLOOKUP($A36,'MG Universe'!$A$2:$R$9990,10)</f>
        <v>1.4786999999999999</v>
      </c>
      <c r="K36" s="86">
        <f>VLOOKUP($A36,'MG Universe'!$A$2:$R$9990,11)</f>
        <v>27.31</v>
      </c>
      <c r="L36" s="19">
        <f>VLOOKUP($A36,'MG Universe'!$A$2:$R$9990,12)</f>
        <v>4.8999999999999998E-3</v>
      </c>
      <c r="M36" s="87">
        <f>VLOOKUP($A36,'MG Universe'!$A$2:$R$9990,13)</f>
        <v>1.3</v>
      </c>
      <c r="N36" s="88">
        <f>VLOOKUP($A36,'MG Universe'!$A$2:$R$9990,14)</f>
        <v>1.7</v>
      </c>
      <c r="O36" s="18">
        <f>VLOOKUP($A36,'MG Universe'!$A$2:$R$9990,15)</f>
        <v>-7.89</v>
      </c>
      <c r="P36" s="19">
        <f>VLOOKUP($A36,'MG Universe'!$A$2:$R$9990,16)</f>
        <v>9.4E-2</v>
      </c>
      <c r="Q36" s="89">
        <f>VLOOKUP($A36,'MG Universe'!$A$2:$R$9990,17)</f>
        <v>0</v>
      </c>
      <c r="R36" s="18">
        <f>VLOOKUP($A36,'MG Universe'!$A$2:$R$9990,18)</f>
        <v>33.89</v>
      </c>
      <c r="S36" s="18">
        <f>VLOOKUP($A36,'MG Universe'!$A$2:$U$9990,19)</f>
        <v>17116488202</v>
      </c>
      <c r="T36" s="18" t="str">
        <f>VLOOKUP($A36,'MG Universe'!$A$2:$U$9990,20)</f>
        <v>Large</v>
      </c>
      <c r="U36" s="18" t="str">
        <f>VLOOKUP($A36,'MG Universe'!$A$2:$U$9990,21)</f>
        <v>Machinery</v>
      </c>
    </row>
    <row r="37" spans="1:21" ht="15.75" thickBot="1" x14ac:dyDescent="0.3">
      <c r="A37" s="138" t="s">
        <v>273</v>
      </c>
      <c r="B37" s="119" t="str">
        <f>VLOOKUP($A37,'MG Universe'!$A$2:$R$9990,2)</f>
        <v>Affiliated Managers Group, Inc.</v>
      </c>
      <c r="C37" s="15" t="str">
        <f>VLOOKUP($A37,'MG Universe'!$A$2:$R$9990,3)</f>
        <v>C+</v>
      </c>
      <c r="D37" s="15" t="str">
        <f>VLOOKUP($A37,'MG Universe'!$A$2:$R$9990,4)</f>
        <v>S</v>
      </c>
      <c r="E37" s="15" t="str">
        <f>VLOOKUP($A37,'MG Universe'!$A$2:$R$9990,5)</f>
        <v>U</v>
      </c>
      <c r="F37" s="16" t="str">
        <f>VLOOKUP($A37,'MG Universe'!$A$2:$R$9990,6)</f>
        <v>SU</v>
      </c>
      <c r="G37" s="85">
        <f>VLOOKUP($A37,'MG Universe'!$A$2:$R$9990,7)</f>
        <v>43226</v>
      </c>
      <c r="H37" s="18">
        <f>VLOOKUP($A37,'MG Universe'!$A$2:$R$9990,8)</f>
        <v>463.21</v>
      </c>
      <c r="I37" s="18">
        <f>VLOOKUP($A37,'MG Universe'!$A$2:$R$9990,9)</f>
        <v>148.49</v>
      </c>
      <c r="J37" s="19">
        <f>VLOOKUP($A37,'MG Universe'!$A$2:$R$9990,10)</f>
        <v>0.3206</v>
      </c>
      <c r="K37" s="86">
        <f>VLOOKUP($A37,'MG Universe'!$A$2:$R$9990,11)</f>
        <v>12.34</v>
      </c>
      <c r="L37" s="19">
        <f>VLOOKUP($A37,'MG Universe'!$A$2:$R$9990,12)</f>
        <v>5.4000000000000003E-3</v>
      </c>
      <c r="M37" s="87">
        <f>VLOOKUP($A37,'MG Universe'!$A$2:$R$9990,13)</f>
        <v>1.5</v>
      </c>
      <c r="N37" s="88">
        <f>VLOOKUP($A37,'MG Universe'!$A$2:$R$9990,14)</f>
        <v>1.3</v>
      </c>
      <c r="O37" s="18">
        <f>VLOOKUP($A37,'MG Universe'!$A$2:$R$9990,15)</f>
        <v>-70.89</v>
      </c>
      <c r="P37" s="19">
        <f>VLOOKUP($A37,'MG Universe'!$A$2:$R$9990,16)</f>
        <v>1.9199999999999998E-2</v>
      </c>
      <c r="Q37" s="89">
        <f>VLOOKUP($A37,'MG Universe'!$A$2:$R$9990,17)</f>
        <v>1</v>
      </c>
      <c r="R37" s="18">
        <f>VLOOKUP($A37,'MG Universe'!$A$2:$R$9990,18)</f>
        <v>158.62</v>
      </c>
      <c r="S37" s="18">
        <f>VLOOKUP($A37,'MG Universe'!$A$2:$U$9990,19)</f>
        <v>8057658985</v>
      </c>
      <c r="T37" s="18" t="str">
        <f>VLOOKUP($A37,'MG Universe'!$A$2:$U$9990,20)</f>
        <v>Mid</v>
      </c>
      <c r="U37" s="18" t="str">
        <f>VLOOKUP($A37,'MG Universe'!$A$2:$U$9990,21)</f>
        <v>Financial Services</v>
      </c>
    </row>
    <row r="38" spans="1:21" ht="15.75" thickBot="1" x14ac:dyDescent="0.3">
      <c r="A38" s="138" t="s">
        <v>275</v>
      </c>
      <c r="B38" s="119" t="str">
        <f>VLOOKUP($A38,'MG Universe'!$A$2:$R$9990,2)</f>
        <v>Amgen, Inc.</v>
      </c>
      <c r="C38" s="15" t="str">
        <f>VLOOKUP($A38,'MG Universe'!$A$2:$R$9990,3)</f>
        <v>B-</v>
      </c>
      <c r="D38" s="15" t="str">
        <f>VLOOKUP($A38,'MG Universe'!$A$2:$R$9990,4)</f>
        <v>E</v>
      </c>
      <c r="E38" s="15" t="str">
        <f>VLOOKUP($A38,'MG Universe'!$A$2:$R$9990,5)</f>
        <v>F</v>
      </c>
      <c r="F38" s="16" t="str">
        <f>VLOOKUP($A38,'MG Universe'!$A$2:$R$9990,6)</f>
        <v>EF</v>
      </c>
      <c r="G38" s="85">
        <f>VLOOKUP($A38,'MG Universe'!$A$2:$R$9990,7)</f>
        <v>43274</v>
      </c>
      <c r="H38" s="18">
        <f>VLOOKUP($A38,'MG Universe'!$A$2:$R$9990,8)</f>
        <v>187.01</v>
      </c>
      <c r="I38" s="18">
        <f>VLOOKUP($A38,'MG Universe'!$A$2:$R$9990,9)</f>
        <v>193.92</v>
      </c>
      <c r="J38" s="19">
        <f>VLOOKUP($A38,'MG Universe'!$A$2:$R$9990,10)</f>
        <v>1.0368999999999999</v>
      </c>
      <c r="K38" s="86">
        <f>VLOOKUP($A38,'MG Universe'!$A$2:$R$9990,11)</f>
        <v>22.55</v>
      </c>
      <c r="L38" s="19">
        <f>VLOOKUP($A38,'MG Universe'!$A$2:$R$9990,12)</f>
        <v>2.3699999999999999E-2</v>
      </c>
      <c r="M38" s="87">
        <f>VLOOKUP($A38,'MG Universe'!$A$2:$R$9990,13)</f>
        <v>1.4</v>
      </c>
      <c r="N38" s="88">
        <f>VLOOKUP($A38,'MG Universe'!$A$2:$R$9990,14)</f>
        <v>3.88</v>
      </c>
      <c r="O38" s="18">
        <f>VLOOKUP($A38,'MG Universe'!$A$2:$R$9990,15)</f>
        <v>-20.89</v>
      </c>
      <c r="P38" s="19">
        <f>VLOOKUP($A38,'MG Universe'!$A$2:$R$9990,16)</f>
        <v>7.0199999999999999E-2</v>
      </c>
      <c r="Q38" s="89">
        <f>VLOOKUP($A38,'MG Universe'!$A$2:$R$9990,17)</f>
        <v>7</v>
      </c>
      <c r="R38" s="18">
        <f>VLOOKUP($A38,'MG Universe'!$A$2:$R$9990,18)</f>
        <v>99.3</v>
      </c>
      <c r="S38" s="18">
        <f>VLOOKUP($A38,'MG Universe'!$A$2:$U$9990,19)</f>
        <v>128996203714</v>
      </c>
      <c r="T38" s="18" t="str">
        <f>VLOOKUP($A38,'MG Universe'!$A$2:$U$9990,20)</f>
        <v>Large</v>
      </c>
      <c r="U38" s="18" t="str">
        <f>VLOOKUP($A38,'MG Universe'!$A$2:$U$9990,21)</f>
        <v>Pharmaceuticals</v>
      </c>
    </row>
    <row r="39" spans="1:21" ht="15.75" thickBot="1" x14ac:dyDescent="0.3">
      <c r="A39" s="138" t="s">
        <v>277</v>
      </c>
      <c r="B39" s="119" t="str">
        <f>VLOOKUP($A39,'MG Universe'!$A$2:$R$9990,2)</f>
        <v>Ameriprise Financial, Inc.</v>
      </c>
      <c r="C39" s="15" t="str">
        <f>VLOOKUP($A39,'MG Universe'!$A$2:$R$9990,3)</f>
        <v>B</v>
      </c>
      <c r="D39" s="15" t="str">
        <f>VLOOKUP($A39,'MG Universe'!$A$2:$R$9990,4)</f>
        <v>E</v>
      </c>
      <c r="E39" s="15" t="str">
        <f>VLOOKUP($A39,'MG Universe'!$A$2:$R$9990,5)</f>
        <v>U</v>
      </c>
      <c r="F39" s="16" t="str">
        <f>VLOOKUP($A39,'MG Universe'!$A$2:$R$9990,6)</f>
        <v>EU</v>
      </c>
      <c r="G39" s="85">
        <f>VLOOKUP($A39,'MG Universe'!$A$2:$R$9990,7)</f>
        <v>43173</v>
      </c>
      <c r="H39" s="18">
        <f>VLOOKUP($A39,'MG Universe'!$A$2:$R$9990,8)</f>
        <v>298.45999999999998</v>
      </c>
      <c r="I39" s="18">
        <f>VLOOKUP($A39,'MG Universe'!$A$2:$R$9990,9)</f>
        <v>142.96</v>
      </c>
      <c r="J39" s="19">
        <f>VLOOKUP($A39,'MG Universe'!$A$2:$R$9990,10)</f>
        <v>0.47899999999999998</v>
      </c>
      <c r="K39" s="86">
        <f>VLOOKUP($A39,'MG Universe'!$A$2:$R$9990,11)</f>
        <v>13.64</v>
      </c>
      <c r="L39" s="19">
        <f>VLOOKUP($A39,'MG Universe'!$A$2:$R$9990,12)</f>
        <v>2.2700000000000001E-2</v>
      </c>
      <c r="M39" s="87">
        <f>VLOOKUP($A39,'MG Universe'!$A$2:$R$9990,13)</f>
        <v>1.8</v>
      </c>
      <c r="N39" s="88" t="str">
        <f>VLOOKUP($A39,'MG Universe'!$A$2:$R$9990,14)</f>
        <v>N/A</v>
      </c>
      <c r="O39" s="18" t="str">
        <f>VLOOKUP($A39,'MG Universe'!$A$2:$R$9990,15)</f>
        <v>N/A</v>
      </c>
      <c r="P39" s="19">
        <f>VLOOKUP($A39,'MG Universe'!$A$2:$R$9990,16)</f>
        <v>2.5700000000000001E-2</v>
      </c>
      <c r="Q39" s="89">
        <f>VLOOKUP($A39,'MG Universe'!$A$2:$R$9990,17)</f>
        <v>13</v>
      </c>
      <c r="R39" s="18">
        <f>VLOOKUP($A39,'MG Universe'!$A$2:$R$9990,18)</f>
        <v>114.12</v>
      </c>
      <c r="S39" s="18">
        <f>VLOOKUP($A39,'MG Universe'!$A$2:$U$9990,19)</f>
        <v>20640413803</v>
      </c>
      <c r="T39" s="18" t="str">
        <f>VLOOKUP($A39,'MG Universe'!$A$2:$U$9990,20)</f>
        <v>Large</v>
      </c>
      <c r="U39" s="18" t="str">
        <f>VLOOKUP($A39,'MG Universe'!$A$2:$U$9990,21)</f>
        <v>Financial Services</v>
      </c>
    </row>
    <row r="40" spans="1:21" ht="15.75" thickBot="1" x14ac:dyDescent="0.3">
      <c r="A40" s="138" t="s">
        <v>279</v>
      </c>
      <c r="B40" s="119" t="str">
        <f>VLOOKUP($A40,'MG Universe'!$A$2:$R$9990,2)</f>
        <v>American Tower Corp</v>
      </c>
      <c r="C40" s="15" t="str">
        <f>VLOOKUP($A40,'MG Universe'!$A$2:$R$9990,3)</f>
        <v>F</v>
      </c>
      <c r="D40" s="15" t="str">
        <f>VLOOKUP($A40,'MG Universe'!$A$2:$R$9990,4)</f>
        <v>S</v>
      </c>
      <c r="E40" s="15" t="str">
        <f>VLOOKUP($A40,'MG Universe'!$A$2:$R$9990,5)</f>
        <v>O</v>
      </c>
      <c r="F40" s="16" t="str">
        <f>VLOOKUP($A40,'MG Universe'!$A$2:$R$9990,6)</f>
        <v>SO</v>
      </c>
      <c r="G40" s="85">
        <f>VLOOKUP($A40,'MG Universe'!$A$2:$R$9990,7)</f>
        <v>43254</v>
      </c>
      <c r="H40" s="18">
        <f>VLOOKUP($A40,'MG Universe'!$A$2:$R$9990,8)</f>
        <v>59.98</v>
      </c>
      <c r="I40" s="18">
        <f>VLOOKUP($A40,'MG Universe'!$A$2:$R$9990,9)</f>
        <v>142.16999999999999</v>
      </c>
      <c r="J40" s="19">
        <f>VLOOKUP($A40,'MG Universe'!$A$2:$R$9990,10)</f>
        <v>2.3702999999999999</v>
      </c>
      <c r="K40" s="86">
        <f>VLOOKUP($A40,'MG Universe'!$A$2:$R$9990,11)</f>
        <v>59.24</v>
      </c>
      <c r="L40" s="19">
        <f>VLOOKUP($A40,'MG Universe'!$A$2:$R$9990,12)</f>
        <v>1.84E-2</v>
      </c>
      <c r="M40" s="87">
        <f>VLOOKUP($A40,'MG Universe'!$A$2:$R$9990,13)</f>
        <v>0.8</v>
      </c>
      <c r="N40" s="88">
        <f>VLOOKUP($A40,'MG Universe'!$A$2:$R$9990,14)</f>
        <v>0.62</v>
      </c>
      <c r="O40" s="18">
        <f>VLOOKUP($A40,'MG Universe'!$A$2:$R$9990,15)</f>
        <v>-56.18</v>
      </c>
      <c r="P40" s="19">
        <f>VLOOKUP($A40,'MG Universe'!$A$2:$R$9990,16)</f>
        <v>0.25369999999999998</v>
      </c>
      <c r="Q40" s="89">
        <f>VLOOKUP($A40,'MG Universe'!$A$2:$R$9990,17)</f>
        <v>6</v>
      </c>
      <c r="R40" s="18">
        <f>VLOOKUP($A40,'MG Universe'!$A$2:$R$9990,18)</f>
        <v>30.87</v>
      </c>
      <c r="S40" s="18">
        <f>VLOOKUP($A40,'MG Universe'!$A$2:$U$9990,19)</f>
        <v>63258949993</v>
      </c>
      <c r="T40" s="18" t="str">
        <f>VLOOKUP($A40,'MG Universe'!$A$2:$U$9990,20)</f>
        <v>Large</v>
      </c>
      <c r="U40" s="18" t="str">
        <f>VLOOKUP($A40,'MG Universe'!$A$2:$U$9990,21)</f>
        <v>REIT</v>
      </c>
    </row>
    <row r="41" spans="1:21" ht="15.75" thickBot="1" x14ac:dyDescent="0.3">
      <c r="A41" s="138" t="s">
        <v>281</v>
      </c>
      <c r="B41" s="119" t="str">
        <f>VLOOKUP($A41,'MG Universe'!$A$2:$R$9990,2)</f>
        <v>Amazon.com, Inc.</v>
      </c>
      <c r="C41" s="15" t="str">
        <f>VLOOKUP($A41,'MG Universe'!$A$2:$R$9990,3)</f>
        <v>F</v>
      </c>
      <c r="D41" s="15" t="str">
        <f>VLOOKUP($A41,'MG Universe'!$A$2:$R$9990,4)</f>
        <v>S</v>
      </c>
      <c r="E41" s="15" t="str">
        <f>VLOOKUP($A41,'MG Universe'!$A$2:$R$9990,5)</f>
        <v>O</v>
      </c>
      <c r="F41" s="16" t="str">
        <f>VLOOKUP($A41,'MG Universe'!$A$2:$R$9990,6)</f>
        <v>SO</v>
      </c>
      <c r="G41" s="85">
        <f>VLOOKUP($A41,'MG Universe'!$A$2:$R$9990,7)</f>
        <v>43261</v>
      </c>
      <c r="H41" s="18">
        <f>VLOOKUP($A41,'MG Universe'!$A$2:$R$9990,8)</f>
        <v>213.75</v>
      </c>
      <c r="I41" s="18">
        <f>VLOOKUP($A41,'MG Universe'!$A$2:$R$9990,9)</f>
        <v>1843.93</v>
      </c>
      <c r="J41" s="19">
        <f>VLOOKUP($A41,'MG Universe'!$A$2:$R$9990,10)</f>
        <v>8.6265999999999998</v>
      </c>
      <c r="K41" s="86">
        <f>VLOOKUP($A41,'MG Universe'!$A$2:$R$9990,11)</f>
        <v>332.24</v>
      </c>
      <c r="L41" s="19">
        <f>VLOOKUP($A41,'MG Universe'!$A$2:$R$9990,12)</f>
        <v>0</v>
      </c>
      <c r="M41" s="87">
        <f>VLOOKUP($A41,'MG Universe'!$A$2:$R$9990,13)</f>
        <v>1.6</v>
      </c>
      <c r="N41" s="88">
        <f>VLOOKUP($A41,'MG Universe'!$A$2:$R$9990,14)</f>
        <v>1.06</v>
      </c>
      <c r="O41" s="18">
        <f>VLOOKUP($A41,'MG Universe'!$A$2:$R$9990,15)</f>
        <v>-88.49</v>
      </c>
      <c r="P41" s="19">
        <f>VLOOKUP($A41,'MG Universe'!$A$2:$R$9990,16)</f>
        <v>1.6187</v>
      </c>
      <c r="Q41" s="89">
        <f>VLOOKUP($A41,'MG Universe'!$A$2:$R$9990,17)</f>
        <v>0</v>
      </c>
      <c r="R41" s="18">
        <f>VLOOKUP($A41,'MG Universe'!$A$2:$R$9990,18)</f>
        <v>104.02</v>
      </c>
      <c r="S41" s="18">
        <f>VLOOKUP($A41,'MG Universe'!$A$2:$U$9990,19)</f>
        <v>890080190343</v>
      </c>
      <c r="T41" s="18" t="str">
        <f>VLOOKUP($A41,'MG Universe'!$A$2:$U$9990,20)</f>
        <v>Large</v>
      </c>
      <c r="U41" s="18" t="str">
        <f>VLOOKUP($A41,'MG Universe'!$A$2:$U$9990,21)</f>
        <v>Retail</v>
      </c>
    </row>
    <row r="42" spans="1:21" ht="15.75" thickBot="1" x14ac:dyDescent="0.3">
      <c r="A42" s="138" t="s">
        <v>285</v>
      </c>
      <c r="B42" s="119" t="str">
        <f>VLOOKUP($A42,'MG Universe'!$A$2:$R$9990,2)</f>
        <v>Andeavor</v>
      </c>
      <c r="C42" s="15" t="str">
        <f>VLOOKUP($A42,'MG Universe'!$A$2:$R$9990,3)</f>
        <v>C-</v>
      </c>
      <c r="D42" s="15" t="str">
        <f>VLOOKUP($A42,'MG Universe'!$A$2:$R$9990,4)</f>
        <v>S</v>
      </c>
      <c r="E42" s="15" t="str">
        <f>VLOOKUP($A42,'MG Universe'!$A$2:$R$9990,5)</f>
        <v>U</v>
      </c>
      <c r="F42" s="16" t="str">
        <f>VLOOKUP($A42,'MG Universe'!$A$2:$R$9990,6)</f>
        <v>SU</v>
      </c>
      <c r="G42" s="85">
        <f>VLOOKUP($A42,'MG Universe'!$A$2:$R$9990,7)</f>
        <v>43236</v>
      </c>
      <c r="H42" s="18">
        <f>VLOOKUP($A42,'MG Universe'!$A$2:$R$9990,8)</f>
        <v>313.63</v>
      </c>
      <c r="I42" s="18">
        <f>VLOOKUP($A42,'MG Universe'!$A$2:$R$9990,9)</f>
        <v>135.6</v>
      </c>
      <c r="J42" s="19">
        <f>VLOOKUP($A42,'MG Universe'!$A$2:$R$9990,10)</f>
        <v>0.43240000000000001</v>
      </c>
      <c r="K42" s="86">
        <f>VLOOKUP($A42,'MG Universe'!$A$2:$R$9990,11)</f>
        <v>15.68</v>
      </c>
      <c r="L42" s="19">
        <f>VLOOKUP($A42,'MG Universe'!$A$2:$R$9990,12)</f>
        <v>1.6799999999999999E-2</v>
      </c>
      <c r="M42" s="87">
        <f>VLOOKUP($A42,'MG Universe'!$A$2:$R$9990,13)</f>
        <v>1.3</v>
      </c>
      <c r="N42" s="88">
        <f>VLOOKUP($A42,'MG Universe'!$A$2:$R$9990,14)</f>
        <v>2.2799999999999998</v>
      </c>
      <c r="O42" s="18">
        <f>VLOOKUP($A42,'MG Universe'!$A$2:$R$9990,15)</f>
        <v>-83.22</v>
      </c>
      <c r="P42" s="19">
        <f>VLOOKUP($A42,'MG Universe'!$A$2:$R$9990,16)</f>
        <v>3.5900000000000001E-2</v>
      </c>
      <c r="Q42" s="89">
        <f>VLOOKUP($A42,'MG Universe'!$A$2:$R$9990,17)</f>
        <v>6</v>
      </c>
      <c r="R42" s="18">
        <f>VLOOKUP($A42,'MG Universe'!$A$2:$R$9990,18)</f>
        <v>103.18</v>
      </c>
      <c r="S42" s="18">
        <f>VLOOKUP($A42,'MG Universe'!$A$2:$U$9990,19)</f>
        <v>20555934976</v>
      </c>
      <c r="T42" s="18" t="str">
        <f>VLOOKUP($A42,'MG Universe'!$A$2:$U$9990,20)</f>
        <v>Large</v>
      </c>
      <c r="U42" s="18" t="str">
        <f>VLOOKUP($A42,'MG Universe'!$A$2:$U$9990,21)</f>
        <v>Oil &amp; Gas</v>
      </c>
    </row>
    <row r="43" spans="1:21" ht="15.75" thickBot="1" x14ac:dyDescent="0.3">
      <c r="A43" s="138" t="s">
        <v>289</v>
      </c>
      <c r="B43" s="119" t="str">
        <f>VLOOKUP($A43,'MG Universe'!$A$2:$R$9990,2)</f>
        <v>ANSYS, Inc.</v>
      </c>
      <c r="C43" s="15" t="str">
        <f>VLOOKUP($A43,'MG Universe'!$A$2:$R$9990,3)</f>
        <v>C-</v>
      </c>
      <c r="D43" s="15" t="str">
        <f>VLOOKUP($A43,'MG Universe'!$A$2:$R$9990,4)</f>
        <v>E</v>
      </c>
      <c r="E43" s="15" t="str">
        <f>VLOOKUP($A43,'MG Universe'!$A$2:$R$9990,5)</f>
        <v>O</v>
      </c>
      <c r="F43" s="16" t="str">
        <f>VLOOKUP($A43,'MG Universe'!$A$2:$R$9990,6)</f>
        <v>EO</v>
      </c>
      <c r="G43" s="85">
        <f>VLOOKUP($A43,'MG Universe'!$A$2:$R$9990,7)</f>
        <v>43173</v>
      </c>
      <c r="H43" s="18">
        <f>VLOOKUP($A43,'MG Universe'!$A$2:$R$9990,8)</f>
        <v>70.11</v>
      </c>
      <c r="I43" s="18">
        <f>VLOOKUP($A43,'MG Universe'!$A$2:$R$9990,9)</f>
        <v>180.64</v>
      </c>
      <c r="J43" s="19">
        <f>VLOOKUP($A43,'MG Universe'!$A$2:$R$9990,10)</f>
        <v>2.5764999999999998</v>
      </c>
      <c r="K43" s="86">
        <f>VLOOKUP($A43,'MG Universe'!$A$2:$R$9990,11)</f>
        <v>53.76</v>
      </c>
      <c r="L43" s="19">
        <f>VLOOKUP($A43,'MG Universe'!$A$2:$R$9990,12)</f>
        <v>0</v>
      </c>
      <c r="M43" s="87">
        <f>VLOOKUP($A43,'MG Universe'!$A$2:$R$9990,13)</f>
        <v>1</v>
      </c>
      <c r="N43" s="88">
        <f>VLOOKUP($A43,'MG Universe'!$A$2:$R$9990,14)</f>
        <v>2.09</v>
      </c>
      <c r="O43" s="18">
        <f>VLOOKUP($A43,'MG Universe'!$A$2:$R$9990,15)</f>
        <v>6.63</v>
      </c>
      <c r="P43" s="19">
        <f>VLOOKUP($A43,'MG Universe'!$A$2:$R$9990,16)</f>
        <v>0.2263</v>
      </c>
      <c r="Q43" s="89">
        <f>VLOOKUP($A43,'MG Universe'!$A$2:$R$9990,17)</f>
        <v>0</v>
      </c>
      <c r="R43" s="18">
        <f>VLOOKUP($A43,'MG Universe'!$A$2:$R$9990,18)</f>
        <v>50.57</v>
      </c>
      <c r="S43" s="18">
        <f>VLOOKUP($A43,'MG Universe'!$A$2:$U$9990,19)</f>
        <v>15255749554</v>
      </c>
      <c r="T43" s="18" t="str">
        <f>VLOOKUP($A43,'MG Universe'!$A$2:$U$9990,20)</f>
        <v>Large</v>
      </c>
      <c r="U43" s="18" t="str">
        <f>VLOOKUP($A43,'MG Universe'!$A$2:$U$9990,21)</f>
        <v>Software</v>
      </c>
    </row>
    <row r="44" spans="1:21" ht="15.75" thickBot="1" x14ac:dyDescent="0.3">
      <c r="A44" s="138" t="s">
        <v>291</v>
      </c>
      <c r="B44" s="119" t="str">
        <f>VLOOKUP($A44,'MG Universe'!$A$2:$R$9990,2)</f>
        <v>Anthem Inc</v>
      </c>
      <c r="C44" s="15" t="str">
        <f>VLOOKUP($A44,'MG Universe'!$A$2:$R$9990,3)</f>
        <v>C+</v>
      </c>
      <c r="D44" s="15" t="str">
        <f>VLOOKUP($A44,'MG Universe'!$A$2:$R$9990,4)</f>
        <v>E</v>
      </c>
      <c r="E44" s="15" t="str">
        <f>VLOOKUP($A44,'MG Universe'!$A$2:$R$9990,5)</f>
        <v>F</v>
      </c>
      <c r="F44" s="16" t="str">
        <f>VLOOKUP($A44,'MG Universe'!$A$2:$R$9990,6)</f>
        <v>EF</v>
      </c>
      <c r="G44" s="85">
        <f>VLOOKUP($A44,'MG Universe'!$A$2:$R$9990,7)</f>
        <v>43228</v>
      </c>
      <c r="H44" s="18">
        <f>VLOOKUP($A44,'MG Universe'!$A$2:$R$9990,8)</f>
        <v>305.47000000000003</v>
      </c>
      <c r="I44" s="18">
        <f>VLOOKUP($A44,'MG Universe'!$A$2:$R$9990,9)</f>
        <v>246.03</v>
      </c>
      <c r="J44" s="19">
        <f>VLOOKUP($A44,'MG Universe'!$A$2:$R$9990,10)</f>
        <v>0.8054</v>
      </c>
      <c r="K44" s="86">
        <f>VLOOKUP($A44,'MG Universe'!$A$2:$R$9990,11)</f>
        <v>19.54</v>
      </c>
      <c r="L44" s="19">
        <f>VLOOKUP($A44,'MG Universe'!$A$2:$R$9990,12)</f>
        <v>1.0999999999999999E-2</v>
      </c>
      <c r="M44" s="87">
        <f>VLOOKUP($A44,'MG Universe'!$A$2:$R$9990,13)</f>
        <v>0.9</v>
      </c>
      <c r="N44" s="88" t="str">
        <f>VLOOKUP($A44,'MG Universe'!$A$2:$R$9990,14)</f>
        <v>N/A</v>
      </c>
      <c r="O44" s="18" t="str">
        <f>VLOOKUP($A44,'MG Universe'!$A$2:$R$9990,15)</f>
        <v>N/A</v>
      </c>
      <c r="P44" s="19">
        <f>VLOOKUP($A44,'MG Universe'!$A$2:$R$9990,16)</f>
        <v>5.5199999999999999E-2</v>
      </c>
      <c r="Q44" s="89">
        <f>VLOOKUP($A44,'MG Universe'!$A$2:$R$9990,17)</f>
        <v>7</v>
      </c>
      <c r="R44" s="18">
        <f>VLOOKUP($A44,'MG Universe'!$A$2:$R$9990,18)</f>
        <v>188.14</v>
      </c>
      <c r="S44" s="18">
        <f>VLOOKUP($A44,'MG Universe'!$A$2:$U$9990,19)</f>
        <v>63350613994</v>
      </c>
      <c r="T44" s="18" t="str">
        <f>VLOOKUP($A44,'MG Universe'!$A$2:$U$9990,20)</f>
        <v>Large</v>
      </c>
      <c r="U44" s="18" t="str">
        <f>VLOOKUP($A44,'MG Universe'!$A$2:$U$9990,21)</f>
        <v>Insurance</v>
      </c>
    </row>
    <row r="45" spans="1:21" ht="15.75" thickBot="1" x14ac:dyDescent="0.3">
      <c r="A45" s="138" t="s">
        <v>293</v>
      </c>
      <c r="B45" s="119" t="str">
        <f>VLOOKUP($A45,'MG Universe'!$A$2:$R$9990,2)</f>
        <v>Aon PLC</v>
      </c>
      <c r="C45" s="15" t="str">
        <f>VLOOKUP($A45,'MG Universe'!$A$2:$R$9990,3)</f>
        <v>D+</v>
      </c>
      <c r="D45" s="15" t="str">
        <f>VLOOKUP($A45,'MG Universe'!$A$2:$R$9990,4)</f>
        <v>S</v>
      </c>
      <c r="E45" s="15" t="str">
        <f>VLOOKUP($A45,'MG Universe'!$A$2:$R$9990,5)</f>
        <v>F</v>
      </c>
      <c r="F45" s="16" t="str">
        <f>VLOOKUP($A45,'MG Universe'!$A$2:$R$9990,6)</f>
        <v>SF</v>
      </c>
      <c r="G45" s="85">
        <f>VLOOKUP($A45,'MG Universe'!$A$2:$R$9990,7)</f>
        <v>43159</v>
      </c>
      <c r="H45" s="18">
        <f>VLOOKUP($A45,'MG Universe'!$A$2:$R$9990,8)</f>
        <v>158.30000000000001</v>
      </c>
      <c r="I45" s="18">
        <f>VLOOKUP($A45,'MG Universe'!$A$2:$R$9990,9)</f>
        <v>145.62</v>
      </c>
      <c r="J45" s="19">
        <f>VLOOKUP($A45,'MG Universe'!$A$2:$R$9990,10)</f>
        <v>0.91990000000000005</v>
      </c>
      <c r="K45" s="86">
        <f>VLOOKUP($A45,'MG Universe'!$A$2:$R$9990,11)</f>
        <v>24.81</v>
      </c>
      <c r="L45" s="19">
        <f>VLOOKUP($A45,'MG Universe'!$A$2:$R$9990,12)</f>
        <v>9.7000000000000003E-3</v>
      </c>
      <c r="M45" s="87">
        <f>VLOOKUP($A45,'MG Universe'!$A$2:$R$9990,13)</f>
        <v>1</v>
      </c>
      <c r="N45" s="88">
        <f>VLOOKUP($A45,'MG Universe'!$A$2:$R$9990,14)</f>
        <v>1.07</v>
      </c>
      <c r="O45" s="18">
        <f>VLOOKUP($A45,'MG Universe'!$A$2:$R$9990,15)</f>
        <v>-30.81</v>
      </c>
      <c r="P45" s="19">
        <f>VLOOKUP($A45,'MG Universe'!$A$2:$R$9990,16)</f>
        <v>8.1500000000000003E-2</v>
      </c>
      <c r="Q45" s="89">
        <f>VLOOKUP($A45,'MG Universe'!$A$2:$R$9990,17)</f>
        <v>6</v>
      </c>
      <c r="R45" s="18">
        <f>VLOOKUP($A45,'MG Universe'!$A$2:$R$9990,18)</f>
        <v>56.99</v>
      </c>
      <c r="S45" s="18">
        <f>VLOOKUP($A45,'MG Universe'!$A$2:$U$9990,19)</f>
        <v>34943290000</v>
      </c>
      <c r="T45" s="18" t="str">
        <f>VLOOKUP($A45,'MG Universe'!$A$2:$U$9990,20)</f>
        <v>Large</v>
      </c>
      <c r="U45" s="18" t="str">
        <f>VLOOKUP($A45,'MG Universe'!$A$2:$U$9990,21)</f>
        <v>Insurance</v>
      </c>
    </row>
    <row r="46" spans="1:21" ht="15.75" thickBot="1" x14ac:dyDescent="0.3">
      <c r="A46" s="138" t="s">
        <v>294</v>
      </c>
      <c r="B46" s="119" t="str">
        <f>VLOOKUP($A46,'MG Universe'!$A$2:$R$9990,2)</f>
        <v>A. O. Smith Corp</v>
      </c>
      <c r="C46" s="15" t="str">
        <f>VLOOKUP($A46,'MG Universe'!$A$2:$R$9990,3)</f>
        <v>C+</v>
      </c>
      <c r="D46" s="15" t="str">
        <f>VLOOKUP($A46,'MG Universe'!$A$2:$R$9990,4)</f>
        <v>E</v>
      </c>
      <c r="E46" s="15" t="str">
        <f>VLOOKUP($A46,'MG Universe'!$A$2:$R$9990,5)</f>
        <v>O</v>
      </c>
      <c r="F46" s="16" t="str">
        <f>VLOOKUP($A46,'MG Universe'!$A$2:$R$9990,6)</f>
        <v>EO</v>
      </c>
      <c r="G46" s="85">
        <f>VLOOKUP($A46,'MG Universe'!$A$2:$R$9990,7)</f>
        <v>43168</v>
      </c>
      <c r="H46" s="18">
        <f>VLOOKUP($A46,'MG Universe'!$A$2:$R$9990,8)</f>
        <v>11.2</v>
      </c>
      <c r="I46" s="18">
        <f>VLOOKUP($A46,'MG Universe'!$A$2:$R$9990,9)</f>
        <v>59.84</v>
      </c>
      <c r="J46" s="19">
        <f>VLOOKUP($A46,'MG Universe'!$A$2:$R$9990,10)</f>
        <v>5.3429000000000002</v>
      </c>
      <c r="K46" s="86">
        <f>VLOOKUP($A46,'MG Universe'!$A$2:$R$9990,11)</f>
        <v>53.91</v>
      </c>
      <c r="L46" s="19">
        <f>VLOOKUP($A46,'MG Universe'!$A$2:$R$9990,12)</f>
        <v>9.4000000000000004E-3</v>
      </c>
      <c r="M46" s="87">
        <f>VLOOKUP($A46,'MG Universe'!$A$2:$R$9990,13)</f>
        <v>1.5</v>
      </c>
      <c r="N46" s="88">
        <f>VLOOKUP($A46,'MG Universe'!$A$2:$R$9990,14)</f>
        <v>2.2400000000000002</v>
      </c>
      <c r="O46" s="18">
        <f>VLOOKUP($A46,'MG Universe'!$A$2:$R$9990,15)</f>
        <v>1.26</v>
      </c>
      <c r="P46" s="19">
        <f>VLOOKUP($A46,'MG Universe'!$A$2:$R$9990,16)</f>
        <v>0.22700000000000001</v>
      </c>
      <c r="Q46" s="89">
        <f>VLOOKUP($A46,'MG Universe'!$A$2:$R$9990,17)</f>
        <v>20</v>
      </c>
      <c r="R46" s="18">
        <f>VLOOKUP($A46,'MG Universe'!$A$2:$R$9990,18)</f>
        <v>0</v>
      </c>
      <c r="S46" s="18">
        <f>VLOOKUP($A46,'MG Universe'!$A$2:$U$9990,19)</f>
        <v>10372021868</v>
      </c>
      <c r="T46" s="18" t="str">
        <f>VLOOKUP($A46,'MG Universe'!$A$2:$U$9990,20)</f>
        <v>Large</v>
      </c>
      <c r="U46" s="18" t="str">
        <f>VLOOKUP($A46,'MG Universe'!$A$2:$U$9990,21)</f>
        <v>Machinery</v>
      </c>
    </row>
    <row r="47" spans="1:21" ht="15.75" thickBot="1" x14ac:dyDescent="0.3">
      <c r="A47" s="138" t="s">
        <v>296</v>
      </c>
      <c r="B47" s="119" t="str">
        <f>VLOOKUP($A47,'MG Universe'!$A$2:$R$9990,2)</f>
        <v>Apache Corporation</v>
      </c>
      <c r="C47" s="15" t="str">
        <f>VLOOKUP($A47,'MG Universe'!$A$2:$R$9990,3)</f>
        <v>D</v>
      </c>
      <c r="D47" s="15" t="str">
        <f>VLOOKUP($A47,'MG Universe'!$A$2:$R$9990,4)</f>
        <v>S</v>
      </c>
      <c r="E47" s="15" t="str">
        <f>VLOOKUP($A47,'MG Universe'!$A$2:$R$9990,5)</f>
        <v>O</v>
      </c>
      <c r="F47" s="16" t="str">
        <f>VLOOKUP($A47,'MG Universe'!$A$2:$R$9990,6)</f>
        <v>SO</v>
      </c>
      <c r="G47" s="85">
        <f>VLOOKUP($A47,'MG Universe'!$A$2:$R$9990,7)</f>
        <v>43276</v>
      </c>
      <c r="H47" s="18">
        <f>VLOOKUP($A47,'MG Universe'!$A$2:$R$9990,8)</f>
        <v>0</v>
      </c>
      <c r="I47" s="18">
        <f>VLOOKUP($A47,'MG Universe'!$A$2:$R$9990,9)</f>
        <v>45.26</v>
      </c>
      <c r="J47" s="19" t="str">
        <f>VLOOKUP($A47,'MG Universe'!$A$2:$R$9990,10)</f>
        <v>N/A</v>
      </c>
      <c r="K47" s="86" t="str">
        <f>VLOOKUP($A47,'MG Universe'!$A$2:$R$9990,11)</f>
        <v>N/A</v>
      </c>
      <c r="L47" s="19">
        <f>VLOOKUP($A47,'MG Universe'!$A$2:$R$9990,12)</f>
        <v>2.2100000000000002E-2</v>
      </c>
      <c r="M47" s="87">
        <f>VLOOKUP($A47,'MG Universe'!$A$2:$R$9990,13)</f>
        <v>1.1000000000000001</v>
      </c>
      <c r="N47" s="88">
        <f>VLOOKUP($A47,'MG Universe'!$A$2:$R$9990,14)</f>
        <v>1.39</v>
      </c>
      <c r="O47" s="18">
        <f>VLOOKUP($A47,'MG Universe'!$A$2:$R$9990,15)</f>
        <v>-25.18</v>
      </c>
      <c r="P47" s="19">
        <f>VLOOKUP($A47,'MG Universe'!$A$2:$R$9990,16)</f>
        <v>-9.1999999999999998E-2</v>
      </c>
      <c r="Q47" s="89">
        <f>VLOOKUP($A47,'MG Universe'!$A$2:$R$9990,17)</f>
        <v>0</v>
      </c>
      <c r="R47" s="18">
        <f>VLOOKUP($A47,'MG Universe'!$A$2:$R$9990,18)</f>
        <v>22.05</v>
      </c>
      <c r="S47" s="18">
        <f>VLOOKUP($A47,'MG Universe'!$A$2:$U$9990,19)</f>
        <v>17841511026</v>
      </c>
      <c r="T47" s="18" t="str">
        <f>VLOOKUP($A47,'MG Universe'!$A$2:$U$9990,20)</f>
        <v>Large</v>
      </c>
      <c r="U47" s="18" t="str">
        <f>VLOOKUP($A47,'MG Universe'!$A$2:$U$9990,21)</f>
        <v>Oil &amp; Gas</v>
      </c>
    </row>
    <row r="48" spans="1:21" ht="15.75" thickBot="1" x14ac:dyDescent="0.3">
      <c r="A48" s="138" t="s">
        <v>298</v>
      </c>
      <c r="B48" s="119" t="str">
        <f>VLOOKUP($A48,'MG Universe'!$A$2:$R$9990,2)</f>
        <v>Anadarko Petroleum Corporation</v>
      </c>
      <c r="C48" s="15" t="str">
        <f>VLOOKUP($A48,'MG Universe'!$A$2:$R$9990,3)</f>
        <v>F</v>
      </c>
      <c r="D48" s="15" t="str">
        <f>VLOOKUP($A48,'MG Universe'!$A$2:$R$9990,4)</f>
        <v>S</v>
      </c>
      <c r="E48" s="15" t="str">
        <f>VLOOKUP($A48,'MG Universe'!$A$2:$R$9990,5)</f>
        <v>O</v>
      </c>
      <c r="F48" s="16" t="str">
        <f>VLOOKUP($A48,'MG Universe'!$A$2:$R$9990,6)</f>
        <v>SO</v>
      </c>
      <c r="G48" s="85">
        <f>VLOOKUP($A48,'MG Universe'!$A$2:$R$9990,7)</f>
        <v>43276</v>
      </c>
      <c r="H48" s="18">
        <f>VLOOKUP($A48,'MG Universe'!$A$2:$R$9990,8)</f>
        <v>0</v>
      </c>
      <c r="I48" s="18">
        <f>VLOOKUP($A48,'MG Universe'!$A$2:$R$9990,9)</f>
        <v>71.430000000000007</v>
      </c>
      <c r="J48" s="19" t="str">
        <f>VLOOKUP($A48,'MG Universe'!$A$2:$R$9990,10)</f>
        <v>N/A</v>
      </c>
      <c r="K48" s="86" t="str">
        <f>VLOOKUP($A48,'MG Universe'!$A$2:$R$9990,11)</f>
        <v>N/A</v>
      </c>
      <c r="L48" s="19">
        <f>VLOOKUP($A48,'MG Universe'!$A$2:$R$9990,12)</f>
        <v>2.8E-3</v>
      </c>
      <c r="M48" s="87">
        <f>VLOOKUP($A48,'MG Universe'!$A$2:$R$9990,13)</f>
        <v>1.3</v>
      </c>
      <c r="N48" s="88">
        <f>VLOOKUP($A48,'MG Universe'!$A$2:$R$9990,14)</f>
        <v>1.17</v>
      </c>
      <c r="O48" s="18">
        <f>VLOOKUP($A48,'MG Universe'!$A$2:$R$9990,15)</f>
        <v>-45.84</v>
      </c>
      <c r="P48" s="19">
        <f>VLOOKUP($A48,'MG Universe'!$A$2:$R$9990,16)</f>
        <v>-0.15590000000000001</v>
      </c>
      <c r="Q48" s="89">
        <f>VLOOKUP($A48,'MG Universe'!$A$2:$R$9990,17)</f>
        <v>0</v>
      </c>
      <c r="R48" s="18">
        <f>VLOOKUP($A48,'MG Universe'!$A$2:$R$9990,18)</f>
        <v>18.32</v>
      </c>
      <c r="S48" s="18">
        <f>VLOOKUP($A48,'MG Universe'!$A$2:$U$9990,19)</f>
        <v>37676706823</v>
      </c>
      <c r="T48" s="18" t="str">
        <f>VLOOKUP($A48,'MG Universe'!$A$2:$U$9990,20)</f>
        <v>Large</v>
      </c>
      <c r="U48" s="18" t="str">
        <f>VLOOKUP($A48,'MG Universe'!$A$2:$U$9990,21)</f>
        <v>Oil &amp; Gas</v>
      </c>
    </row>
    <row r="49" spans="1:21" ht="15.75" thickBot="1" x14ac:dyDescent="0.3">
      <c r="A49" s="138" t="s">
        <v>300</v>
      </c>
      <c r="B49" s="119" t="str">
        <f>VLOOKUP($A49,'MG Universe'!$A$2:$R$9990,2)</f>
        <v>Air Products &amp; Chemicals, Inc.</v>
      </c>
      <c r="C49" s="15" t="str">
        <f>VLOOKUP($A49,'MG Universe'!$A$2:$R$9990,3)</f>
        <v>B+</v>
      </c>
      <c r="D49" s="15" t="str">
        <f>VLOOKUP($A49,'MG Universe'!$A$2:$R$9990,4)</f>
        <v>E</v>
      </c>
      <c r="E49" s="15" t="str">
        <f>VLOOKUP($A49,'MG Universe'!$A$2:$R$9990,5)</f>
        <v>F</v>
      </c>
      <c r="F49" s="16" t="str">
        <f>VLOOKUP($A49,'MG Universe'!$A$2:$R$9990,6)</f>
        <v>EF</v>
      </c>
      <c r="G49" s="85">
        <f>VLOOKUP($A49,'MG Universe'!$A$2:$R$9990,7)</f>
        <v>43168</v>
      </c>
      <c r="H49" s="18">
        <f>VLOOKUP($A49,'MG Universe'!$A$2:$R$9990,8)</f>
        <v>191.64</v>
      </c>
      <c r="I49" s="18">
        <f>VLOOKUP($A49,'MG Universe'!$A$2:$R$9990,9)</f>
        <v>156.19999999999999</v>
      </c>
      <c r="J49" s="19">
        <f>VLOOKUP($A49,'MG Universe'!$A$2:$R$9990,10)</f>
        <v>0.81510000000000005</v>
      </c>
      <c r="K49" s="86">
        <f>VLOOKUP($A49,'MG Universe'!$A$2:$R$9990,11)</f>
        <v>20.39</v>
      </c>
      <c r="L49" s="19">
        <f>VLOOKUP($A49,'MG Universe'!$A$2:$R$9990,12)</f>
        <v>2.3800000000000002E-2</v>
      </c>
      <c r="M49" s="87">
        <f>VLOOKUP($A49,'MG Universe'!$A$2:$R$9990,13)</f>
        <v>1.2</v>
      </c>
      <c r="N49" s="88">
        <f>VLOOKUP($A49,'MG Universe'!$A$2:$R$9990,14)</f>
        <v>2.92</v>
      </c>
      <c r="O49" s="18">
        <f>VLOOKUP($A49,'MG Universe'!$A$2:$R$9990,15)</f>
        <v>-11.97</v>
      </c>
      <c r="P49" s="19">
        <f>VLOOKUP($A49,'MG Universe'!$A$2:$R$9990,16)</f>
        <v>5.9499999999999997E-2</v>
      </c>
      <c r="Q49" s="89">
        <f>VLOOKUP($A49,'MG Universe'!$A$2:$R$9990,17)</f>
        <v>20</v>
      </c>
      <c r="R49" s="18">
        <f>VLOOKUP($A49,'MG Universe'!$A$2:$R$9990,18)</f>
        <v>85.6</v>
      </c>
      <c r="S49" s="18">
        <f>VLOOKUP($A49,'MG Universe'!$A$2:$U$9990,19)</f>
        <v>34629845632</v>
      </c>
      <c r="T49" s="18" t="str">
        <f>VLOOKUP($A49,'MG Universe'!$A$2:$U$9990,20)</f>
        <v>Large</v>
      </c>
      <c r="U49" s="18" t="str">
        <f>VLOOKUP($A49,'MG Universe'!$A$2:$U$9990,21)</f>
        <v>Chemicals</v>
      </c>
    </row>
    <row r="50" spans="1:21" ht="15.75" thickBot="1" x14ac:dyDescent="0.3">
      <c r="A50" s="138" t="s">
        <v>303</v>
      </c>
      <c r="B50" s="119" t="str">
        <f>VLOOKUP($A50,'MG Universe'!$A$2:$R$9990,2)</f>
        <v>Amphenol Corporation</v>
      </c>
      <c r="C50" s="15" t="str">
        <f>VLOOKUP($A50,'MG Universe'!$A$2:$R$9990,3)</f>
        <v>C</v>
      </c>
      <c r="D50" s="15" t="str">
        <f>VLOOKUP($A50,'MG Universe'!$A$2:$R$9990,4)</f>
        <v>E</v>
      </c>
      <c r="E50" s="15" t="str">
        <f>VLOOKUP($A50,'MG Universe'!$A$2:$R$9990,5)</f>
        <v>O</v>
      </c>
      <c r="F50" s="16" t="str">
        <f>VLOOKUP($A50,'MG Universe'!$A$2:$R$9990,6)</f>
        <v>EO</v>
      </c>
      <c r="G50" s="85">
        <f>VLOOKUP($A50,'MG Universe'!$A$2:$R$9990,7)</f>
        <v>43243</v>
      </c>
      <c r="H50" s="18">
        <f>VLOOKUP($A50,'MG Universe'!$A$2:$R$9990,8)</f>
        <v>57.17</v>
      </c>
      <c r="I50" s="18">
        <f>VLOOKUP($A50,'MG Universe'!$A$2:$R$9990,9)</f>
        <v>89.01</v>
      </c>
      <c r="J50" s="19">
        <f>VLOOKUP($A50,'MG Universe'!$A$2:$R$9990,10)</f>
        <v>1.5569</v>
      </c>
      <c r="K50" s="86">
        <f>VLOOKUP($A50,'MG Universe'!$A$2:$R$9990,11)</f>
        <v>32.97</v>
      </c>
      <c r="L50" s="19">
        <f>VLOOKUP($A50,'MG Universe'!$A$2:$R$9990,12)</f>
        <v>7.9000000000000008E-3</v>
      </c>
      <c r="M50" s="87">
        <f>VLOOKUP($A50,'MG Universe'!$A$2:$R$9990,13)</f>
        <v>0.9</v>
      </c>
      <c r="N50" s="88">
        <f>VLOOKUP($A50,'MG Universe'!$A$2:$R$9990,14)</f>
        <v>1.8</v>
      </c>
      <c r="O50" s="18">
        <f>VLOOKUP($A50,'MG Universe'!$A$2:$R$9990,15)</f>
        <v>-4.74</v>
      </c>
      <c r="P50" s="19">
        <f>VLOOKUP($A50,'MG Universe'!$A$2:$R$9990,16)</f>
        <v>0.12230000000000001</v>
      </c>
      <c r="Q50" s="89">
        <f>VLOOKUP($A50,'MG Universe'!$A$2:$R$9990,17)</f>
        <v>6</v>
      </c>
      <c r="R50" s="18">
        <f>VLOOKUP($A50,'MG Universe'!$A$2:$R$9990,18)</f>
        <v>31.92</v>
      </c>
      <c r="S50" s="18">
        <f>VLOOKUP($A50,'MG Universe'!$A$2:$U$9990,19)</f>
        <v>26885354008</v>
      </c>
      <c r="T50" s="18" t="str">
        <f>VLOOKUP($A50,'MG Universe'!$A$2:$U$9990,20)</f>
        <v>Large</v>
      </c>
      <c r="U50" s="18" t="str">
        <f>VLOOKUP($A50,'MG Universe'!$A$2:$U$9990,21)</f>
        <v>IT Hardware</v>
      </c>
    </row>
    <row r="51" spans="1:21" ht="15.75" thickBot="1" x14ac:dyDescent="0.3">
      <c r="A51" s="138" t="s">
        <v>1833</v>
      </c>
      <c r="B51" s="119" t="str">
        <f>VLOOKUP($A51,'MG Universe'!$A$2:$R$9990,2)</f>
        <v>Aptiv PLC</v>
      </c>
      <c r="C51" s="15" t="str">
        <f>VLOOKUP($A51,'MG Universe'!$A$2:$R$9990,3)</f>
        <v>C</v>
      </c>
      <c r="D51" s="15" t="str">
        <f>VLOOKUP($A51,'MG Universe'!$A$2:$R$9990,4)</f>
        <v>E</v>
      </c>
      <c r="E51" s="15" t="str">
        <f>VLOOKUP($A51,'MG Universe'!$A$2:$R$9990,5)</f>
        <v>F</v>
      </c>
      <c r="F51" s="16" t="str">
        <f>VLOOKUP($A51,'MG Universe'!$A$2:$R$9990,6)</f>
        <v>EF</v>
      </c>
      <c r="G51" s="85">
        <f>VLOOKUP($A51,'MG Universe'!$A$2:$R$9990,7)</f>
        <v>43243</v>
      </c>
      <c r="H51" s="18">
        <f>VLOOKUP($A51,'MG Universe'!$A$2:$R$9990,8)</f>
        <v>103.26</v>
      </c>
      <c r="I51" s="18">
        <f>VLOOKUP($A51,'MG Universe'!$A$2:$R$9990,9)</f>
        <v>96.34</v>
      </c>
      <c r="J51" s="19">
        <f>VLOOKUP($A51,'MG Universe'!$A$2:$R$9990,10)</f>
        <v>0.93300000000000005</v>
      </c>
      <c r="K51" s="86">
        <f>VLOOKUP($A51,'MG Universe'!$A$2:$R$9990,11)</f>
        <v>19.27</v>
      </c>
      <c r="L51" s="19">
        <f>VLOOKUP($A51,'MG Universe'!$A$2:$R$9990,12)</f>
        <v>1.2E-2</v>
      </c>
      <c r="M51" s="87">
        <f>VLOOKUP($A51,'MG Universe'!$A$2:$R$9990,13)</f>
        <v>1.6</v>
      </c>
      <c r="N51" s="88">
        <f>VLOOKUP($A51,'MG Universe'!$A$2:$R$9990,14)</f>
        <v>1.6</v>
      </c>
      <c r="O51" s="18">
        <f>VLOOKUP($A51,'MG Universe'!$A$2:$R$9990,15)</f>
        <v>-11.02</v>
      </c>
      <c r="P51" s="19">
        <f>VLOOKUP($A51,'MG Universe'!$A$2:$R$9990,16)</f>
        <v>5.3800000000000001E-2</v>
      </c>
      <c r="Q51" s="89">
        <f>VLOOKUP($A51,'MG Universe'!$A$2:$R$9990,17)</f>
        <v>2</v>
      </c>
      <c r="R51" s="18">
        <f>VLOOKUP($A51,'MG Universe'!$A$2:$R$9990,18)</f>
        <v>38.4</v>
      </c>
      <c r="S51" s="18">
        <f>VLOOKUP($A51,'MG Universe'!$A$2:$U$9990,19)</f>
        <v>25529666463</v>
      </c>
      <c r="T51" s="18" t="str">
        <f>VLOOKUP($A51,'MG Universe'!$A$2:$U$9990,20)</f>
        <v>Large</v>
      </c>
      <c r="U51" s="18" t="str">
        <f>VLOOKUP($A51,'MG Universe'!$A$2:$U$9990,21)</f>
        <v>Auto</v>
      </c>
    </row>
    <row r="52" spans="1:21" ht="15.75" thickBot="1" x14ac:dyDescent="0.3">
      <c r="A52" s="138" t="s">
        <v>305</v>
      </c>
      <c r="B52" s="119" t="str">
        <f>VLOOKUP($A52,'MG Universe'!$A$2:$R$9990,2)</f>
        <v>Alexandria Real Estate Equities Inc</v>
      </c>
      <c r="C52" s="15" t="str">
        <f>VLOOKUP($A52,'MG Universe'!$A$2:$R$9990,3)</f>
        <v>D</v>
      </c>
      <c r="D52" s="15" t="str">
        <f>VLOOKUP($A52,'MG Universe'!$A$2:$R$9990,4)</f>
        <v>S</v>
      </c>
      <c r="E52" s="15" t="str">
        <f>VLOOKUP($A52,'MG Universe'!$A$2:$R$9990,5)</f>
        <v>O</v>
      </c>
      <c r="F52" s="16" t="str">
        <f>VLOOKUP($A52,'MG Universe'!$A$2:$R$9990,6)</f>
        <v>SO</v>
      </c>
      <c r="G52" s="85">
        <f>VLOOKUP($A52,'MG Universe'!$A$2:$R$9990,7)</f>
        <v>43159</v>
      </c>
      <c r="H52" s="18">
        <f>VLOOKUP($A52,'MG Universe'!$A$2:$R$9990,8)</f>
        <v>0</v>
      </c>
      <c r="I52" s="18">
        <f>VLOOKUP($A52,'MG Universe'!$A$2:$R$9990,9)</f>
        <v>125.77</v>
      </c>
      <c r="J52" s="19" t="str">
        <f>VLOOKUP($A52,'MG Universe'!$A$2:$R$9990,10)</f>
        <v>N/A</v>
      </c>
      <c r="K52" s="86">
        <f>VLOOKUP($A52,'MG Universe'!$A$2:$R$9990,11)</f>
        <v>129.66</v>
      </c>
      <c r="L52" s="19">
        <f>VLOOKUP($A52,'MG Universe'!$A$2:$R$9990,12)</f>
        <v>2.7400000000000001E-2</v>
      </c>
      <c r="M52" s="87">
        <f>VLOOKUP($A52,'MG Universe'!$A$2:$R$9990,13)</f>
        <v>0.8</v>
      </c>
      <c r="N52" s="88" t="str">
        <f>VLOOKUP($A52,'MG Universe'!$A$2:$R$9990,14)</f>
        <v>N/A</v>
      </c>
      <c r="O52" s="18" t="str">
        <f>VLOOKUP($A52,'MG Universe'!$A$2:$R$9990,15)</f>
        <v>N/A</v>
      </c>
      <c r="P52" s="19">
        <f>VLOOKUP($A52,'MG Universe'!$A$2:$R$9990,16)</f>
        <v>0.60580000000000001</v>
      </c>
      <c r="Q52" s="89">
        <f>VLOOKUP($A52,'MG Universe'!$A$2:$R$9990,17)</f>
        <v>7</v>
      </c>
      <c r="R52" s="18">
        <f>VLOOKUP($A52,'MG Universe'!$A$2:$R$9990,18)</f>
        <v>52.1</v>
      </c>
      <c r="S52" s="18">
        <f>VLOOKUP($A52,'MG Universe'!$A$2:$U$9990,19)</f>
        <v>13049033453</v>
      </c>
      <c r="T52" s="18" t="str">
        <f>VLOOKUP($A52,'MG Universe'!$A$2:$U$9990,20)</f>
        <v>Large</v>
      </c>
      <c r="U52" s="18" t="str">
        <f>VLOOKUP($A52,'MG Universe'!$A$2:$U$9990,21)</f>
        <v>REIT</v>
      </c>
    </row>
    <row r="53" spans="1:21" ht="15.75" thickBot="1" x14ac:dyDescent="0.3">
      <c r="A53" s="138" t="s">
        <v>1834</v>
      </c>
      <c r="B53" s="119" t="str">
        <f>VLOOKUP($A53,'MG Universe'!$A$2:$R$9990,2)</f>
        <v>Arconic Inc</v>
      </c>
      <c r="C53" s="15" t="str">
        <f>VLOOKUP($A53,'MG Universe'!$A$2:$R$9990,3)</f>
        <v>F</v>
      </c>
      <c r="D53" s="15" t="str">
        <f>VLOOKUP($A53,'MG Universe'!$A$2:$R$9990,4)</f>
        <v>S</v>
      </c>
      <c r="E53" s="15" t="str">
        <f>VLOOKUP($A53,'MG Universe'!$A$2:$R$9990,5)</f>
        <v>O</v>
      </c>
      <c r="F53" s="16" t="str">
        <f>VLOOKUP($A53,'MG Universe'!$A$2:$R$9990,6)</f>
        <v>SO</v>
      </c>
      <c r="G53" s="85">
        <f>VLOOKUP($A53,'MG Universe'!$A$2:$R$9990,7)</f>
        <v>43208</v>
      </c>
      <c r="H53" s="18">
        <f>VLOOKUP($A53,'MG Universe'!$A$2:$R$9990,8)</f>
        <v>0</v>
      </c>
      <c r="I53" s="18">
        <f>VLOOKUP($A53,'MG Universe'!$A$2:$R$9990,9)</f>
        <v>19.239999999999998</v>
      </c>
      <c r="J53" s="19" t="str">
        <f>VLOOKUP($A53,'MG Universe'!$A$2:$R$9990,10)</f>
        <v>N/A</v>
      </c>
      <c r="K53" s="86" t="str">
        <f>VLOOKUP($A53,'MG Universe'!$A$2:$R$9990,11)</f>
        <v>N/A</v>
      </c>
      <c r="L53" s="19">
        <f>VLOOKUP($A53,'MG Universe'!$A$2:$R$9990,12)</f>
        <v>1.2500000000000001E-2</v>
      </c>
      <c r="M53" s="87">
        <f>VLOOKUP($A53,'MG Universe'!$A$2:$R$9990,13)</f>
        <v>1.1000000000000001</v>
      </c>
      <c r="N53" s="88">
        <f>VLOOKUP($A53,'MG Universe'!$A$2:$R$9990,14)</f>
        <v>2.2599999999999998</v>
      </c>
      <c r="O53" s="18">
        <f>VLOOKUP($A53,'MG Universe'!$A$2:$R$9990,15)</f>
        <v>-15.45</v>
      </c>
      <c r="P53" s="19">
        <f>VLOOKUP($A53,'MG Universe'!$A$2:$R$9990,16)</f>
        <v>-0.39879999999999999</v>
      </c>
      <c r="Q53" s="89">
        <f>VLOOKUP($A53,'MG Universe'!$A$2:$R$9990,17)</f>
        <v>2</v>
      </c>
      <c r="R53" s="18">
        <f>VLOOKUP($A53,'MG Universe'!$A$2:$R$9990,18)</f>
        <v>13.39</v>
      </c>
      <c r="S53" s="18">
        <f>VLOOKUP($A53,'MG Universe'!$A$2:$U$9990,19)</f>
        <v>8409104449</v>
      </c>
      <c r="T53" s="18" t="str">
        <f>VLOOKUP($A53,'MG Universe'!$A$2:$U$9990,20)</f>
        <v>Mid</v>
      </c>
      <c r="U53" s="18" t="str">
        <f>VLOOKUP($A53,'MG Universe'!$A$2:$U$9990,21)</f>
        <v>Machinery</v>
      </c>
    </row>
    <row r="54" spans="1:21" ht="15.75" thickBot="1" x14ac:dyDescent="0.3">
      <c r="A54" s="138" t="s">
        <v>1835</v>
      </c>
      <c r="B54" s="119" t="str">
        <f>VLOOKUP($A54,'MG Universe'!$A$2:$R$9990,2)</f>
        <v>Activision Blizzard, Inc.</v>
      </c>
      <c r="C54" s="15" t="str">
        <f>VLOOKUP($A54,'MG Universe'!$A$2:$R$9990,3)</f>
        <v>C-</v>
      </c>
      <c r="D54" s="15" t="str">
        <f>VLOOKUP($A54,'MG Universe'!$A$2:$R$9990,4)</f>
        <v>E</v>
      </c>
      <c r="E54" s="15" t="str">
        <f>VLOOKUP($A54,'MG Universe'!$A$2:$R$9990,5)</f>
        <v>O</v>
      </c>
      <c r="F54" s="16" t="str">
        <f>VLOOKUP($A54,'MG Universe'!$A$2:$R$9990,6)</f>
        <v>EO</v>
      </c>
      <c r="G54" s="85">
        <f>VLOOKUP($A54,'MG Universe'!$A$2:$R$9990,7)</f>
        <v>43280</v>
      </c>
      <c r="H54" s="18">
        <f>VLOOKUP($A54,'MG Universe'!$A$2:$R$9990,8)</f>
        <v>31.36</v>
      </c>
      <c r="I54" s="18">
        <f>VLOOKUP($A54,'MG Universe'!$A$2:$R$9990,9)</f>
        <v>80.95</v>
      </c>
      <c r="J54" s="19">
        <f>VLOOKUP($A54,'MG Universe'!$A$2:$R$9990,10)</f>
        <v>2.5813000000000001</v>
      </c>
      <c r="K54" s="86">
        <f>VLOOKUP($A54,'MG Universe'!$A$2:$R$9990,11)</f>
        <v>57.01</v>
      </c>
      <c r="L54" s="19">
        <f>VLOOKUP($A54,'MG Universe'!$A$2:$R$9990,12)</f>
        <v>3.7000000000000002E-3</v>
      </c>
      <c r="M54" s="87">
        <f>VLOOKUP($A54,'MG Universe'!$A$2:$R$9990,13)</f>
        <v>1.2</v>
      </c>
      <c r="N54" s="88">
        <f>VLOOKUP($A54,'MG Universe'!$A$2:$R$9990,14)</f>
        <v>2.19</v>
      </c>
      <c r="O54" s="18">
        <f>VLOOKUP($A54,'MG Universe'!$A$2:$R$9990,15)</f>
        <v>-2.82</v>
      </c>
      <c r="P54" s="19">
        <f>VLOOKUP($A54,'MG Universe'!$A$2:$R$9990,16)</f>
        <v>0.24249999999999999</v>
      </c>
      <c r="Q54" s="89">
        <f>VLOOKUP($A54,'MG Universe'!$A$2:$R$9990,17)</f>
        <v>8</v>
      </c>
      <c r="R54" s="18">
        <f>VLOOKUP($A54,'MG Universe'!$A$2:$R$9990,18)</f>
        <v>26.51</v>
      </c>
      <c r="S54" s="18">
        <f>VLOOKUP($A54,'MG Universe'!$A$2:$U$9990,19)</f>
        <v>62594940835</v>
      </c>
      <c r="T54" s="18" t="str">
        <f>VLOOKUP($A54,'MG Universe'!$A$2:$U$9990,20)</f>
        <v>Large</v>
      </c>
      <c r="U54" s="18" t="str">
        <f>VLOOKUP($A54,'MG Universe'!$A$2:$U$9990,21)</f>
        <v>Children's Products</v>
      </c>
    </row>
    <row r="55" spans="1:21" ht="15.75" thickBot="1" x14ac:dyDescent="0.3">
      <c r="A55" s="138" t="s">
        <v>321</v>
      </c>
      <c r="B55" s="119" t="str">
        <f>VLOOKUP($A55,'MG Universe'!$A$2:$R$9990,2)</f>
        <v>AvalonBay Communities Inc</v>
      </c>
      <c r="C55" s="15" t="str">
        <f>VLOOKUP($A55,'MG Universe'!$A$2:$R$9990,3)</f>
        <v>D+</v>
      </c>
      <c r="D55" s="15" t="str">
        <f>VLOOKUP($A55,'MG Universe'!$A$2:$R$9990,4)</f>
        <v>S</v>
      </c>
      <c r="E55" s="15" t="str">
        <f>VLOOKUP($A55,'MG Universe'!$A$2:$R$9990,5)</f>
        <v>O</v>
      </c>
      <c r="F55" s="16" t="str">
        <f>VLOOKUP($A55,'MG Universe'!$A$2:$R$9990,6)</f>
        <v>SO</v>
      </c>
      <c r="G55" s="85">
        <f>VLOOKUP($A55,'MG Universe'!$A$2:$R$9990,7)</f>
        <v>43160</v>
      </c>
      <c r="H55" s="18">
        <f>VLOOKUP($A55,'MG Universe'!$A$2:$R$9990,8)</f>
        <v>113.45</v>
      </c>
      <c r="I55" s="18">
        <f>VLOOKUP($A55,'MG Universe'!$A$2:$R$9990,9)</f>
        <v>171.37</v>
      </c>
      <c r="J55" s="19">
        <f>VLOOKUP($A55,'MG Universe'!$A$2:$R$9990,10)</f>
        <v>1.5105</v>
      </c>
      <c r="K55" s="86">
        <f>VLOOKUP($A55,'MG Universe'!$A$2:$R$9990,11)</f>
        <v>30.06</v>
      </c>
      <c r="L55" s="19">
        <f>VLOOKUP($A55,'MG Universe'!$A$2:$R$9990,12)</f>
        <v>3.3099999999999997E-2</v>
      </c>
      <c r="M55" s="87">
        <f>VLOOKUP($A55,'MG Universe'!$A$2:$R$9990,13)</f>
        <v>0.4</v>
      </c>
      <c r="N55" s="88">
        <f>VLOOKUP($A55,'MG Universe'!$A$2:$R$9990,14)</f>
        <v>0.37</v>
      </c>
      <c r="O55" s="18">
        <f>VLOOKUP($A55,'MG Universe'!$A$2:$R$9990,15)</f>
        <v>-56.36</v>
      </c>
      <c r="P55" s="19">
        <f>VLOOKUP($A55,'MG Universe'!$A$2:$R$9990,16)</f>
        <v>0.10780000000000001</v>
      </c>
      <c r="Q55" s="89">
        <f>VLOOKUP($A55,'MG Universe'!$A$2:$R$9990,17)</f>
        <v>6</v>
      </c>
      <c r="R55" s="18">
        <f>VLOOKUP($A55,'MG Universe'!$A$2:$R$9990,18)</f>
        <v>84.91</v>
      </c>
      <c r="S55" s="18">
        <f>VLOOKUP($A55,'MG Universe'!$A$2:$U$9990,19)</f>
        <v>23780874727</v>
      </c>
      <c r="T55" s="18" t="str">
        <f>VLOOKUP($A55,'MG Universe'!$A$2:$U$9990,20)</f>
        <v>Large</v>
      </c>
      <c r="U55" s="18" t="str">
        <f>VLOOKUP($A55,'MG Universe'!$A$2:$U$9990,21)</f>
        <v>REIT</v>
      </c>
    </row>
    <row r="56" spans="1:21" ht="15.75" thickBot="1" x14ac:dyDescent="0.3">
      <c r="A56" s="138" t="s">
        <v>323</v>
      </c>
      <c r="B56" s="119" t="str">
        <f>VLOOKUP($A56,'MG Universe'!$A$2:$R$9990,2)</f>
        <v>Broadcom Inc</v>
      </c>
      <c r="C56" s="15" t="str">
        <f>VLOOKUP($A56,'MG Universe'!$A$2:$R$9990,3)</f>
        <v>C-</v>
      </c>
      <c r="D56" s="15" t="str">
        <f>VLOOKUP($A56,'MG Universe'!$A$2:$R$9990,4)</f>
        <v>S</v>
      </c>
      <c r="E56" s="15" t="str">
        <f>VLOOKUP($A56,'MG Universe'!$A$2:$R$9990,5)</f>
        <v>U</v>
      </c>
      <c r="F56" s="16" t="str">
        <f>VLOOKUP($A56,'MG Universe'!$A$2:$R$9990,6)</f>
        <v>SU</v>
      </c>
      <c r="G56" s="85">
        <f>VLOOKUP($A56,'MG Universe'!$A$2:$R$9990,7)</f>
        <v>43195</v>
      </c>
      <c r="H56" s="18">
        <f>VLOOKUP($A56,'MG Universe'!$A$2:$R$9990,8)</f>
        <v>279.23</v>
      </c>
      <c r="I56" s="18">
        <f>VLOOKUP($A56,'MG Universe'!$A$2:$R$9990,9)</f>
        <v>208.31</v>
      </c>
      <c r="J56" s="19">
        <f>VLOOKUP($A56,'MG Universe'!$A$2:$R$9990,10)</f>
        <v>0.746</v>
      </c>
      <c r="K56" s="86">
        <f>VLOOKUP($A56,'MG Universe'!$A$2:$R$9990,11)</f>
        <v>28.73</v>
      </c>
      <c r="L56" s="19">
        <f>VLOOKUP($A56,'MG Universe'!$A$2:$R$9990,12)</f>
        <v>1.9599999999999999E-2</v>
      </c>
      <c r="M56" s="87">
        <f>VLOOKUP($A56,'MG Universe'!$A$2:$R$9990,13)</f>
        <v>0.9</v>
      </c>
      <c r="N56" s="88">
        <f>VLOOKUP($A56,'MG Universe'!$A$2:$R$9990,14)</f>
        <v>5.7</v>
      </c>
      <c r="O56" s="18">
        <f>VLOOKUP($A56,'MG Universe'!$A$2:$R$9990,15)</f>
        <v>-40.9</v>
      </c>
      <c r="P56" s="19">
        <f>VLOOKUP($A56,'MG Universe'!$A$2:$R$9990,16)</f>
        <v>0.1012</v>
      </c>
      <c r="Q56" s="89">
        <f>VLOOKUP($A56,'MG Universe'!$A$2:$R$9990,17)</f>
        <v>7</v>
      </c>
      <c r="R56" s="18">
        <f>VLOOKUP($A56,'MG Universe'!$A$2:$R$9990,18)</f>
        <v>146.88</v>
      </c>
      <c r="S56" s="18">
        <f>VLOOKUP($A56,'MG Universe'!$A$2:$U$9990,19)</f>
        <v>87739138900</v>
      </c>
      <c r="T56" s="18" t="str">
        <f>VLOOKUP($A56,'MG Universe'!$A$2:$U$9990,20)</f>
        <v>Large</v>
      </c>
      <c r="U56" s="18" t="str">
        <f>VLOOKUP($A56,'MG Universe'!$A$2:$U$9990,21)</f>
        <v>IT Hardware</v>
      </c>
    </row>
    <row r="57" spans="1:21" ht="15.75" thickBot="1" x14ac:dyDescent="0.3">
      <c r="A57" s="138" t="s">
        <v>327</v>
      </c>
      <c r="B57" s="119" t="str">
        <f>VLOOKUP($A57,'MG Universe'!$A$2:$R$9990,2)</f>
        <v>Avery Dennison Corp</v>
      </c>
      <c r="C57" s="15" t="str">
        <f>VLOOKUP($A57,'MG Universe'!$A$2:$R$9990,3)</f>
        <v>C+</v>
      </c>
      <c r="D57" s="15" t="str">
        <f>VLOOKUP($A57,'MG Universe'!$A$2:$R$9990,4)</f>
        <v>E</v>
      </c>
      <c r="E57" s="15" t="str">
        <f>VLOOKUP($A57,'MG Universe'!$A$2:$R$9990,5)</f>
        <v>F</v>
      </c>
      <c r="F57" s="16" t="str">
        <f>VLOOKUP($A57,'MG Universe'!$A$2:$R$9990,6)</f>
        <v>EF</v>
      </c>
      <c r="G57" s="85">
        <f>VLOOKUP($A57,'MG Universe'!$A$2:$R$9990,7)</f>
        <v>43177</v>
      </c>
      <c r="H57" s="18">
        <f>VLOOKUP($A57,'MG Universe'!$A$2:$R$9990,8)</f>
        <v>128.02000000000001</v>
      </c>
      <c r="I57" s="18">
        <f>VLOOKUP($A57,'MG Universe'!$A$2:$R$9990,9)</f>
        <v>104.48</v>
      </c>
      <c r="J57" s="19">
        <f>VLOOKUP($A57,'MG Universe'!$A$2:$R$9990,10)</f>
        <v>0.81610000000000005</v>
      </c>
      <c r="K57" s="86">
        <f>VLOOKUP($A57,'MG Universe'!$A$2:$R$9990,11)</f>
        <v>25.93</v>
      </c>
      <c r="L57" s="19">
        <f>VLOOKUP($A57,'MG Universe'!$A$2:$R$9990,12)</f>
        <v>1.6799999999999999E-2</v>
      </c>
      <c r="M57" s="87">
        <f>VLOOKUP($A57,'MG Universe'!$A$2:$R$9990,13)</f>
        <v>1.3</v>
      </c>
      <c r="N57" s="88">
        <f>VLOOKUP($A57,'MG Universe'!$A$2:$R$9990,14)</f>
        <v>1.1299999999999999</v>
      </c>
      <c r="O57" s="18">
        <f>VLOOKUP($A57,'MG Universe'!$A$2:$R$9990,15)</f>
        <v>-20.56</v>
      </c>
      <c r="P57" s="19">
        <f>VLOOKUP($A57,'MG Universe'!$A$2:$R$9990,16)</f>
        <v>8.7099999999999997E-2</v>
      </c>
      <c r="Q57" s="89">
        <f>VLOOKUP($A57,'MG Universe'!$A$2:$R$9990,17)</f>
        <v>7</v>
      </c>
      <c r="R57" s="18">
        <f>VLOOKUP($A57,'MG Universe'!$A$2:$R$9990,18)</f>
        <v>39.32</v>
      </c>
      <c r="S57" s="18">
        <f>VLOOKUP($A57,'MG Universe'!$A$2:$U$9990,19)</f>
        <v>9256402867</v>
      </c>
      <c r="T57" s="18" t="str">
        <f>VLOOKUP($A57,'MG Universe'!$A$2:$U$9990,20)</f>
        <v>Mid</v>
      </c>
      <c r="U57" s="18" t="str">
        <f>VLOOKUP($A57,'MG Universe'!$A$2:$U$9990,21)</f>
        <v>Business Support</v>
      </c>
    </row>
    <row r="58" spans="1:21" ht="15.75" thickBot="1" x14ac:dyDescent="0.3">
      <c r="A58" s="138" t="s">
        <v>329</v>
      </c>
      <c r="B58" s="119" t="str">
        <f>VLOOKUP($A58,'MG Universe'!$A$2:$R$9990,2)</f>
        <v>American Water Works Company Inc</v>
      </c>
      <c r="C58" s="15" t="str">
        <f>VLOOKUP($A58,'MG Universe'!$A$2:$R$9990,3)</f>
        <v>F</v>
      </c>
      <c r="D58" s="15" t="str">
        <f>VLOOKUP($A58,'MG Universe'!$A$2:$R$9990,4)</f>
        <v>S</v>
      </c>
      <c r="E58" s="15" t="str">
        <f>VLOOKUP($A58,'MG Universe'!$A$2:$R$9990,5)</f>
        <v>O</v>
      </c>
      <c r="F58" s="16" t="str">
        <f>VLOOKUP($A58,'MG Universe'!$A$2:$R$9990,6)</f>
        <v>SO</v>
      </c>
      <c r="G58" s="85">
        <f>VLOOKUP($A58,'MG Universe'!$A$2:$R$9990,7)</f>
        <v>43258</v>
      </c>
      <c r="H58" s="18">
        <f>VLOOKUP($A58,'MG Universe'!$A$2:$R$9990,8)</f>
        <v>50.71</v>
      </c>
      <c r="I58" s="18">
        <f>VLOOKUP($A58,'MG Universe'!$A$2:$R$9990,9)</f>
        <v>87.69</v>
      </c>
      <c r="J58" s="19">
        <f>VLOOKUP($A58,'MG Universe'!$A$2:$R$9990,10)</f>
        <v>1.7292000000000001</v>
      </c>
      <c r="K58" s="86">
        <f>VLOOKUP($A58,'MG Universe'!$A$2:$R$9990,11)</f>
        <v>31.89</v>
      </c>
      <c r="L58" s="19">
        <f>VLOOKUP($A58,'MG Universe'!$A$2:$R$9990,12)</f>
        <v>1.8499999999999999E-2</v>
      </c>
      <c r="M58" s="87">
        <f>VLOOKUP($A58,'MG Universe'!$A$2:$R$9990,13)</f>
        <v>0.2</v>
      </c>
      <c r="N58" s="88">
        <f>VLOOKUP($A58,'MG Universe'!$A$2:$R$9990,14)</f>
        <v>0.28999999999999998</v>
      </c>
      <c r="O58" s="18">
        <f>VLOOKUP($A58,'MG Universe'!$A$2:$R$9990,15)</f>
        <v>-75.69</v>
      </c>
      <c r="P58" s="19">
        <f>VLOOKUP($A58,'MG Universe'!$A$2:$R$9990,16)</f>
        <v>0.1169</v>
      </c>
      <c r="Q58" s="89">
        <f>VLOOKUP($A58,'MG Universe'!$A$2:$R$9990,17)</f>
        <v>4</v>
      </c>
      <c r="R58" s="18">
        <f>VLOOKUP($A58,'MG Universe'!$A$2:$R$9990,18)</f>
        <v>47.05</v>
      </c>
      <c r="S58" s="18">
        <f>VLOOKUP($A58,'MG Universe'!$A$2:$U$9990,19)</f>
        <v>16047470731</v>
      </c>
      <c r="T58" s="18" t="str">
        <f>VLOOKUP($A58,'MG Universe'!$A$2:$U$9990,20)</f>
        <v>Large</v>
      </c>
      <c r="U58" s="18" t="str">
        <f>VLOOKUP($A58,'MG Universe'!$A$2:$U$9990,21)</f>
        <v>Utilities</v>
      </c>
    </row>
    <row r="59" spans="1:21" ht="15.75" thickBot="1" x14ac:dyDescent="0.3">
      <c r="A59" s="138" t="s">
        <v>331</v>
      </c>
      <c r="B59" s="119" t="str">
        <f>VLOOKUP($A59,'MG Universe'!$A$2:$R$9990,2)</f>
        <v>American Express Company</v>
      </c>
      <c r="C59" s="15" t="str">
        <f>VLOOKUP($A59,'MG Universe'!$A$2:$R$9990,3)</f>
        <v>C</v>
      </c>
      <c r="D59" s="15" t="str">
        <f>VLOOKUP($A59,'MG Universe'!$A$2:$R$9990,4)</f>
        <v>E</v>
      </c>
      <c r="E59" s="15" t="str">
        <f>VLOOKUP($A59,'MG Universe'!$A$2:$R$9990,5)</f>
        <v>O</v>
      </c>
      <c r="F59" s="16" t="str">
        <f>VLOOKUP($A59,'MG Universe'!$A$2:$R$9990,6)</f>
        <v>EO</v>
      </c>
      <c r="G59" s="85">
        <f>VLOOKUP($A59,'MG Universe'!$A$2:$R$9990,7)</f>
        <v>43153</v>
      </c>
      <c r="H59" s="18">
        <f>VLOOKUP($A59,'MG Universe'!$A$2:$R$9990,8)</f>
        <v>55.86</v>
      </c>
      <c r="I59" s="18">
        <f>VLOOKUP($A59,'MG Universe'!$A$2:$R$9990,9)</f>
        <v>101.15</v>
      </c>
      <c r="J59" s="19">
        <f>VLOOKUP($A59,'MG Universe'!$A$2:$R$9990,10)</f>
        <v>1.8108</v>
      </c>
      <c r="K59" s="86">
        <f>VLOOKUP($A59,'MG Universe'!$A$2:$R$9990,11)</f>
        <v>19.87</v>
      </c>
      <c r="L59" s="19">
        <f>VLOOKUP($A59,'MG Universe'!$A$2:$R$9990,12)</f>
        <v>1.32E-2</v>
      </c>
      <c r="M59" s="87">
        <f>VLOOKUP($A59,'MG Universe'!$A$2:$R$9990,13)</f>
        <v>1.1000000000000001</v>
      </c>
      <c r="N59" s="88" t="str">
        <f>VLOOKUP($A59,'MG Universe'!$A$2:$R$9990,14)</f>
        <v>N/A</v>
      </c>
      <c r="O59" s="18" t="str">
        <f>VLOOKUP($A59,'MG Universe'!$A$2:$R$9990,15)</f>
        <v>N/A</v>
      </c>
      <c r="P59" s="19">
        <f>VLOOKUP($A59,'MG Universe'!$A$2:$R$9990,16)</f>
        <v>5.6899999999999999E-2</v>
      </c>
      <c r="Q59" s="89">
        <f>VLOOKUP($A59,'MG Universe'!$A$2:$R$9990,17)</f>
        <v>2</v>
      </c>
      <c r="R59" s="18">
        <f>VLOOKUP($A59,'MG Universe'!$A$2:$R$9990,18)</f>
        <v>55.19</v>
      </c>
      <c r="S59" s="18">
        <f>VLOOKUP($A59,'MG Universe'!$A$2:$U$9990,19)</f>
        <v>86861421119</v>
      </c>
      <c r="T59" s="18" t="str">
        <f>VLOOKUP($A59,'MG Universe'!$A$2:$U$9990,20)</f>
        <v>Large</v>
      </c>
      <c r="U59" s="18" t="str">
        <f>VLOOKUP($A59,'MG Universe'!$A$2:$U$9990,21)</f>
        <v>Financial Services</v>
      </c>
    </row>
    <row r="60" spans="1:21" ht="15.75" thickBot="1" x14ac:dyDescent="0.3">
      <c r="A60" s="138" t="s">
        <v>335</v>
      </c>
      <c r="B60" s="119" t="str">
        <f>VLOOKUP($A60,'MG Universe'!$A$2:$R$9990,2)</f>
        <v>AutoZone, Inc.</v>
      </c>
      <c r="C60" s="15" t="str">
        <f>VLOOKUP($A60,'MG Universe'!$A$2:$R$9990,3)</f>
        <v>C-</v>
      </c>
      <c r="D60" s="15" t="str">
        <f>VLOOKUP($A60,'MG Universe'!$A$2:$R$9990,4)</f>
        <v>S</v>
      </c>
      <c r="E60" s="15" t="str">
        <f>VLOOKUP($A60,'MG Universe'!$A$2:$R$9990,5)</f>
        <v>U</v>
      </c>
      <c r="F60" s="16" t="str">
        <f>VLOOKUP($A60,'MG Universe'!$A$2:$R$9990,6)</f>
        <v>SU</v>
      </c>
      <c r="G60" s="85">
        <f>VLOOKUP($A60,'MG Universe'!$A$2:$R$9990,7)</f>
        <v>43160</v>
      </c>
      <c r="H60" s="18">
        <f>VLOOKUP($A60,'MG Universe'!$A$2:$R$9990,8)</f>
        <v>973.47</v>
      </c>
      <c r="I60" s="18">
        <f>VLOOKUP($A60,'MG Universe'!$A$2:$R$9990,9)</f>
        <v>699.94</v>
      </c>
      <c r="J60" s="19">
        <f>VLOOKUP($A60,'MG Universe'!$A$2:$R$9990,10)</f>
        <v>0.71899999999999997</v>
      </c>
      <c r="K60" s="86">
        <f>VLOOKUP($A60,'MG Universe'!$A$2:$R$9990,11)</f>
        <v>17.48</v>
      </c>
      <c r="L60" s="19">
        <f>VLOOKUP($A60,'MG Universe'!$A$2:$R$9990,12)</f>
        <v>0</v>
      </c>
      <c r="M60" s="87">
        <f>VLOOKUP($A60,'MG Universe'!$A$2:$R$9990,13)</f>
        <v>0.9</v>
      </c>
      <c r="N60" s="88">
        <f>VLOOKUP($A60,'MG Universe'!$A$2:$R$9990,14)</f>
        <v>0.98</v>
      </c>
      <c r="O60" s="18">
        <f>VLOOKUP($A60,'MG Universe'!$A$2:$R$9990,15)</f>
        <v>-211.89</v>
      </c>
      <c r="P60" s="19">
        <f>VLOOKUP($A60,'MG Universe'!$A$2:$R$9990,16)</f>
        <v>4.4900000000000002E-2</v>
      </c>
      <c r="Q60" s="89">
        <f>VLOOKUP($A60,'MG Universe'!$A$2:$R$9990,17)</f>
        <v>0</v>
      </c>
      <c r="R60" s="18">
        <f>VLOOKUP($A60,'MG Universe'!$A$2:$R$9990,18)</f>
        <v>0</v>
      </c>
      <c r="S60" s="18">
        <f>VLOOKUP($A60,'MG Universe'!$A$2:$U$9990,19)</f>
        <v>18348505100</v>
      </c>
      <c r="T60" s="18" t="str">
        <f>VLOOKUP($A60,'MG Universe'!$A$2:$U$9990,20)</f>
        <v>Large</v>
      </c>
      <c r="U60" s="18" t="str">
        <f>VLOOKUP($A60,'MG Universe'!$A$2:$U$9990,21)</f>
        <v>Auto</v>
      </c>
    </row>
    <row r="61" spans="1:21" ht="15.75" thickBot="1" x14ac:dyDescent="0.3">
      <c r="A61" s="138" t="s">
        <v>337</v>
      </c>
      <c r="B61" s="119" t="str">
        <f>VLOOKUP($A61,'MG Universe'!$A$2:$R$9990,2)</f>
        <v>Boeing Co</v>
      </c>
      <c r="C61" s="15" t="str">
        <f>VLOOKUP($A61,'MG Universe'!$A$2:$R$9990,3)</f>
        <v>F</v>
      </c>
      <c r="D61" s="15" t="str">
        <f>VLOOKUP($A61,'MG Universe'!$A$2:$R$9990,4)</f>
        <v>S</v>
      </c>
      <c r="E61" s="15" t="str">
        <f>VLOOKUP($A61,'MG Universe'!$A$2:$R$9990,5)</f>
        <v>O</v>
      </c>
      <c r="F61" s="16" t="str">
        <f>VLOOKUP($A61,'MG Universe'!$A$2:$R$9990,6)</f>
        <v>SO</v>
      </c>
      <c r="G61" s="85">
        <f>VLOOKUP($A61,'MG Universe'!$A$2:$R$9990,7)</f>
        <v>43153</v>
      </c>
      <c r="H61" s="18">
        <f>VLOOKUP($A61,'MG Universe'!$A$2:$R$9990,8)</f>
        <v>300.74</v>
      </c>
      <c r="I61" s="18">
        <f>VLOOKUP($A61,'MG Universe'!$A$2:$R$9990,9)</f>
        <v>356.88</v>
      </c>
      <c r="J61" s="19">
        <f>VLOOKUP($A61,'MG Universe'!$A$2:$R$9990,10)</f>
        <v>1.1867000000000001</v>
      </c>
      <c r="K61" s="86">
        <f>VLOOKUP($A61,'MG Universe'!$A$2:$R$9990,11)</f>
        <v>34.72</v>
      </c>
      <c r="L61" s="19">
        <f>VLOOKUP($A61,'MG Universe'!$A$2:$R$9990,12)</f>
        <v>1.5900000000000001E-2</v>
      </c>
      <c r="M61" s="87">
        <f>VLOOKUP($A61,'MG Universe'!$A$2:$R$9990,13)</f>
        <v>1.4</v>
      </c>
      <c r="N61" s="88">
        <f>VLOOKUP($A61,'MG Universe'!$A$2:$R$9990,14)</f>
        <v>1.1599999999999999</v>
      </c>
      <c r="O61" s="18">
        <f>VLOOKUP($A61,'MG Universe'!$A$2:$R$9990,15)</f>
        <v>-44.58</v>
      </c>
      <c r="P61" s="19">
        <f>VLOOKUP($A61,'MG Universe'!$A$2:$R$9990,16)</f>
        <v>0.13109999999999999</v>
      </c>
      <c r="Q61" s="89">
        <f>VLOOKUP($A61,'MG Universe'!$A$2:$R$9990,17)</f>
        <v>6</v>
      </c>
      <c r="R61" s="18">
        <f>VLOOKUP($A61,'MG Universe'!$A$2:$R$9990,18)</f>
        <v>12.25</v>
      </c>
      <c r="S61" s="18">
        <f>VLOOKUP($A61,'MG Universe'!$A$2:$U$9990,19)</f>
        <v>204811239990</v>
      </c>
      <c r="T61" s="18" t="str">
        <f>VLOOKUP($A61,'MG Universe'!$A$2:$U$9990,20)</f>
        <v>Large</v>
      </c>
      <c r="U61" s="18" t="str">
        <f>VLOOKUP($A61,'MG Universe'!$A$2:$U$9990,21)</f>
        <v>Aircraft Manufacturing</v>
      </c>
    </row>
    <row r="62" spans="1:21" ht="15.75" thickBot="1" x14ac:dyDescent="0.3">
      <c r="A62" s="138" t="s">
        <v>118</v>
      </c>
      <c r="B62" s="119" t="str">
        <f>VLOOKUP($A62,'MG Universe'!$A$2:$R$9990,2)</f>
        <v>Bank of America Corp</v>
      </c>
      <c r="C62" s="15" t="str">
        <f>VLOOKUP($A62,'MG Universe'!$A$2:$R$9990,3)</f>
        <v>B+</v>
      </c>
      <c r="D62" s="15" t="str">
        <f>VLOOKUP($A62,'MG Universe'!$A$2:$R$9990,4)</f>
        <v>E</v>
      </c>
      <c r="E62" s="15" t="str">
        <f>VLOOKUP($A62,'MG Universe'!$A$2:$R$9990,5)</f>
        <v>U</v>
      </c>
      <c r="F62" s="16" t="str">
        <f>VLOOKUP($A62,'MG Universe'!$A$2:$R$9990,6)</f>
        <v>EU</v>
      </c>
      <c r="G62" s="85">
        <f>VLOOKUP($A62,'MG Universe'!$A$2:$R$9990,7)</f>
        <v>43188</v>
      </c>
      <c r="H62" s="18">
        <f>VLOOKUP($A62,'MG Universe'!$A$2:$R$9990,8)</f>
        <v>66.09</v>
      </c>
      <c r="I62" s="18">
        <f>VLOOKUP($A62,'MG Universe'!$A$2:$R$9990,9)</f>
        <v>30.01</v>
      </c>
      <c r="J62" s="19">
        <f>VLOOKUP($A62,'MG Universe'!$A$2:$R$9990,10)</f>
        <v>0.4541</v>
      </c>
      <c r="K62" s="86">
        <f>VLOOKUP($A62,'MG Universe'!$A$2:$R$9990,11)</f>
        <v>17.45</v>
      </c>
      <c r="L62" s="19">
        <f>VLOOKUP($A62,'MG Universe'!$A$2:$R$9990,12)</f>
        <v>1.2999999999999999E-2</v>
      </c>
      <c r="M62" s="87">
        <f>VLOOKUP($A62,'MG Universe'!$A$2:$R$9990,13)</f>
        <v>1.3</v>
      </c>
      <c r="N62" s="88" t="str">
        <f>VLOOKUP($A62,'MG Universe'!$A$2:$R$9990,14)</f>
        <v>N/A</v>
      </c>
      <c r="O62" s="18" t="str">
        <f>VLOOKUP($A62,'MG Universe'!$A$2:$R$9990,15)</f>
        <v>N/A</v>
      </c>
      <c r="P62" s="19">
        <f>VLOOKUP($A62,'MG Universe'!$A$2:$R$9990,16)</f>
        <v>4.4699999999999997E-2</v>
      </c>
      <c r="Q62" s="89">
        <f>VLOOKUP($A62,'MG Universe'!$A$2:$R$9990,17)</f>
        <v>4</v>
      </c>
      <c r="R62" s="18">
        <f>VLOOKUP($A62,'MG Universe'!$A$2:$R$9990,18)</f>
        <v>35.85</v>
      </c>
      <c r="S62" s="18">
        <f>VLOOKUP($A62,'MG Universe'!$A$2:$U$9990,19)</f>
        <v>291714333523</v>
      </c>
      <c r="T62" s="18" t="str">
        <f>VLOOKUP($A62,'MG Universe'!$A$2:$U$9990,20)</f>
        <v>Large</v>
      </c>
      <c r="U62" s="18" t="str">
        <f>VLOOKUP($A62,'MG Universe'!$A$2:$U$9990,21)</f>
        <v>Banks</v>
      </c>
    </row>
    <row r="63" spans="1:21" ht="15.75" thickBot="1" x14ac:dyDescent="0.3">
      <c r="A63" s="138" t="s">
        <v>339</v>
      </c>
      <c r="B63" s="119" t="str">
        <f>VLOOKUP($A63,'MG Universe'!$A$2:$R$9990,2)</f>
        <v>Baxter International Inc</v>
      </c>
      <c r="C63" s="15" t="str">
        <f>VLOOKUP($A63,'MG Universe'!$A$2:$R$9990,3)</f>
        <v>C</v>
      </c>
      <c r="D63" s="15" t="str">
        <f>VLOOKUP($A63,'MG Universe'!$A$2:$R$9990,4)</f>
        <v>E</v>
      </c>
      <c r="E63" s="15" t="str">
        <f>VLOOKUP($A63,'MG Universe'!$A$2:$R$9990,5)</f>
        <v>O</v>
      </c>
      <c r="F63" s="16" t="str">
        <f>VLOOKUP($A63,'MG Universe'!$A$2:$R$9990,6)</f>
        <v>EO</v>
      </c>
      <c r="G63" s="85">
        <f>VLOOKUP($A63,'MG Universe'!$A$2:$R$9990,7)</f>
        <v>43230</v>
      </c>
      <c r="H63" s="18">
        <f>VLOOKUP($A63,'MG Universe'!$A$2:$R$9990,8)</f>
        <v>19.309999999999999</v>
      </c>
      <c r="I63" s="18">
        <f>VLOOKUP($A63,'MG Universe'!$A$2:$R$9990,9)</f>
        <v>74.75</v>
      </c>
      <c r="J63" s="19">
        <f>VLOOKUP($A63,'MG Universe'!$A$2:$R$9990,10)</f>
        <v>3.8711000000000002</v>
      </c>
      <c r="K63" s="86">
        <f>VLOOKUP($A63,'MG Universe'!$A$2:$R$9990,11)</f>
        <v>20.82</v>
      </c>
      <c r="L63" s="19">
        <f>VLOOKUP($A63,'MG Universe'!$A$2:$R$9990,12)</f>
        <v>8.2000000000000007E-3</v>
      </c>
      <c r="M63" s="87">
        <f>VLOOKUP($A63,'MG Universe'!$A$2:$R$9990,13)</f>
        <v>0.8</v>
      </c>
      <c r="N63" s="88">
        <f>VLOOKUP($A63,'MG Universe'!$A$2:$R$9990,14)</f>
        <v>2.57</v>
      </c>
      <c r="O63" s="18">
        <f>VLOOKUP($A63,'MG Universe'!$A$2:$R$9990,15)</f>
        <v>-1.3</v>
      </c>
      <c r="P63" s="19">
        <f>VLOOKUP($A63,'MG Universe'!$A$2:$R$9990,16)</f>
        <v>6.1600000000000002E-2</v>
      </c>
      <c r="Q63" s="89">
        <f>VLOOKUP($A63,'MG Universe'!$A$2:$R$9990,17)</f>
        <v>1</v>
      </c>
      <c r="R63" s="18">
        <f>VLOOKUP($A63,'MG Universe'!$A$2:$R$9990,18)</f>
        <v>32.11</v>
      </c>
      <c r="S63" s="18">
        <f>VLOOKUP($A63,'MG Universe'!$A$2:$U$9990,19)</f>
        <v>40619327756</v>
      </c>
      <c r="T63" s="18" t="str">
        <f>VLOOKUP($A63,'MG Universe'!$A$2:$U$9990,20)</f>
        <v>Large</v>
      </c>
      <c r="U63" s="18" t="str">
        <f>VLOOKUP($A63,'MG Universe'!$A$2:$U$9990,21)</f>
        <v>Medical</v>
      </c>
    </row>
    <row r="64" spans="1:21" ht="15.75" thickBot="1" x14ac:dyDescent="0.3">
      <c r="A64" s="138" t="s">
        <v>343</v>
      </c>
      <c r="B64" s="119" t="str">
        <f>VLOOKUP($A64,'MG Universe'!$A$2:$R$9990,2)</f>
        <v>BB&amp;T Corporation</v>
      </c>
      <c r="C64" s="15" t="str">
        <f>VLOOKUP($A64,'MG Universe'!$A$2:$R$9990,3)</f>
        <v>A-</v>
      </c>
      <c r="D64" s="15" t="str">
        <f>VLOOKUP($A64,'MG Universe'!$A$2:$R$9990,4)</f>
        <v>D</v>
      </c>
      <c r="E64" s="15" t="str">
        <f>VLOOKUP($A64,'MG Universe'!$A$2:$R$9990,5)</f>
        <v>F</v>
      </c>
      <c r="F64" s="16" t="str">
        <f>VLOOKUP($A64,'MG Universe'!$A$2:$R$9990,6)</f>
        <v>DF</v>
      </c>
      <c r="G64" s="85">
        <f>VLOOKUP($A64,'MG Universe'!$A$2:$R$9990,7)</f>
        <v>43209</v>
      </c>
      <c r="H64" s="18">
        <f>VLOOKUP($A64,'MG Universe'!$A$2:$R$9990,8)</f>
        <v>53.12</v>
      </c>
      <c r="I64" s="18">
        <f>VLOOKUP($A64,'MG Universe'!$A$2:$R$9990,9)</f>
        <v>52</v>
      </c>
      <c r="J64" s="19">
        <f>VLOOKUP($A64,'MG Universe'!$A$2:$R$9990,10)</f>
        <v>0.97889999999999999</v>
      </c>
      <c r="K64" s="86">
        <f>VLOOKUP($A64,'MG Universe'!$A$2:$R$9990,11)</f>
        <v>17.05</v>
      </c>
      <c r="L64" s="19">
        <f>VLOOKUP($A64,'MG Universe'!$A$2:$R$9990,12)</f>
        <v>2.4199999999999999E-2</v>
      </c>
      <c r="M64" s="87">
        <f>VLOOKUP($A64,'MG Universe'!$A$2:$R$9990,13)</f>
        <v>1.1000000000000001</v>
      </c>
      <c r="N64" s="88" t="str">
        <f>VLOOKUP($A64,'MG Universe'!$A$2:$R$9990,14)</f>
        <v>N/A</v>
      </c>
      <c r="O64" s="18" t="str">
        <f>VLOOKUP($A64,'MG Universe'!$A$2:$R$9990,15)</f>
        <v>N/A</v>
      </c>
      <c r="P64" s="19">
        <f>VLOOKUP($A64,'MG Universe'!$A$2:$R$9990,16)</f>
        <v>4.2700000000000002E-2</v>
      </c>
      <c r="Q64" s="89">
        <f>VLOOKUP($A64,'MG Universe'!$A$2:$R$9990,17)</f>
        <v>7</v>
      </c>
      <c r="R64" s="18">
        <f>VLOOKUP($A64,'MG Universe'!$A$2:$R$9990,18)</f>
        <v>53.42</v>
      </c>
      <c r="S64" s="18">
        <f>VLOOKUP($A64,'MG Universe'!$A$2:$U$9990,19)</f>
        <v>39989611168</v>
      </c>
      <c r="T64" s="18" t="str">
        <f>VLOOKUP($A64,'MG Universe'!$A$2:$U$9990,20)</f>
        <v>Large</v>
      </c>
      <c r="U64" s="18" t="str">
        <f>VLOOKUP($A64,'MG Universe'!$A$2:$U$9990,21)</f>
        <v>Banks</v>
      </c>
    </row>
    <row r="65" spans="1:21" ht="15.75" thickBot="1" x14ac:dyDescent="0.3">
      <c r="A65" s="138" t="s">
        <v>345</v>
      </c>
      <c r="B65" s="119" t="str">
        <f>VLOOKUP($A65,'MG Universe'!$A$2:$R$9990,2)</f>
        <v>Best Buy Co Inc</v>
      </c>
      <c r="C65" s="15" t="str">
        <f>VLOOKUP($A65,'MG Universe'!$A$2:$R$9990,3)</f>
        <v>B-</v>
      </c>
      <c r="D65" s="15" t="str">
        <f>VLOOKUP($A65,'MG Universe'!$A$2:$R$9990,4)</f>
        <v>E</v>
      </c>
      <c r="E65" s="15" t="str">
        <f>VLOOKUP($A65,'MG Universe'!$A$2:$R$9990,5)</f>
        <v>U</v>
      </c>
      <c r="F65" s="16" t="str">
        <f>VLOOKUP($A65,'MG Universe'!$A$2:$R$9990,6)</f>
        <v>EU</v>
      </c>
      <c r="G65" s="85">
        <f>VLOOKUP($A65,'MG Universe'!$A$2:$R$9990,7)</f>
        <v>43195</v>
      </c>
      <c r="H65" s="18">
        <f>VLOOKUP($A65,'MG Universe'!$A$2:$R$9990,8)</f>
        <v>145.22</v>
      </c>
      <c r="I65" s="18">
        <f>VLOOKUP($A65,'MG Universe'!$A$2:$R$9990,9)</f>
        <v>76.56</v>
      </c>
      <c r="J65" s="19">
        <f>VLOOKUP($A65,'MG Universe'!$A$2:$R$9990,10)</f>
        <v>0.5272</v>
      </c>
      <c r="K65" s="86">
        <f>VLOOKUP($A65,'MG Universe'!$A$2:$R$9990,11)</f>
        <v>20.309999999999999</v>
      </c>
      <c r="L65" s="19">
        <f>VLOOKUP($A65,'MG Universe'!$A$2:$R$9990,12)</f>
        <v>1.78E-2</v>
      </c>
      <c r="M65" s="87">
        <f>VLOOKUP($A65,'MG Universe'!$A$2:$R$9990,13)</f>
        <v>0.9</v>
      </c>
      <c r="N65" s="88">
        <f>VLOOKUP($A65,'MG Universe'!$A$2:$R$9990,14)</f>
        <v>1.26</v>
      </c>
      <c r="O65" s="18">
        <f>VLOOKUP($A65,'MG Universe'!$A$2:$R$9990,15)</f>
        <v>1.32</v>
      </c>
      <c r="P65" s="19">
        <f>VLOOKUP($A65,'MG Universe'!$A$2:$R$9990,16)</f>
        <v>5.8999999999999997E-2</v>
      </c>
      <c r="Q65" s="89">
        <f>VLOOKUP($A65,'MG Universe'!$A$2:$R$9990,17)</f>
        <v>5</v>
      </c>
      <c r="R65" s="18">
        <f>VLOOKUP($A65,'MG Universe'!$A$2:$R$9990,18)</f>
        <v>35.270000000000003</v>
      </c>
      <c r="S65" s="18">
        <f>VLOOKUP($A65,'MG Universe'!$A$2:$U$9990,19)</f>
        <v>21503601666</v>
      </c>
      <c r="T65" s="18" t="str">
        <f>VLOOKUP($A65,'MG Universe'!$A$2:$U$9990,20)</f>
        <v>Large</v>
      </c>
      <c r="U65" s="18" t="str">
        <f>VLOOKUP($A65,'MG Universe'!$A$2:$U$9990,21)</f>
        <v>Retail</v>
      </c>
    </row>
    <row r="66" spans="1:21" ht="15.75" thickBot="1" x14ac:dyDescent="0.3">
      <c r="A66" s="138" t="s">
        <v>347</v>
      </c>
      <c r="B66" s="119" t="str">
        <f>VLOOKUP($A66,'MG Universe'!$A$2:$R$9990,2)</f>
        <v>Becton Dickinson and Co</v>
      </c>
      <c r="C66" s="15" t="str">
        <f>VLOOKUP($A66,'MG Universe'!$A$2:$R$9990,3)</f>
        <v>B-</v>
      </c>
      <c r="D66" s="15" t="str">
        <f>VLOOKUP($A66,'MG Universe'!$A$2:$R$9990,4)</f>
        <v>E</v>
      </c>
      <c r="E66" s="15" t="str">
        <f>VLOOKUP($A66,'MG Universe'!$A$2:$R$9990,5)</f>
        <v>O</v>
      </c>
      <c r="F66" s="16" t="str">
        <f>VLOOKUP($A66,'MG Universe'!$A$2:$R$9990,6)</f>
        <v>EO</v>
      </c>
      <c r="G66" s="85">
        <f>VLOOKUP($A66,'MG Universe'!$A$2:$R$9990,7)</f>
        <v>43225</v>
      </c>
      <c r="H66" s="18">
        <f>VLOOKUP($A66,'MG Universe'!$A$2:$R$9990,8)</f>
        <v>78.27</v>
      </c>
      <c r="I66" s="18">
        <f>VLOOKUP($A66,'MG Universe'!$A$2:$R$9990,9)</f>
        <v>247.75</v>
      </c>
      <c r="J66" s="19">
        <f>VLOOKUP($A66,'MG Universe'!$A$2:$R$9990,10)</f>
        <v>3.1652999999999998</v>
      </c>
      <c r="K66" s="86">
        <f>VLOOKUP($A66,'MG Universe'!$A$2:$R$9990,11)</f>
        <v>37.42</v>
      </c>
      <c r="L66" s="19">
        <f>VLOOKUP($A66,'MG Universe'!$A$2:$R$9990,12)</f>
        <v>1.18E-2</v>
      </c>
      <c r="M66" s="87">
        <f>VLOOKUP($A66,'MG Universe'!$A$2:$R$9990,13)</f>
        <v>1.1000000000000001</v>
      </c>
      <c r="N66" s="88">
        <f>VLOOKUP($A66,'MG Universe'!$A$2:$R$9990,14)</f>
        <v>1.54</v>
      </c>
      <c r="O66" s="18">
        <f>VLOOKUP($A66,'MG Universe'!$A$2:$R$9990,15)</f>
        <v>-115.52</v>
      </c>
      <c r="P66" s="19">
        <f>VLOOKUP($A66,'MG Universe'!$A$2:$R$9990,16)</f>
        <v>0.14460000000000001</v>
      </c>
      <c r="Q66" s="89">
        <f>VLOOKUP($A66,'MG Universe'!$A$2:$R$9990,17)</f>
        <v>20</v>
      </c>
      <c r="R66" s="18">
        <f>VLOOKUP($A66,'MG Universe'!$A$2:$R$9990,18)</f>
        <v>118.29</v>
      </c>
      <c r="S66" s="18">
        <f>VLOOKUP($A66,'MG Universe'!$A$2:$U$9990,19)</f>
        <v>66731274953</v>
      </c>
      <c r="T66" s="18" t="str">
        <f>VLOOKUP($A66,'MG Universe'!$A$2:$U$9990,20)</f>
        <v>Large</v>
      </c>
      <c r="U66" s="18" t="str">
        <f>VLOOKUP($A66,'MG Universe'!$A$2:$U$9990,21)</f>
        <v>Medical</v>
      </c>
    </row>
    <row r="67" spans="1:21" ht="15.75" thickBot="1" x14ac:dyDescent="0.3">
      <c r="A67" s="138" t="s">
        <v>349</v>
      </c>
      <c r="B67" s="119" t="str">
        <f>VLOOKUP($A67,'MG Universe'!$A$2:$R$9990,2)</f>
        <v>Franklin Resources, Inc.</v>
      </c>
      <c r="C67" s="15" t="str">
        <f>VLOOKUP($A67,'MG Universe'!$A$2:$R$9990,3)</f>
        <v>B+</v>
      </c>
      <c r="D67" s="15" t="str">
        <f>VLOOKUP($A67,'MG Universe'!$A$2:$R$9990,4)</f>
        <v>D</v>
      </c>
      <c r="E67" s="15" t="str">
        <f>VLOOKUP($A67,'MG Universe'!$A$2:$R$9990,5)</f>
        <v>O</v>
      </c>
      <c r="F67" s="16" t="str">
        <f>VLOOKUP($A67,'MG Universe'!$A$2:$R$9990,6)</f>
        <v>DO</v>
      </c>
      <c r="G67" s="85">
        <f>VLOOKUP($A67,'MG Universe'!$A$2:$R$9990,7)</f>
        <v>43243</v>
      </c>
      <c r="H67" s="18">
        <f>VLOOKUP($A67,'MG Universe'!$A$2:$R$9990,8)</f>
        <v>4.29</v>
      </c>
      <c r="I67" s="18">
        <f>VLOOKUP($A67,'MG Universe'!$A$2:$R$9990,9)</f>
        <v>32.11</v>
      </c>
      <c r="J67" s="19">
        <f>VLOOKUP($A67,'MG Universe'!$A$2:$R$9990,10)</f>
        <v>7.4847999999999999</v>
      </c>
      <c r="K67" s="86">
        <f>VLOOKUP($A67,'MG Universe'!$A$2:$R$9990,11)</f>
        <v>13</v>
      </c>
      <c r="L67" s="19">
        <f>VLOOKUP($A67,'MG Universe'!$A$2:$R$9990,12)</f>
        <v>2.4899999999999999E-2</v>
      </c>
      <c r="M67" s="87">
        <f>VLOOKUP($A67,'MG Universe'!$A$2:$R$9990,13)</f>
        <v>1.6</v>
      </c>
      <c r="N67" s="88">
        <f>VLOOKUP($A67,'MG Universe'!$A$2:$R$9990,14)</f>
        <v>3</v>
      </c>
      <c r="O67" s="18">
        <f>VLOOKUP($A67,'MG Universe'!$A$2:$R$9990,15)</f>
        <v>4.29</v>
      </c>
      <c r="P67" s="19">
        <f>VLOOKUP($A67,'MG Universe'!$A$2:$R$9990,16)</f>
        <v>2.2499999999999999E-2</v>
      </c>
      <c r="Q67" s="89">
        <f>VLOOKUP($A67,'MG Universe'!$A$2:$R$9990,17)</f>
        <v>20</v>
      </c>
      <c r="R67" s="18">
        <f>VLOOKUP($A67,'MG Universe'!$A$2:$R$9990,18)</f>
        <v>24.36</v>
      </c>
      <c r="S67" s="18">
        <f>VLOOKUP($A67,'MG Universe'!$A$2:$U$9990,19)</f>
        <v>17470371114</v>
      </c>
      <c r="T67" s="18" t="str">
        <f>VLOOKUP($A67,'MG Universe'!$A$2:$U$9990,20)</f>
        <v>Large</v>
      </c>
      <c r="U67" s="18" t="str">
        <f>VLOOKUP($A67,'MG Universe'!$A$2:$U$9990,21)</f>
        <v>Financial Services</v>
      </c>
    </row>
    <row r="68" spans="1:21" ht="15.75" thickBot="1" x14ac:dyDescent="0.3">
      <c r="A68" s="138" t="s">
        <v>351</v>
      </c>
      <c r="B68" s="119" t="str">
        <f>VLOOKUP($A68,'MG Universe'!$A$2:$R$9990,2)</f>
        <v>Brown-Forman Corporation Class B</v>
      </c>
      <c r="C68" s="15" t="str">
        <f>VLOOKUP($A68,'MG Universe'!$A$2:$R$9990,3)</f>
        <v>C+</v>
      </c>
      <c r="D68" s="15" t="str">
        <f>VLOOKUP($A68,'MG Universe'!$A$2:$R$9990,4)</f>
        <v>E</v>
      </c>
      <c r="E68" s="15" t="str">
        <f>VLOOKUP($A68,'MG Universe'!$A$2:$R$9990,5)</f>
        <v>O</v>
      </c>
      <c r="F68" s="16" t="str">
        <f>VLOOKUP($A68,'MG Universe'!$A$2:$R$9990,6)</f>
        <v>EO</v>
      </c>
      <c r="G68" s="85">
        <f>VLOOKUP($A68,'MG Universe'!$A$2:$R$9990,7)</f>
        <v>43234</v>
      </c>
      <c r="H68" s="18">
        <f>VLOOKUP($A68,'MG Universe'!$A$2:$R$9990,8)</f>
        <v>29.65</v>
      </c>
      <c r="I68" s="18">
        <f>VLOOKUP($A68,'MG Universe'!$A$2:$R$9990,9)</f>
        <v>52.64</v>
      </c>
      <c r="J68" s="19">
        <f>VLOOKUP($A68,'MG Universe'!$A$2:$R$9990,10)</f>
        <v>1.7754000000000001</v>
      </c>
      <c r="K68" s="86">
        <f>VLOOKUP($A68,'MG Universe'!$A$2:$R$9990,11)</f>
        <v>35.33</v>
      </c>
      <c r="L68" s="19">
        <f>VLOOKUP($A68,'MG Universe'!$A$2:$R$9990,12)</f>
        <v>1.06E-2</v>
      </c>
      <c r="M68" s="87">
        <f>VLOOKUP($A68,'MG Universe'!$A$2:$R$9990,13)</f>
        <v>0.9</v>
      </c>
      <c r="N68" s="88">
        <f>VLOOKUP($A68,'MG Universe'!$A$2:$R$9990,14)</f>
        <v>1.78</v>
      </c>
      <c r="O68" s="18">
        <f>VLOOKUP($A68,'MG Universe'!$A$2:$R$9990,15)</f>
        <v>-1.98</v>
      </c>
      <c r="P68" s="19">
        <f>VLOOKUP($A68,'MG Universe'!$A$2:$R$9990,16)</f>
        <v>0.1341</v>
      </c>
      <c r="Q68" s="89">
        <f>VLOOKUP($A68,'MG Universe'!$A$2:$R$9990,17)</f>
        <v>20</v>
      </c>
      <c r="R68" s="18">
        <f>VLOOKUP($A68,'MG Universe'!$A$2:$R$9990,18)</f>
        <v>9.4</v>
      </c>
      <c r="S68" s="18">
        <f>VLOOKUP($A68,'MG Universe'!$A$2:$U$9990,19)</f>
        <v>25337101784</v>
      </c>
      <c r="T68" s="18" t="str">
        <f>VLOOKUP($A68,'MG Universe'!$A$2:$U$9990,20)</f>
        <v>Large</v>
      </c>
      <c r="U68" s="18" t="str">
        <f>VLOOKUP($A68,'MG Universe'!$A$2:$U$9990,21)</f>
        <v>Alcohol &amp; Tobacco</v>
      </c>
    </row>
    <row r="69" spans="1:21" ht="15.75" thickBot="1" x14ac:dyDescent="0.3">
      <c r="A69" s="138" t="s">
        <v>1836</v>
      </c>
      <c r="B69" s="119" t="str">
        <f>VLOOKUP($A69,'MG Universe'!$A$2:$R$9990,2)</f>
        <v>Brighthouse Financial Inc</v>
      </c>
      <c r="C69" s="15" t="str">
        <f>VLOOKUP($A69,'MG Universe'!$A$2:$R$9990,3)</f>
        <v>D+</v>
      </c>
      <c r="D69" s="15" t="str">
        <f>VLOOKUP($A69,'MG Universe'!$A$2:$R$9990,4)</f>
        <v>S</v>
      </c>
      <c r="E69" s="15" t="str">
        <f>VLOOKUP($A69,'MG Universe'!$A$2:$R$9990,5)</f>
        <v>O</v>
      </c>
      <c r="F69" s="16" t="str">
        <f>VLOOKUP($A69,'MG Universe'!$A$2:$R$9990,6)</f>
        <v>SO</v>
      </c>
      <c r="G69" s="85">
        <f>VLOOKUP($A69,'MG Universe'!$A$2:$R$9990,7)</f>
        <v>43202</v>
      </c>
      <c r="H69" s="18">
        <f>VLOOKUP($A69,'MG Universe'!$A$2:$R$9990,8)</f>
        <v>0</v>
      </c>
      <c r="I69" s="18">
        <f>VLOOKUP($A69,'MG Universe'!$A$2:$R$9990,9)</f>
        <v>41.28</v>
      </c>
      <c r="J69" s="19" t="str">
        <f>VLOOKUP($A69,'MG Universe'!$A$2:$R$9990,10)</f>
        <v>N/A</v>
      </c>
      <c r="K69" s="86" t="str">
        <f>VLOOKUP($A69,'MG Universe'!$A$2:$R$9990,11)</f>
        <v>N/A</v>
      </c>
      <c r="L69" s="19">
        <f>VLOOKUP($A69,'MG Universe'!$A$2:$R$9990,12)</f>
        <v>0</v>
      </c>
      <c r="M69" s="87" t="e">
        <f>VLOOKUP($A69,'MG Universe'!$A$2:$R$9990,13)</f>
        <v>#N/A</v>
      </c>
      <c r="N69" s="88" t="str">
        <f>VLOOKUP($A69,'MG Universe'!$A$2:$R$9990,14)</f>
        <v>N/A</v>
      </c>
      <c r="O69" s="18" t="str">
        <f>VLOOKUP($A69,'MG Universe'!$A$2:$R$9990,15)</f>
        <v>N/A</v>
      </c>
      <c r="P69" s="19">
        <f>VLOOKUP($A69,'MG Universe'!$A$2:$R$9990,16)</f>
        <v>-0.1047</v>
      </c>
      <c r="Q69" s="89">
        <f>VLOOKUP($A69,'MG Universe'!$A$2:$R$9990,17)</f>
        <v>0</v>
      </c>
      <c r="R69" s="18">
        <f>VLOOKUP($A69,'MG Universe'!$A$2:$R$9990,18)</f>
        <v>141.57</v>
      </c>
      <c r="S69" s="18">
        <f>VLOOKUP($A69,'MG Universe'!$A$2:$U$9990,19)</f>
        <v>4868556658</v>
      </c>
      <c r="T69" s="18" t="str">
        <f>VLOOKUP($A69,'MG Universe'!$A$2:$U$9990,20)</f>
        <v>Mid</v>
      </c>
      <c r="U69" s="18" t="str">
        <f>VLOOKUP($A69,'MG Universe'!$A$2:$U$9990,21)</f>
        <v>Insurance</v>
      </c>
    </row>
    <row r="70" spans="1:21" ht="15.75" thickBot="1" x14ac:dyDescent="0.3">
      <c r="A70" s="138" t="s">
        <v>1837</v>
      </c>
      <c r="B70" s="119" t="str">
        <f>VLOOKUP($A70,'MG Universe'!$A$2:$R$9990,2)</f>
        <v>Baker Hughes A GE Co</v>
      </c>
      <c r="C70" s="15" t="str">
        <f>VLOOKUP($A70,'MG Universe'!$A$2:$R$9990,3)</f>
        <v>F</v>
      </c>
      <c r="D70" s="15" t="str">
        <f>VLOOKUP($A70,'MG Universe'!$A$2:$R$9990,4)</f>
        <v>S</v>
      </c>
      <c r="E70" s="15" t="str">
        <f>VLOOKUP($A70,'MG Universe'!$A$2:$R$9990,5)</f>
        <v>O</v>
      </c>
      <c r="F70" s="16" t="str">
        <f>VLOOKUP($A70,'MG Universe'!$A$2:$R$9990,6)</f>
        <v>SO</v>
      </c>
      <c r="G70" s="85">
        <f>VLOOKUP($A70,'MG Universe'!$A$2:$R$9990,7)</f>
        <v>43202</v>
      </c>
      <c r="H70" s="18">
        <f>VLOOKUP($A70,'MG Universe'!$A$2:$R$9990,8)</f>
        <v>0</v>
      </c>
      <c r="I70" s="18">
        <f>VLOOKUP($A70,'MG Universe'!$A$2:$R$9990,9)</f>
        <v>32.64</v>
      </c>
      <c r="J70" s="19" t="str">
        <f>VLOOKUP($A70,'MG Universe'!$A$2:$R$9990,10)</f>
        <v>N/A</v>
      </c>
      <c r="K70" s="86" t="str">
        <f>VLOOKUP($A70,'MG Universe'!$A$2:$R$9990,11)</f>
        <v>N/A</v>
      </c>
      <c r="L70" s="19">
        <f>VLOOKUP($A70,'MG Universe'!$A$2:$R$9990,12)</f>
        <v>1.0699999999999999E-2</v>
      </c>
      <c r="M70" s="87" t="e">
        <f>VLOOKUP($A70,'MG Universe'!$A$2:$R$9990,13)</f>
        <v>#N/A</v>
      </c>
      <c r="N70" s="88">
        <f>VLOOKUP($A70,'MG Universe'!$A$2:$R$9990,14)</f>
        <v>2.08</v>
      </c>
      <c r="O70" s="18">
        <f>VLOOKUP($A70,'MG Universe'!$A$2:$R$9990,15)</f>
        <v>-56.23</v>
      </c>
      <c r="P70" s="19">
        <f>VLOOKUP($A70,'MG Universe'!$A$2:$R$9990,16)</f>
        <v>-0.58650000000000002</v>
      </c>
      <c r="Q70" s="89">
        <f>VLOOKUP($A70,'MG Universe'!$A$2:$R$9990,17)</f>
        <v>1</v>
      </c>
      <c r="R70" s="18">
        <f>VLOOKUP($A70,'MG Universe'!$A$2:$R$9990,18)</f>
        <v>11.74</v>
      </c>
      <c r="S70" s="18">
        <f>VLOOKUP($A70,'MG Universe'!$A$2:$U$9990,19)</f>
        <v>40508540000</v>
      </c>
      <c r="T70" s="18" t="str">
        <f>VLOOKUP($A70,'MG Universe'!$A$2:$U$9990,20)</f>
        <v>Large</v>
      </c>
      <c r="U70" s="18" t="str">
        <f>VLOOKUP($A70,'MG Universe'!$A$2:$U$9990,21)</f>
        <v>Oil &amp; Gas</v>
      </c>
    </row>
    <row r="71" spans="1:21" ht="15.75" thickBot="1" x14ac:dyDescent="0.3">
      <c r="A71" s="138" t="s">
        <v>361</v>
      </c>
      <c r="B71" s="119" t="str">
        <f>VLOOKUP($A71,'MG Universe'!$A$2:$R$9990,2)</f>
        <v>Biogen Inc</v>
      </c>
      <c r="C71" s="15" t="str">
        <f>VLOOKUP($A71,'MG Universe'!$A$2:$R$9990,3)</f>
        <v>B-</v>
      </c>
      <c r="D71" s="15" t="str">
        <f>VLOOKUP($A71,'MG Universe'!$A$2:$R$9990,4)</f>
        <v>E</v>
      </c>
      <c r="E71" s="15" t="str">
        <f>VLOOKUP($A71,'MG Universe'!$A$2:$R$9990,5)</f>
        <v>U</v>
      </c>
      <c r="F71" s="16" t="str">
        <f>VLOOKUP($A71,'MG Universe'!$A$2:$R$9990,6)</f>
        <v>EU</v>
      </c>
      <c r="G71" s="85">
        <f>VLOOKUP($A71,'MG Universe'!$A$2:$R$9990,7)</f>
        <v>43277</v>
      </c>
      <c r="H71" s="18">
        <f>VLOOKUP($A71,'MG Universe'!$A$2:$R$9990,8)</f>
        <v>656.6</v>
      </c>
      <c r="I71" s="18">
        <f>VLOOKUP($A71,'MG Universe'!$A$2:$R$9990,9)</f>
        <v>354.98</v>
      </c>
      <c r="J71" s="19">
        <f>VLOOKUP($A71,'MG Universe'!$A$2:$R$9990,10)</f>
        <v>0.54059999999999997</v>
      </c>
      <c r="K71" s="86">
        <f>VLOOKUP($A71,'MG Universe'!$A$2:$R$9990,11)</f>
        <v>20.82</v>
      </c>
      <c r="L71" s="19">
        <f>VLOOKUP($A71,'MG Universe'!$A$2:$R$9990,12)</f>
        <v>0</v>
      </c>
      <c r="M71" s="87">
        <f>VLOOKUP($A71,'MG Universe'!$A$2:$R$9990,13)</f>
        <v>0.8</v>
      </c>
      <c r="N71" s="88">
        <f>VLOOKUP($A71,'MG Universe'!$A$2:$R$9990,14)</f>
        <v>3.23</v>
      </c>
      <c r="O71" s="18">
        <f>VLOOKUP($A71,'MG Universe'!$A$2:$R$9990,15)</f>
        <v>-8.77</v>
      </c>
      <c r="P71" s="19">
        <f>VLOOKUP($A71,'MG Universe'!$A$2:$R$9990,16)</f>
        <v>6.1600000000000002E-2</v>
      </c>
      <c r="Q71" s="89">
        <f>VLOOKUP($A71,'MG Universe'!$A$2:$R$9990,17)</f>
        <v>0</v>
      </c>
      <c r="R71" s="18">
        <f>VLOOKUP($A71,'MG Universe'!$A$2:$R$9990,18)</f>
        <v>175.14</v>
      </c>
      <c r="S71" s="18">
        <f>VLOOKUP($A71,'MG Universe'!$A$2:$U$9990,19)</f>
        <v>73938214616</v>
      </c>
      <c r="T71" s="18" t="str">
        <f>VLOOKUP($A71,'MG Universe'!$A$2:$U$9990,20)</f>
        <v>Large</v>
      </c>
      <c r="U71" s="18" t="str">
        <f>VLOOKUP($A71,'MG Universe'!$A$2:$U$9990,21)</f>
        <v>Pharmaceuticals</v>
      </c>
    </row>
    <row r="72" spans="1:21" ht="15.75" thickBot="1" x14ac:dyDescent="0.3">
      <c r="A72" s="138" t="s">
        <v>363</v>
      </c>
      <c r="B72" s="119" t="str">
        <f>VLOOKUP($A72,'MG Universe'!$A$2:$R$9990,2)</f>
        <v>Bank of New York Mellon Corp</v>
      </c>
      <c r="C72" s="15" t="str">
        <f>VLOOKUP($A72,'MG Universe'!$A$2:$R$9990,3)</f>
        <v>B+</v>
      </c>
      <c r="D72" s="15" t="str">
        <f>VLOOKUP($A72,'MG Universe'!$A$2:$R$9990,4)</f>
        <v>E</v>
      </c>
      <c r="E72" s="15" t="str">
        <f>VLOOKUP($A72,'MG Universe'!$A$2:$R$9990,5)</f>
        <v>U</v>
      </c>
      <c r="F72" s="16" t="str">
        <f>VLOOKUP($A72,'MG Universe'!$A$2:$R$9990,6)</f>
        <v>EU</v>
      </c>
      <c r="G72" s="85">
        <f>VLOOKUP($A72,'MG Universe'!$A$2:$R$9990,7)</f>
        <v>43224</v>
      </c>
      <c r="H72" s="18">
        <f>VLOOKUP($A72,'MG Universe'!$A$2:$R$9990,8)</f>
        <v>110.36</v>
      </c>
      <c r="I72" s="18">
        <f>VLOOKUP($A72,'MG Universe'!$A$2:$R$9990,9)</f>
        <v>54.05</v>
      </c>
      <c r="J72" s="19">
        <f>VLOOKUP($A72,'MG Universe'!$A$2:$R$9990,10)</f>
        <v>0.48980000000000001</v>
      </c>
      <c r="K72" s="86">
        <f>VLOOKUP($A72,'MG Universe'!$A$2:$R$9990,11)</f>
        <v>15.67</v>
      </c>
      <c r="L72" s="19">
        <f>VLOOKUP($A72,'MG Universe'!$A$2:$R$9990,12)</f>
        <v>1.5900000000000001E-2</v>
      </c>
      <c r="M72" s="87">
        <f>VLOOKUP($A72,'MG Universe'!$A$2:$R$9990,13)</f>
        <v>1.2</v>
      </c>
      <c r="N72" s="88" t="str">
        <f>VLOOKUP($A72,'MG Universe'!$A$2:$R$9990,14)</f>
        <v>N/A</v>
      </c>
      <c r="O72" s="18" t="str">
        <f>VLOOKUP($A72,'MG Universe'!$A$2:$R$9990,15)</f>
        <v>N/A</v>
      </c>
      <c r="P72" s="19">
        <f>VLOOKUP($A72,'MG Universe'!$A$2:$R$9990,16)</f>
        <v>3.5799999999999998E-2</v>
      </c>
      <c r="Q72" s="89">
        <f>VLOOKUP($A72,'MG Universe'!$A$2:$R$9990,17)</f>
        <v>7</v>
      </c>
      <c r="R72" s="18">
        <f>VLOOKUP($A72,'MG Universe'!$A$2:$R$9990,18)</f>
        <v>57.58</v>
      </c>
      <c r="S72" s="18">
        <f>VLOOKUP($A72,'MG Universe'!$A$2:$U$9990,19)</f>
        <v>53945482429</v>
      </c>
      <c r="T72" s="18" t="str">
        <f>VLOOKUP($A72,'MG Universe'!$A$2:$U$9990,20)</f>
        <v>Large</v>
      </c>
      <c r="U72" s="18" t="str">
        <f>VLOOKUP($A72,'MG Universe'!$A$2:$U$9990,21)</f>
        <v>Financial Services</v>
      </c>
    </row>
    <row r="73" spans="1:21" ht="15.75" thickBot="1" x14ac:dyDescent="0.3">
      <c r="A73" s="138" t="s">
        <v>1937</v>
      </c>
      <c r="B73" s="119" t="str">
        <f>VLOOKUP($A73,'MG Universe'!$A$2:$R$9990,2)</f>
        <v>Booking Holdings Inc</v>
      </c>
      <c r="C73" s="15" t="str">
        <f>VLOOKUP($A73,'MG Universe'!$A$2:$R$9990,3)</f>
        <v>D</v>
      </c>
      <c r="D73" s="15" t="str">
        <f>VLOOKUP($A73,'MG Universe'!$A$2:$R$9990,4)</f>
        <v>S</v>
      </c>
      <c r="E73" s="15" t="str">
        <f>VLOOKUP($A73,'MG Universe'!$A$2:$R$9990,5)</f>
        <v>O</v>
      </c>
      <c r="F73" s="16" t="str">
        <f>VLOOKUP($A73,'MG Universe'!$A$2:$R$9990,6)</f>
        <v>SO</v>
      </c>
      <c r="G73" s="85">
        <f>VLOOKUP($A73,'MG Universe'!$A$2:$R$9990,7)</f>
        <v>43192</v>
      </c>
      <c r="H73" s="18">
        <f>VLOOKUP($A73,'MG Universe'!$A$2:$R$9990,8)</f>
        <v>1747.21</v>
      </c>
      <c r="I73" s="18">
        <f>VLOOKUP($A73,'MG Universe'!$A$2:$R$9990,9)</f>
        <v>2030.52</v>
      </c>
      <c r="J73" s="19">
        <f>VLOOKUP($A73,'MG Universe'!$A$2:$R$9990,10)</f>
        <v>1.1620999999999999</v>
      </c>
      <c r="K73" s="86">
        <f>VLOOKUP($A73,'MG Universe'!$A$2:$R$9990,11)</f>
        <v>34.93</v>
      </c>
      <c r="L73" s="19">
        <f>VLOOKUP($A73,'MG Universe'!$A$2:$R$9990,12)</f>
        <v>0</v>
      </c>
      <c r="M73" s="87">
        <f>VLOOKUP($A73,'MG Universe'!$A$2:$R$9990,13)</f>
        <v>1.2</v>
      </c>
      <c r="N73" s="88">
        <f>VLOOKUP($A73,'MG Universe'!$A$2:$R$9990,14)</f>
        <v>2.58</v>
      </c>
      <c r="O73" s="18">
        <f>VLOOKUP($A73,'MG Universe'!$A$2:$R$9990,15)</f>
        <v>-103.9</v>
      </c>
      <c r="P73" s="19">
        <f>VLOOKUP($A73,'MG Universe'!$A$2:$R$9990,16)</f>
        <v>0.13220000000000001</v>
      </c>
      <c r="Q73" s="89">
        <f>VLOOKUP($A73,'MG Universe'!$A$2:$R$9990,17)</f>
        <v>0</v>
      </c>
      <c r="R73" s="18">
        <f>VLOOKUP($A73,'MG Universe'!$A$2:$R$9990,18)</f>
        <v>654.27</v>
      </c>
      <c r="S73" s="18">
        <f>VLOOKUP($A73,'MG Universe'!$A$2:$U$9990,19)</f>
        <v>100124800000</v>
      </c>
      <c r="T73" s="18" t="str">
        <f>VLOOKUP($A73,'MG Universe'!$A$2:$U$9990,20)</f>
        <v>Large</v>
      </c>
      <c r="U73" s="18" t="str">
        <f>VLOOKUP($A73,'MG Universe'!$A$2:$U$9990,21)</f>
        <v>Travel</v>
      </c>
    </row>
    <row r="74" spans="1:21" ht="15.75" thickBot="1" x14ac:dyDescent="0.3">
      <c r="A74" s="138" t="s">
        <v>365</v>
      </c>
      <c r="B74" s="119" t="str">
        <f>VLOOKUP($A74,'MG Universe'!$A$2:$R$9990,2)</f>
        <v>BlackRock, Inc.</v>
      </c>
      <c r="C74" s="15" t="str">
        <f>VLOOKUP($A74,'MG Universe'!$A$2:$R$9990,3)</f>
        <v>C+</v>
      </c>
      <c r="D74" s="15" t="str">
        <f>VLOOKUP($A74,'MG Universe'!$A$2:$R$9990,4)</f>
        <v>E</v>
      </c>
      <c r="E74" s="15" t="str">
        <f>VLOOKUP($A74,'MG Universe'!$A$2:$R$9990,5)</f>
        <v>F</v>
      </c>
      <c r="F74" s="16" t="str">
        <f>VLOOKUP($A74,'MG Universe'!$A$2:$R$9990,6)</f>
        <v>EF</v>
      </c>
      <c r="G74" s="85">
        <f>VLOOKUP($A74,'MG Universe'!$A$2:$R$9990,7)</f>
        <v>43174</v>
      </c>
      <c r="H74" s="18">
        <f>VLOOKUP($A74,'MG Universe'!$A$2:$R$9990,8)</f>
        <v>629.45000000000005</v>
      </c>
      <c r="I74" s="18">
        <f>VLOOKUP($A74,'MG Universe'!$A$2:$R$9990,9)</f>
        <v>504.88</v>
      </c>
      <c r="J74" s="19">
        <f>VLOOKUP($A74,'MG Universe'!$A$2:$R$9990,10)</f>
        <v>0.80210000000000004</v>
      </c>
      <c r="K74" s="86">
        <f>VLOOKUP($A74,'MG Universe'!$A$2:$R$9990,11)</f>
        <v>20.23</v>
      </c>
      <c r="L74" s="19">
        <f>VLOOKUP($A74,'MG Universe'!$A$2:$R$9990,12)</f>
        <v>1.9800000000000002E-2</v>
      </c>
      <c r="M74" s="87">
        <f>VLOOKUP($A74,'MG Universe'!$A$2:$R$9990,13)</f>
        <v>1.7</v>
      </c>
      <c r="N74" s="88">
        <f>VLOOKUP($A74,'MG Universe'!$A$2:$R$9990,14)</f>
        <v>2.94</v>
      </c>
      <c r="O74" s="18">
        <f>VLOOKUP($A74,'MG Universe'!$A$2:$R$9990,15)</f>
        <v>-1084.1199999999999</v>
      </c>
      <c r="P74" s="19">
        <f>VLOOKUP($A74,'MG Universe'!$A$2:$R$9990,16)</f>
        <v>5.8599999999999999E-2</v>
      </c>
      <c r="Q74" s="89">
        <f>VLOOKUP($A74,'MG Universe'!$A$2:$R$9990,17)</f>
        <v>8</v>
      </c>
      <c r="R74" s="18">
        <f>VLOOKUP($A74,'MG Universe'!$A$2:$R$9990,18)</f>
        <v>349.67</v>
      </c>
      <c r="S74" s="18">
        <f>VLOOKUP($A74,'MG Universe'!$A$2:$U$9990,19)</f>
        <v>81368702244</v>
      </c>
      <c r="T74" s="18" t="str">
        <f>VLOOKUP($A74,'MG Universe'!$A$2:$U$9990,20)</f>
        <v>Large</v>
      </c>
      <c r="U74" s="18" t="str">
        <f>VLOOKUP($A74,'MG Universe'!$A$2:$U$9990,21)</f>
        <v>Financial Services</v>
      </c>
    </row>
    <row r="75" spans="1:21" ht="15.75" thickBot="1" x14ac:dyDescent="0.3">
      <c r="A75" s="138" t="s">
        <v>367</v>
      </c>
      <c r="B75" s="119" t="str">
        <f>VLOOKUP($A75,'MG Universe'!$A$2:$R$9990,2)</f>
        <v>Ball Corporation</v>
      </c>
      <c r="C75" s="15" t="str">
        <f>VLOOKUP($A75,'MG Universe'!$A$2:$R$9990,3)</f>
        <v>F</v>
      </c>
      <c r="D75" s="15" t="str">
        <f>VLOOKUP($A75,'MG Universe'!$A$2:$R$9990,4)</f>
        <v>S</v>
      </c>
      <c r="E75" s="15" t="str">
        <f>VLOOKUP($A75,'MG Universe'!$A$2:$R$9990,5)</f>
        <v>O</v>
      </c>
      <c r="F75" s="16" t="str">
        <f>VLOOKUP($A75,'MG Universe'!$A$2:$R$9990,6)</f>
        <v>SO</v>
      </c>
      <c r="G75" s="85">
        <f>VLOOKUP($A75,'MG Universe'!$A$2:$R$9990,7)</f>
        <v>43220</v>
      </c>
      <c r="H75" s="18">
        <f>VLOOKUP($A75,'MG Universe'!$A$2:$R$9990,8)</f>
        <v>10.029999999999999</v>
      </c>
      <c r="I75" s="18">
        <f>VLOOKUP($A75,'MG Universe'!$A$2:$R$9990,9)</f>
        <v>38.25</v>
      </c>
      <c r="J75" s="19">
        <f>VLOOKUP($A75,'MG Universe'!$A$2:$R$9990,10)</f>
        <v>3.8136000000000001</v>
      </c>
      <c r="K75" s="86">
        <f>VLOOKUP($A75,'MG Universe'!$A$2:$R$9990,11)</f>
        <v>27.92</v>
      </c>
      <c r="L75" s="19">
        <f>VLOOKUP($A75,'MG Universe'!$A$2:$R$9990,12)</f>
        <v>9.7000000000000003E-3</v>
      </c>
      <c r="M75" s="87">
        <f>VLOOKUP($A75,'MG Universe'!$A$2:$R$9990,13)</f>
        <v>0.8</v>
      </c>
      <c r="N75" s="88">
        <f>VLOOKUP($A75,'MG Universe'!$A$2:$R$9990,14)</f>
        <v>0.92</v>
      </c>
      <c r="O75" s="18">
        <f>VLOOKUP($A75,'MG Universe'!$A$2:$R$9990,15)</f>
        <v>-26.87</v>
      </c>
      <c r="P75" s="19">
        <f>VLOOKUP($A75,'MG Universe'!$A$2:$R$9990,16)</f>
        <v>9.7100000000000006E-2</v>
      </c>
      <c r="Q75" s="89">
        <f>VLOOKUP($A75,'MG Universe'!$A$2:$R$9990,17)</f>
        <v>1</v>
      </c>
      <c r="R75" s="18">
        <f>VLOOKUP($A75,'MG Universe'!$A$2:$R$9990,18)</f>
        <v>22.79</v>
      </c>
      <c r="S75" s="18">
        <f>VLOOKUP($A75,'MG Universe'!$A$2:$U$9990,19)</f>
        <v>13433418398</v>
      </c>
      <c r="T75" s="18" t="str">
        <f>VLOOKUP($A75,'MG Universe'!$A$2:$U$9990,20)</f>
        <v>Large</v>
      </c>
      <c r="U75" s="18" t="str">
        <f>VLOOKUP($A75,'MG Universe'!$A$2:$U$9990,21)</f>
        <v>Packaging</v>
      </c>
    </row>
    <row r="76" spans="1:21" ht="15.75" thickBot="1" x14ac:dyDescent="0.3">
      <c r="A76" s="138" t="s">
        <v>371</v>
      </c>
      <c r="B76" s="119" t="str">
        <f>VLOOKUP($A76,'MG Universe'!$A$2:$R$9990,2)</f>
        <v>Bristol-Myers Squibb Co</v>
      </c>
      <c r="C76" s="15" t="str">
        <f>VLOOKUP($A76,'MG Universe'!$A$2:$R$9990,3)</f>
        <v>C+</v>
      </c>
      <c r="D76" s="15" t="str">
        <f>VLOOKUP($A76,'MG Universe'!$A$2:$R$9990,4)</f>
        <v>E</v>
      </c>
      <c r="E76" s="15" t="str">
        <f>VLOOKUP($A76,'MG Universe'!$A$2:$R$9990,5)</f>
        <v>O</v>
      </c>
      <c r="F76" s="16" t="str">
        <f>VLOOKUP($A76,'MG Universe'!$A$2:$R$9990,6)</f>
        <v>EO</v>
      </c>
      <c r="G76" s="85">
        <f>VLOOKUP($A76,'MG Universe'!$A$2:$R$9990,7)</f>
        <v>43280</v>
      </c>
      <c r="H76" s="18">
        <f>VLOOKUP($A76,'MG Universe'!$A$2:$R$9990,8)</f>
        <v>40.369999999999997</v>
      </c>
      <c r="I76" s="18">
        <f>VLOOKUP($A76,'MG Universe'!$A$2:$R$9990,9)</f>
        <v>56.63</v>
      </c>
      <c r="J76" s="19">
        <f>VLOOKUP($A76,'MG Universe'!$A$2:$R$9990,10)</f>
        <v>1.4028</v>
      </c>
      <c r="K76" s="86">
        <f>VLOOKUP($A76,'MG Universe'!$A$2:$R$9990,11)</f>
        <v>28.17</v>
      </c>
      <c r="L76" s="19">
        <f>VLOOKUP($A76,'MG Universe'!$A$2:$R$9990,12)</f>
        <v>2.7699999999999999E-2</v>
      </c>
      <c r="M76" s="87">
        <f>VLOOKUP($A76,'MG Universe'!$A$2:$R$9990,13)</f>
        <v>0.9</v>
      </c>
      <c r="N76" s="88">
        <f>VLOOKUP($A76,'MG Universe'!$A$2:$R$9990,14)</f>
        <v>1.52</v>
      </c>
      <c r="O76" s="18">
        <f>VLOOKUP($A76,'MG Universe'!$A$2:$R$9990,15)</f>
        <v>-3.37</v>
      </c>
      <c r="P76" s="19">
        <f>VLOOKUP($A76,'MG Universe'!$A$2:$R$9990,16)</f>
        <v>9.8400000000000001E-2</v>
      </c>
      <c r="Q76" s="89">
        <f>VLOOKUP($A76,'MG Universe'!$A$2:$R$9990,17)</f>
        <v>11</v>
      </c>
      <c r="R76" s="18">
        <f>VLOOKUP($A76,'MG Universe'!$A$2:$R$9990,18)</f>
        <v>23.3</v>
      </c>
      <c r="S76" s="18">
        <f>VLOOKUP($A76,'MG Universe'!$A$2:$U$9990,19)</f>
        <v>93269260540</v>
      </c>
      <c r="T76" s="18" t="str">
        <f>VLOOKUP($A76,'MG Universe'!$A$2:$U$9990,20)</f>
        <v>Large</v>
      </c>
      <c r="U76" s="18" t="str">
        <f>VLOOKUP($A76,'MG Universe'!$A$2:$U$9990,21)</f>
        <v>Pharmaceuticals</v>
      </c>
    </row>
    <row r="77" spans="1:21" ht="15.75" thickBot="1" x14ac:dyDescent="0.3">
      <c r="A77" s="138" t="s">
        <v>2041</v>
      </c>
      <c r="B77" s="119" t="str">
        <f>VLOOKUP($A77,'MG Universe'!$A$2:$R$9990,2)</f>
        <v>Bristol-Myers Squibb Co</v>
      </c>
      <c r="C77" s="15" t="str">
        <f>VLOOKUP($A77,'MG Universe'!$A$2:$R$9990,3)</f>
        <v>C+</v>
      </c>
      <c r="D77" s="15" t="str">
        <f>VLOOKUP($A77,'MG Universe'!$A$2:$R$9990,4)</f>
        <v>E</v>
      </c>
      <c r="E77" s="15" t="str">
        <f>VLOOKUP($A77,'MG Universe'!$A$2:$R$9990,5)</f>
        <v>O</v>
      </c>
      <c r="F77" s="16" t="str">
        <f>VLOOKUP($A77,'MG Universe'!$A$2:$R$9990,6)</f>
        <v>EO</v>
      </c>
      <c r="G77" s="85">
        <f>VLOOKUP($A77,'MG Universe'!$A$2:$R$9990,7)</f>
        <v>43280</v>
      </c>
      <c r="H77" s="18">
        <f>VLOOKUP($A77,'MG Universe'!$A$2:$R$9990,8)</f>
        <v>40.369999999999997</v>
      </c>
      <c r="I77" s="18">
        <f>VLOOKUP($A77,'MG Universe'!$A$2:$R$9990,9)</f>
        <v>56.63</v>
      </c>
      <c r="J77" s="19">
        <f>VLOOKUP($A77,'MG Universe'!$A$2:$R$9990,10)</f>
        <v>1.4028</v>
      </c>
      <c r="K77" s="86">
        <f>VLOOKUP($A77,'MG Universe'!$A$2:$R$9990,11)</f>
        <v>28.17</v>
      </c>
      <c r="L77" s="19">
        <f>VLOOKUP($A77,'MG Universe'!$A$2:$R$9990,12)</f>
        <v>2.7699999999999999E-2</v>
      </c>
      <c r="M77" s="87">
        <f>VLOOKUP($A77,'MG Universe'!$A$2:$R$9990,13)</f>
        <v>0.9</v>
      </c>
      <c r="N77" s="88">
        <f>VLOOKUP($A77,'MG Universe'!$A$2:$R$9990,14)</f>
        <v>1.52</v>
      </c>
      <c r="O77" s="18">
        <f>VLOOKUP($A77,'MG Universe'!$A$2:$R$9990,15)</f>
        <v>-3.37</v>
      </c>
      <c r="P77" s="19">
        <f>VLOOKUP($A77,'MG Universe'!$A$2:$R$9990,16)</f>
        <v>9.8400000000000001E-2</v>
      </c>
      <c r="Q77" s="89">
        <f>VLOOKUP($A77,'MG Universe'!$A$2:$R$9990,17)</f>
        <v>11</v>
      </c>
      <c r="R77" s="18">
        <f>VLOOKUP($A77,'MG Universe'!$A$2:$R$9990,18)</f>
        <v>23.3</v>
      </c>
      <c r="S77" s="18">
        <f>VLOOKUP($A77,'MG Universe'!$A$2:$U$9990,19)</f>
        <v>93269260540</v>
      </c>
      <c r="T77" s="18" t="str">
        <f>VLOOKUP($A77,'MG Universe'!$A$2:$U$9990,20)</f>
        <v>Large</v>
      </c>
      <c r="U77" s="18" t="str">
        <f>VLOOKUP($A77,'MG Universe'!$A$2:$U$9990,21)</f>
        <v>Pharmaceuticals</v>
      </c>
    </row>
    <row r="78" spans="1:21" ht="15.75" thickBot="1" x14ac:dyDescent="0.3">
      <c r="A78" s="138" t="s">
        <v>373</v>
      </c>
      <c r="B78" s="119" t="str">
        <f>VLOOKUP($A78,'MG Universe'!$A$2:$R$9990,2)</f>
        <v>Berkshire Hathaway Inc. Class B</v>
      </c>
      <c r="C78" s="15" t="str">
        <f>VLOOKUP($A78,'MG Universe'!$A$2:$R$9990,3)</f>
        <v>C-</v>
      </c>
      <c r="D78" s="15" t="str">
        <f>VLOOKUP($A78,'MG Universe'!$A$2:$R$9990,4)</f>
        <v>S</v>
      </c>
      <c r="E78" s="15" t="str">
        <f>VLOOKUP($A78,'MG Universe'!$A$2:$R$9990,5)</f>
        <v>U</v>
      </c>
      <c r="F78" s="16" t="str">
        <f>VLOOKUP($A78,'MG Universe'!$A$2:$R$9990,6)</f>
        <v>SU</v>
      </c>
      <c r="G78" s="85">
        <f>VLOOKUP($A78,'MG Universe'!$A$2:$R$9990,7)</f>
        <v>43225</v>
      </c>
      <c r="H78" s="18">
        <f>VLOOKUP($A78,'MG Universe'!$A$2:$R$9990,8)</f>
        <v>324.52999999999997</v>
      </c>
      <c r="I78" s="18">
        <f>VLOOKUP($A78,'MG Universe'!$A$2:$R$9990,9)</f>
        <v>190.41</v>
      </c>
      <c r="J78" s="19">
        <f>VLOOKUP($A78,'MG Universe'!$A$2:$R$9990,10)</f>
        <v>0.5867</v>
      </c>
      <c r="K78" s="86">
        <f>VLOOKUP($A78,'MG Universe'!$A$2:$R$9990,11)</f>
        <v>16.63</v>
      </c>
      <c r="L78" s="19">
        <f>VLOOKUP($A78,'MG Universe'!$A$2:$R$9990,12)</f>
        <v>0</v>
      </c>
      <c r="M78" s="87">
        <f>VLOOKUP($A78,'MG Universe'!$A$2:$R$9990,13)</f>
        <v>0.9</v>
      </c>
      <c r="N78" s="88" t="str">
        <f>VLOOKUP($A78,'MG Universe'!$A$2:$R$9990,14)</f>
        <v>N/A</v>
      </c>
      <c r="O78" s="18" t="str">
        <f>VLOOKUP($A78,'MG Universe'!$A$2:$R$9990,15)</f>
        <v>N/A</v>
      </c>
      <c r="P78" s="19">
        <f>VLOOKUP($A78,'MG Universe'!$A$2:$R$9990,16)</f>
        <v>4.0599999999999997E-2</v>
      </c>
      <c r="Q78" s="89">
        <f>VLOOKUP($A78,'MG Universe'!$A$2:$R$9990,17)</f>
        <v>0</v>
      </c>
      <c r="R78" s="18">
        <f>VLOOKUP($A78,'MG Universe'!$A$2:$R$9990,18)</f>
        <v>163.44</v>
      </c>
      <c r="S78" s="18">
        <f>VLOOKUP($A78,'MG Universe'!$A$2:$U$9990,19)</f>
        <v>473053450000</v>
      </c>
      <c r="T78" s="18" t="str">
        <f>VLOOKUP($A78,'MG Universe'!$A$2:$U$9990,20)</f>
        <v>Large</v>
      </c>
      <c r="U78" s="18" t="str">
        <f>VLOOKUP($A78,'MG Universe'!$A$2:$U$9990,21)</f>
        <v>Insurance</v>
      </c>
    </row>
    <row r="79" spans="1:21" ht="15.75" thickBot="1" x14ac:dyDescent="0.3">
      <c r="A79" s="138" t="s">
        <v>374</v>
      </c>
      <c r="B79" s="119" t="str">
        <f>VLOOKUP($A79,'MG Universe'!$A$2:$R$9990,2)</f>
        <v>Boston Scientific Corporation</v>
      </c>
      <c r="C79" s="15" t="str">
        <f>VLOOKUP($A79,'MG Universe'!$A$2:$R$9990,3)</f>
        <v>F</v>
      </c>
      <c r="D79" s="15" t="str">
        <f>VLOOKUP($A79,'MG Universe'!$A$2:$R$9990,4)</f>
        <v>S</v>
      </c>
      <c r="E79" s="15" t="str">
        <f>VLOOKUP($A79,'MG Universe'!$A$2:$R$9990,5)</f>
        <v>O</v>
      </c>
      <c r="F79" s="16" t="str">
        <f>VLOOKUP($A79,'MG Universe'!$A$2:$R$9990,6)</f>
        <v>SO</v>
      </c>
      <c r="G79" s="85">
        <f>VLOOKUP($A79,'MG Universe'!$A$2:$R$9990,7)</f>
        <v>43230</v>
      </c>
      <c r="H79" s="18">
        <f>VLOOKUP($A79,'MG Universe'!$A$2:$R$9990,8)</f>
        <v>19.170000000000002</v>
      </c>
      <c r="I79" s="18">
        <f>VLOOKUP($A79,'MG Universe'!$A$2:$R$9990,9)</f>
        <v>33.950000000000003</v>
      </c>
      <c r="J79" s="19">
        <f>VLOOKUP($A79,'MG Universe'!$A$2:$R$9990,10)</f>
        <v>1.7709999999999999</v>
      </c>
      <c r="K79" s="86">
        <f>VLOOKUP($A79,'MG Universe'!$A$2:$R$9990,11)</f>
        <v>67.900000000000006</v>
      </c>
      <c r="L79" s="19">
        <f>VLOOKUP($A79,'MG Universe'!$A$2:$R$9990,12)</f>
        <v>0</v>
      </c>
      <c r="M79" s="87">
        <f>VLOOKUP($A79,'MG Universe'!$A$2:$R$9990,13)</f>
        <v>0.8</v>
      </c>
      <c r="N79" s="88">
        <f>VLOOKUP($A79,'MG Universe'!$A$2:$R$9990,14)</f>
        <v>0.82</v>
      </c>
      <c r="O79" s="18">
        <f>VLOOKUP($A79,'MG Universe'!$A$2:$R$9990,15)</f>
        <v>-5.79</v>
      </c>
      <c r="P79" s="19">
        <f>VLOOKUP($A79,'MG Universe'!$A$2:$R$9990,16)</f>
        <v>0.29699999999999999</v>
      </c>
      <c r="Q79" s="89">
        <f>VLOOKUP($A79,'MG Universe'!$A$2:$R$9990,17)</f>
        <v>0</v>
      </c>
      <c r="R79" s="18">
        <f>VLOOKUP($A79,'MG Universe'!$A$2:$R$9990,18)</f>
        <v>12.54</v>
      </c>
      <c r="S79" s="18">
        <f>VLOOKUP($A79,'MG Universe'!$A$2:$U$9990,19)</f>
        <v>47127189164</v>
      </c>
      <c r="T79" s="18" t="str">
        <f>VLOOKUP($A79,'MG Universe'!$A$2:$U$9990,20)</f>
        <v>Large</v>
      </c>
      <c r="U79" s="18" t="str">
        <f>VLOOKUP($A79,'MG Universe'!$A$2:$U$9990,21)</f>
        <v>Medical</v>
      </c>
    </row>
    <row r="80" spans="1:21" ht="15.75" thickBot="1" x14ac:dyDescent="0.3">
      <c r="A80" s="138" t="s">
        <v>376</v>
      </c>
      <c r="B80" s="119" t="str">
        <f>VLOOKUP($A80,'MG Universe'!$A$2:$R$9990,2)</f>
        <v>BorgWarner Inc.</v>
      </c>
      <c r="C80" s="15" t="str">
        <f>VLOOKUP($A80,'MG Universe'!$A$2:$R$9990,3)</f>
        <v>D</v>
      </c>
      <c r="D80" s="15" t="str">
        <f>VLOOKUP($A80,'MG Universe'!$A$2:$R$9990,4)</f>
        <v>S</v>
      </c>
      <c r="E80" s="15" t="str">
        <f>VLOOKUP($A80,'MG Universe'!$A$2:$R$9990,5)</f>
        <v>O</v>
      </c>
      <c r="F80" s="16" t="str">
        <f>VLOOKUP($A80,'MG Universe'!$A$2:$R$9990,6)</f>
        <v>SO</v>
      </c>
      <c r="G80" s="85">
        <f>VLOOKUP($A80,'MG Universe'!$A$2:$R$9990,7)</f>
        <v>43216</v>
      </c>
      <c r="H80" s="18">
        <f>VLOOKUP($A80,'MG Universe'!$A$2:$R$9990,8)</f>
        <v>22.81</v>
      </c>
      <c r="I80" s="18">
        <f>VLOOKUP($A80,'MG Universe'!$A$2:$R$9990,9)</f>
        <v>45.67</v>
      </c>
      <c r="J80" s="19">
        <f>VLOOKUP($A80,'MG Universe'!$A$2:$R$9990,10)</f>
        <v>2.0022000000000002</v>
      </c>
      <c r="K80" s="86">
        <f>VLOOKUP($A80,'MG Universe'!$A$2:$R$9990,11)</f>
        <v>18.05</v>
      </c>
      <c r="L80" s="19">
        <f>VLOOKUP($A80,'MG Universe'!$A$2:$R$9990,12)</f>
        <v>1.29E-2</v>
      </c>
      <c r="M80" s="87">
        <f>VLOOKUP($A80,'MG Universe'!$A$2:$R$9990,13)</f>
        <v>1.9</v>
      </c>
      <c r="N80" s="88">
        <f>VLOOKUP($A80,'MG Universe'!$A$2:$R$9990,14)</f>
        <v>1.46</v>
      </c>
      <c r="O80" s="18">
        <f>VLOOKUP($A80,'MG Universe'!$A$2:$R$9990,15)</f>
        <v>-11.95</v>
      </c>
      <c r="P80" s="19">
        <f>VLOOKUP($A80,'MG Universe'!$A$2:$R$9990,16)</f>
        <v>4.7800000000000002E-2</v>
      </c>
      <c r="Q80" s="89">
        <f>VLOOKUP($A80,'MG Universe'!$A$2:$R$9990,17)</f>
        <v>5</v>
      </c>
      <c r="R80" s="18">
        <f>VLOOKUP($A80,'MG Universe'!$A$2:$R$9990,18)</f>
        <v>39.58</v>
      </c>
      <c r="S80" s="18">
        <f>VLOOKUP($A80,'MG Universe'!$A$2:$U$9990,19)</f>
        <v>9642406685</v>
      </c>
      <c r="T80" s="18" t="str">
        <f>VLOOKUP($A80,'MG Universe'!$A$2:$U$9990,20)</f>
        <v>Mid</v>
      </c>
      <c r="U80" s="18" t="str">
        <f>VLOOKUP($A80,'MG Universe'!$A$2:$U$9990,21)</f>
        <v>Auto</v>
      </c>
    </row>
    <row r="81" spans="1:21" ht="15.75" thickBot="1" x14ac:dyDescent="0.3">
      <c r="A81" s="138" t="s">
        <v>378</v>
      </c>
      <c r="B81" s="119" t="str">
        <f>VLOOKUP($A81,'MG Universe'!$A$2:$R$9990,2)</f>
        <v>Boston Properties, Inc.</v>
      </c>
      <c r="C81" s="15" t="str">
        <f>VLOOKUP($A81,'MG Universe'!$A$2:$R$9990,3)</f>
        <v>C+</v>
      </c>
      <c r="D81" s="15" t="str">
        <f>VLOOKUP($A81,'MG Universe'!$A$2:$R$9990,4)</f>
        <v>E</v>
      </c>
      <c r="E81" s="15" t="str">
        <f>VLOOKUP($A81,'MG Universe'!$A$2:$R$9990,5)</f>
        <v>O</v>
      </c>
      <c r="F81" s="16" t="str">
        <f>VLOOKUP($A81,'MG Universe'!$A$2:$R$9990,6)</f>
        <v>EO</v>
      </c>
      <c r="G81" s="85">
        <f>VLOOKUP($A81,'MG Universe'!$A$2:$R$9990,7)</f>
        <v>43161</v>
      </c>
      <c r="H81" s="18">
        <f>VLOOKUP($A81,'MG Universe'!$A$2:$R$9990,8)</f>
        <v>26.09</v>
      </c>
      <c r="I81" s="18">
        <f>VLOOKUP($A81,'MG Universe'!$A$2:$R$9990,9)</f>
        <v>125.67</v>
      </c>
      <c r="J81" s="19">
        <f>VLOOKUP($A81,'MG Universe'!$A$2:$R$9990,10)</f>
        <v>4.8167999999999997</v>
      </c>
      <c r="K81" s="86">
        <f>VLOOKUP($A81,'MG Universe'!$A$2:$R$9990,11)</f>
        <v>42.31</v>
      </c>
      <c r="L81" s="19">
        <f>VLOOKUP($A81,'MG Universe'!$A$2:$R$9990,12)</f>
        <v>2.4299999999999999E-2</v>
      </c>
      <c r="M81" s="87">
        <f>VLOOKUP($A81,'MG Universe'!$A$2:$R$9990,13)</f>
        <v>0.6</v>
      </c>
      <c r="N81" s="88">
        <f>VLOOKUP($A81,'MG Universe'!$A$2:$R$9990,14)</f>
        <v>2.69</v>
      </c>
      <c r="O81" s="18">
        <f>VLOOKUP($A81,'MG Universe'!$A$2:$R$9990,15)</f>
        <v>-77.89</v>
      </c>
      <c r="P81" s="19">
        <f>VLOOKUP($A81,'MG Universe'!$A$2:$R$9990,16)</f>
        <v>0.1691</v>
      </c>
      <c r="Q81" s="89">
        <f>VLOOKUP($A81,'MG Universe'!$A$2:$R$9990,17)</f>
        <v>2</v>
      </c>
      <c r="R81" s="18">
        <f>VLOOKUP($A81,'MG Universe'!$A$2:$R$9990,18)</f>
        <v>45.86</v>
      </c>
      <c r="S81" s="18">
        <f>VLOOKUP($A81,'MG Universe'!$A$2:$U$9990,19)</f>
        <v>19458523474</v>
      </c>
      <c r="T81" s="18" t="str">
        <f>VLOOKUP($A81,'MG Universe'!$A$2:$U$9990,20)</f>
        <v>Large</v>
      </c>
      <c r="U81" s="18" t="str">
        <f>VLOOKUP($A81,'MG Universe'!$A$2:$U$9990,21)</f>
        <v>REIT</v>
      </c>
    </row>
    <row r="82" spans="1:21" ht="15.75" thickBot="1" x14ac:dyDescent="0.3">
      <c r="A82" s="138" t="s">
        <v>97</v>
      </c>
      <c r="B82" s="119" t="str">
        <f>VLOOKUP($A82,'MG Universe'!$A$2:$R$9990,2)</f>
        <v>Citigroup Inc</v>
      </c>
      <c r="C82" s="15" t="str">
        <f>VLOOKUP($A82,'MG Universe'!$A$2:$R$9990,3)</f>
        <v>D+</v>
      </c>
      <c r="D82" s="15" t="str">
        <f>VLOOKUP($A82,'MG Universe'!$A$2:$R$9990,4)</f>
        <v>S</v>
      </c>
      <c r="E82" s="15" t="str">
        <f>VLOOKUP($A82,'MG Universe'!$A$2:$R$9990,5)</f>
        <v>O</v>
      </c>
      <c r="F82" s="16" t="str">
        <f>VLOOKUP($A82,'MG Universe'!$A$2:$R$9990,6)</f>
        <v>SO</v>
      </c>
      <c r="G82" s="85">
        <f>VLOOKUP($A82,'MG Universe'!$A$2:$R$9990,7)</f>
        <v>43163</v>
      </c>
      <c r="H82" s="18">
        <f>VLOOKUP($A82,'MG Universe'!$A$2:$R$9990,8)</f>
        <v>22.34</v>
      </c>
      <c r="I82" s="18">
        <f>VLOOKUP($A82,'MG Universe'!$A$2:$R$9990,9)</f>
        <v>69.349999999999994</v>
      </c>
      <c r="J82" s="19">
        <f>VLOOKUP($A82,'MG Universe'!$A$2:$R$9990,10)</f>
        <v>3.1046999999999998</v>
      </c>
      <c r="K82" s="86">
        <f>VLOOKUP($A82,'MG Universe'!$A$2:$R$9990,11)</f>
        <v>23.19</v>
      </c>
      <c r="L82" s="19">
        <f>VLOOKUP($A82,'MG Universe'!$A$2:$R$9990,12)</f>
        <v>1.38E-2</v>
      </c>
      <c r="M82" s="87">
        <f>VLOOKUP($A82,'MG Universe'!$A$2:$R$9990,13)</f>
        <v>1.5</v>
      </c>
      <c r="N82" s="88" t="str">
        <f>VLOOKUP($A82,'MG Universe'!$A$2:$R$9990,14)</f>
        <v>N/A</v>
      </c>
      <c r="O82" s="18" t="str">
        <f>VLOOKUP($A82,'MG Universe'!$A$2:$R$9990,15)</f>
        <v>N/A</v>
      </c>
      <c r="P82" s="19">
        <f>VLOOKUP($A82,'MG Universe'!$A$2:$R$9990,16)</f>
        <v>7.3499999999999996E-2</v>
      </c>
      <c r="Q82" s="89">
        <f>VLOOKUP($A82,'MG Universe'!$A$2:$R$9990,17)</f>
        <v>3</v>
      </c>
      <c r="R82" s="18">
        <f>VLOOKUP($A82,'MG Universe'!$A$2:$R$9990,18)</f>
        <v>97.07</v>
      </c>
      <c r="S82" s="18">
        <f>VLOOKUP($A82,'MG Universe'!$A$2:$U$9990,19)</f>
        <v>170574937568</v>
      </c>
      <c r="T82" s="18" t="str">
        <f>VLOOKUP($A82,'MG Universe'!$A$2:$U$9990,20)</f>
        <v>Large</v>
      </c>
      <c r="U82" s="18" t="str">
        <f>VLOOKUP($A82,'MG Universe'!$A$2:$U$9990,21)</f>
        <v>Banks</v>
      </c>
    </row>
    <row r="83" spans="1:21" ht="15.75" thickBot="1" x14ac:dyDescent="0.3">
      <c r="A83" s="138" t="s">
        <v>381</v>
      </c>
      <c r="B83" s="119" t="str">
        <f>VLOOKUP($A83,'MG Universe'!$A$2:$R$9990,2)</f>
        <v>CA, Inc.</v>
      </c>
      <c r="C83" s="15" t="str">
        <f>VLOOKUP($A83,'MG Universe'!$A$2:$R$9990,3)</f>
        <v>D+</v>
      </c>
      <c r="D83" s="15" t="str">
        <f>VLOOKUP($A83,'MG Universe'!$A$2:$R$9990,4)</f>
        <v>S</v>
      </c>
      <c r="E83" s="15" t="str">
        <f>VLOOKUP($A83,'MG Universe'!$A$2:$R$9990,5)</f>
        <v>O</v>
      </c>
      <c r="F83" s="16" t="str">
        <f>VLOOKUP($A83,'MG Universe'!$A$2:$R$9990,6)</f>
        <v>SO</v>
      </c>
      <c r="G83" s="85">
        <f>VLOOKUP($A83,'MG Universe'!$A$2:$R$9990,7)</f>
        <v>43182</v>
      </c>
      <c r="H83" s="18">
        <f>VLOOKUP($A83,'MG Universe'!$A$2:$R$9990,8)</f>
        <v>6.74</v>
      </c>
      <c r="I83" s="18">
        <f>VLOOKUP($A83,'MG Universe'!$A$2:$R$9990,9)</f>
        <v>44.09</v>
      </c>
      <c r="J83" s="19">
        <f>VLOOKUP($A83,'MG Universe'!$A$2:$R$9990,10)</f>
        <v>6.5415000000000001</v>
      </c>
      <c r="K83" s="86">
        <f>VLOOKUP($A83,'MG Universe'!$A$2:$R$9990,11)</f>
        <v>26.88</v>
      </c>
      <c r="L83" s="19">
        <f>VLOOKUP($A83,'MG Universe'!$A$2:$R$9990,12)</f>
        <v>2.3099999999999999E-2</v>
      </c>
      <c r="M83" s="87">
        <f>VLOOKUP($A83,'MG Universe'!$A$2:$R$9990,13)</f>
        <v>0.7</v>
      </c>
      <c r="N83" s="88">
        <f>VLOOKUP($A83,'MG Universe'!$A$2:$R$9990,14)</f>
        <v>1.24</v>
      </c>
      <c r="O83" s="18">
        <f>VLOOKUP($A83,'MG Universe'!$A$2:$R$9990,15)</f>
        <v>-7.23</v>
      </c>
      <c r="P83" s="19">
        <f>VLOOKUP($A83,'MG Universe'!$A$2:$R$9990,16)</f>
        <v>9.1899999999999996E-2</v>
      </c>
      <c r="Q83" s="89">
        <f>VLOOKUP($A83,'MG Universe'!$A$2:$R$9990,17)</f>
        <v>1</v>
      </c>
      <c r="R83" s="18">
        <f>VLOOKUP($A83,'MG Universe'!$A$2:$R$9990,18)</f>
        <v>19.2</v>
      </c>
      <c r="S83" s="18">
        <f>VLOOKUP($A83,'MG Universe'!$A$2:$U$9990,19)</f>
        <v>18541721755</v>
      </c>
      <c r="T83" s="18" t="str">
        <f>VLOOKUP($A83,'MG Universe'!$A$2:$U$9990,20)</f>
        <v>Large</v>
      </c>
      <c r="U83" s="18" t="str">
        <f>VLOOKUP($A83,'MG Universe'!$A$2:$U$9990,21)</f>
        <v>Software</v>
      </c>
    </row>
    <row r="84" spans="1:21" ht="15.75" thickBot="1" x14ac:dyDescent="0.3">
      <c r="A84" s="138" t="s">
        <v>383</v>
      </c>
      <c r="B84" s="119" t="str">
        <f>VLOOKUP($A84,'MG Universe'!$A$2:$R$9990,2)</f>
        <v>Conagra Brands Inc</v>
      </c>
      <c r="C84" s="15" t="str">
        <f>VLOOKUP($A84,'MG Universe'!$A$2:$R$9990,3)</f>
        <v>D</v>
      </c>
      <c r="D84" s="15" t="str">
        <f>VLOOKUP($A84,'MG Universe'!$A$2:$R$9990,4)</f>
        <v>S</v>
      </c>
      <c r="E84" s="15" t="str">
        <f>VLOOKUP($A84,'MG Universe'!$A$2:$R$9990,5)</f>
        <v>O</v>
      </c>
      <c r="F84" s="16" t="str">
        <f>VLOOKUP($A84,'MG Universe'!$A$2:$R$9990,6)</f>
        <v>SO</v>
      </c>
      <c r="G84" s="85">
        <f>VLOOKUP($A84,'MG Universe'!$A$2:$R$9990,7)</f>
        <v>43222</v>
      </c>
      <c r="H84" s="18">
        <f>VLOOKUP($A84,'MG Universe'!$A$2:$R$9990,8)</f>
        <v>0</v>
      </c>
      <c r="I84" s="18">
        <f>VLOOKUP($A84,'MG Universe'!$A$2:$R$9990,9)</f>
        <v>36.11</v>
      </c>
      <c r="J84" s="19" t="str">
        <f>VLOOKUP($A84,'MG Universe'!$A$2:$R$9990,10)</f>
        <v>N/A</v>
      </c>
      <c r="K84" s="86">
        <f>VLOOKUP($A84,'MG Universe'!$A$2:$R$9990,11)</f>
        <v>46.29</v>
      </c>
      <c r="L84" s="19">
        <f>VLOOKUP($A84,'MG Universe'!$A$2:$R$9990,12)</f>
        <v>2.4899999999999999E-2</v>
      </c>
      <c r="M84" s="87">
        <f>VLOOKUP($A84,'MG Universe'!$A$2:$R$9990,13)</f>
        <v>0.3</v>
      </c>
      <c r="N84" s="88">
        <f>VLOOKUP($A84,'MG Universe'!$A$2:$R$9990,14)</f>
        <v>1.03</v>
      </c>
      <c r="O84" s="18">
        <f>VLOOKUP($A84,'MG Universe'!$A$2:$R$9990,15)</f>
        <v>-11.42</v>
      </c>
      <c r="P84" s="19">
        <f>VLOOKUP($A84,'MG Universe'!$A$2:$R$9990,16)</f>
        <v>0.189</v>
      </c>
      <c r="Q84" s="89">
        <f>VLOOKUP($A84,'MG Universe'!$A$2:$R$9990,17)</f>
        <v>0</v>
      </c>
      <c r="R84" s="18">
        <f>VLOOKUP($A84,'MG Universe'!$A$2:$R$9990,18)</f>
        <v>21.88</v>
      </c>
      <c r="S84" s="18">
        <f>VLOOKUP($A84,'MG Universe'!$A$2:$U$9990,19)</f>
        <v>14361288193</v>
      </c>
      <c r="T84" s="18" t="str">
        <f>VLOOKUP($A84,'MG Universe'!$A$2:$U$9990,20)</f>
        <v>Large</v>
      </c>
      <c r="U84" s="18" t="str">
        <f>VLOOKUP($A84,'MG Universe'!$A$2:$U$9990,21)</f>
        <v>Food Processing</v>
      </c>
    </row>
    <row r="85" spans="1:21" ht="15.75" thickBot="1" x14ac:dyDescent="0.3">
      <c r="A85" s="138" t="s">
        <v>385</v>
      </c>
      <c r="B85" s="119" t="str">
        <f>VLOOKUP($A85,'MG Universe'!$A$2:$R$9990,2)</f>
        <v>Cardinal Health Inc</v>
      </c>
      <c r="C85" s="15" t="str">
        <f>VLOOKUP($A85,'MG Universe'!$A$2:$R$9990,3)</f>
        <v>A+</v>
      </c>
      <c r="D85" s="15" t="str">
        <f>VLOOKUP($A85,'MG Universe'!$A$2:$R$9990,4)</f>
        <v>D</v>
      </c>
      <c r="E85" s="15" t="str">
        <f>VLOOKUP($A85,'MG Universe'!$A$2:$R$9990,5)</f>
        <v>U</v>
      </c>
      <c r="F85" s="16" t="str">
        <f>VLOOKUP($A85,'MG Universe'!$A$2:$R$9990,6)</f>
        <v>DU</v>
      </c>
      <c r="G85" s="85">
        <f>VLOOKUP($A85,'MG Universe'!$A$2:$R$9990,7)</f>
        <v>43180</v>
      </c>
      <c r="H85" s="18">
        <f>VLOOKUP($A85,'MG Universe'!$A$2:$R$9990,8)</f>
        <v>142.06</v>
      </c>
      <c r="I85" s="18">
        <f>VLOOKUP($A85,'MG Universe'!$A$2:$R$9990,9)</f>
        <v>49.97</v>
      </c>
      <c r="J85" s="19">
        <f>VLOOKUP($A85,'MG Universe'!$A$2:$R$9990,10)</f>
        <v>0.3518</v>
      </c>
      <c r="K85" s="86">
        <f>VLOOKUP($A85,'MG Universe'!$A$2:$R$9990,11)</f>
        <v>11.28</v>
      </c>
      <c r="L85" s="19">
        <f>VLOOKUP($A85,'MG Universe'!$A$2:$R$9990,12)</f>
        <v>3.6200000000000003E-2</v>
      </c>
      <c r="M85" s="87">
        <f>VLOOKUP($A85,'MG Universe'!$A$2:$R$9990,13)</f>
        <v>1</v>
      </c>
      <c r="N85" s="88">
        <f>VLOOKUP($A85,'MG Universe'!$A$2:$R$9990,14)</f>
        <v>1.0900000000000001</v>
      </c>
      <c r="O85" s="18">
        <f>VLOOKUP($A85,'MG Universe'!$A$2:$R$9990,15)</f>
        <v>-32.020000000000003</v>
      </c>
      <c r="P85" s="19">
        <f>VLOOKUP($A85,'MG Universe'!$A$2:$R$9990,16)</f>
        <v>1.3899999999999999E-2</v>
      </c>
      <c r="Q85" s="89">
        <f>VLOOKUP($A85,'MG Universe'!$A$2:$R$9990,17)</f>
        <v>20</v>
      </c>
      <c r="R85" s="18">
        <f>VLOOKUP($A85,'MG Universe'!$A$2:$R$9990,18)</f>
        <v>50.88</v>
      </c>
      <c r="S85" s="18">
        <f>VLOOKUP($A85,'MG Universe'!$A$2:$U$9990,19)</f>
        <v>15552485437</v>
      </c>
      <c r="T85" s="18" t="str">
        <f>VLOOKUP($A85,'MG Universe'!$A$2:$U$9990,20)</f>
        <v>Large</v>
      </c>
      <c r="U85" s="18" t="str">
        <f>VLOOKUP($A85,'MG Universe'!$A$2:$U$9990,21)</f>
        <v>Medical</v>
      </c>
    </row>
    <row r="86" spans="1:21" ht="15.75" thickBot="1" x14ac:dyDescent="0.3">
      <c r="A86" s="138" t="s">
        <v>387</v>
      </c>
      <c r="B86" s="119" t="str">
        <f>VLOOKUP($A86,'MG Universe'!$A$2:$R$9990,2)</f>
        <v>Caterpillar Inc.</v>
      </c>
      <c r="C86" s="15" t="str">
        <f>VLOOKUP($A86,'MG Universe'!$A$2:$R$9990,3)</f>
        <v>D</v>
      </c>
      <c r="D86" s="15" t="str">
        <f>VLOOKUP($A86,'MG Universe'!$A$2:$R$9990,4)</f>
        <v>S</v>
      </c>
      <c r="E86" s="15" t="str">
        <f>VLOOKUP($A86,'MG Universe'!$A$2:$R$9990,5)</f>
        <v>O</v>
      </c>
      <c r="F86" s="16" t="str">
        <f>VLOOKUP($A86,'MG Universe'!$A$2:$R$9990,6)</f>
        <v>SO</v>
      </c>
      <c r="G86" s="85">
        <f>VLOOKUP($A86,'MG Universe'!$A$2:$R$9990,7)</f>
        <v>43153</v>
      </c>
      <c r="H86" s="18">
        <f>VLOOKUP($A86,'MG Universe'!$A$2:$R$9990,8)</f>
        <v>0</v>
      </c>
      <c r="I86" s="18">
        <f>VLOOKUP($A86,'MG Universe'!$A$2:$R$9990,9)</f>
        <v>138.94999999999999</v>
      </c>
      <c r="J86" s="19" t="str">
        <f>VLOOKUP($A86,'MG Universe'!$A$2:$R$9990,10)</f>
        <v>N/A</v>
      </c>
      <c r="K86" s="86">
        <f>VLOOKUP($A86,'MG Universe'!$A$2:$R$9990,11)</f>
        <v>37.25</v>
      </c>
      <c r="L86" s="19">
        <f>VLOOKUP($A86,'MG Universe'!$A$2:$R$9990,12)</f>
        <v>2.23E-2</v>
      </c>
      <c r="M86" s="87">
        <f>VLOOKUP($A86,'MG Universe'!$A$2:$R$9990,13)</f>
        <v>1.3</v>
      </c>
      <c r="N86" s="88">
        <f>VLOOKUP($A86,'MG Universe'!$A$2:$R$9990,14)</f>
        <v>1.35</v>
      </c>
      <c r="O86" s="18">
        <f>VLOOKUP($A86,'MG Universe'!$A$2:$R$9990,15)</f>
        <v>-44.46</v>
      </c>
      <c r="P86" s="19">
        <f>VLOOKUP($A86,'MG Universe'!$A$2:$R$9990,16)</f>
        <v>0.14380000000000001</v>
      </c>
      <c r="Q86" s="89">
        <f>VLOOKUP($A86,'MG Universe'!$A$2:$R$9990,17)</f>
        <v>4</v>
      </c>
      <c r="R86" s="18">
        <f>VLOOKUP($A86,'MG Universe'!$A$2:$R$9990,18)</f>
        <v>63.57</v>
      </c>
      <c r="S86" s="18">
        <f>VLOOKUP($A86,'MG Universe'!$A$2:$U$9990,19)</f>
        <v>84691703601</v>
      </c>
      <c r="T86" s="18" t="str">
        <f>VLOOKUP($A86,'MG Universe'!$A$2:$U$9990,20)</f>
        <v>Large</v>
      </c>
      <c r="U86" s="18" t="str">
        <f>VLOOKUP($A86,'MG Universe'!$A$2:$U$9990,21)</f>
        <v>Machinery</v>
      </c>
    </row>
    <row r="87" spans="1:21" ht="15.75" thickBot="1" x14ac:dyDescent="0.3">
      <c r="A87" s="138" t="s">
        <v>389</v>
      </c>
      <c r="B87" s="119" t="str">
        <f>VLOOKUP($A87,'MG Universe'!$A$2:$R$9990,2)</f>
        <v>Chubb Ltd</v>
      </c>
      <c r="C87" s="15" t="str">
        <f>VLOOKUP($A87,'MG Universe'!$A$2:$R$9990,3)</f>
        <v>B</v>
      </c>
      <c r="D87" s="15" t="str">
        <f>VLOOKUP($A87,'MG Universe'!$A$2:$R$9990,4)</f>
        <v>E</v>
      </c>
      <c r="E87" s="15" t="str">
        <f>VLOOKUP($A87,'MG Universe'!$A$2:$R$9990,5)</f>
        <v>O</v>
      </c>
      <c r="F87" s="16" t="str">
        <f>VLOOKUP($A87,'MG Universe'!$A$2:$R$9990,6)</f>
        <v>EO</v>
      </c>
      <c r="G87" s="85">
        <f>VLOOKUP($A87,'MG Universe'!$A$2:$R$9990,7)</f>
        <v>43254</v>
      </c>
      <c r="H87" s="18">
        <f>VLOOKUP($A87,'MG Universe'!$A$2:$R$9990,8)</f>
        <v>93.65</v>
      </c>
      <c r="I87" s="18">
        <f>VLOOKUP($A87,'MG Universe'!$A$2:$R$9990,9)</f>
        <v>133.38</v>
      </c>
      <c r="J87" s="19">
        <f>VLOOKUP($A87,'MG Universe'!$A$2:$R$9990,10)</f>
        <v>1.4241999999999999</v>
      </c>
      <c r="K87" s="86">
        <f>VLOOKUP($A87,'MG Universe'!$A$2:$R$9990,11)</f>
        <v>14.75</v>
      </c>
      <c r="L87" s="19">
        <f>VLOOKUP($A87,'MG Universe'!$A$2:$R$9990,12)</f>
        <v>2.1100000000000001E-2</v>
      </c>
      <c r="M87" s="87">
        <f>VLOOKUP($A87,'MG Universe'!$A$2:$R$9990,13)</f>
        <v>1</v>
      </c>
      <c r="N87" s="88" t="str">
        <f>VLOOKUP($A87,'MG Universe'!$A$2:$R$9990,14)</f>
        <v>N/A</v>
      </c>
      <c r="O87" s="18" t="str">
        <f>VLOOKUP($A87,'MG Universe'!$A$2:$R$9990,15)</f>
        <v>N/A</v>
      </c>
      <c r="P87" s="19">
        <f>VLOOKUP($A87,'MG Universe'!$A$2:$R$9990,16)</f>
        <v>3.1300000000000001E-2</v>
      </c>
      <c r="Q87" s="89">
        <f>VLOOKUP($A87,'MG Universe'!$A$2:$R$9990,17)</f>
        <v>2</v>
      </c>
      <c r="R87" s="18">
        <f>VLOOKUP($A87,'MG Universe'!$A$2:$R$9990,18)</f>
        <v>158.34</v>
      </c>
      <c r="S87" s="18">
        <f>VLOOKUP($A87,'MG Universe'!$A$2:$U$9990,19)</f>
        <v>61555707346</v>
      </c>
      <c r="T87" s="18" t="str">
        <f>VLOOKUP($A87,'MG Universe'!$A$2:$U$9990,20)</f>
        <v>Large</v>
      </c>
      <c r="U87" s="18" t="str">
        <f>VLOOKUP($A87,'MG Universe'!$A$2:$U$9990,21)</f>
        <v>Insurance</v>
      </c>
    </row>
    <row r="88" spans="1:21" ht="15.75" thickBot="1" x14ac:dyDescent="0.3">
      <c r="A88" s="138" t="s">
        <v>121</v>
      </c>
      <c r="B88" s="119" t="str">
        <f>VLOOKUP($A88,'MG Universe'!$A$2:$R$9990,2)</f>
        <v>Cboe Global Markets Inc</v>
      </c>
      <c r="C88" s="15" t="str">
        <f>VLOOKUP($A88,'MG Universe'!$A$2:$R$9990,3)</f>
        <v>D</v>
      </c>
      <c r="D88" s="15" t="str">
        <f>VLOOKUP($A88,'MG Universe'!$A$2:$R$9990,4)</f>
        <v>S</v>
      </c>
      <c r="E88" s="15" t="str">
        <f>VLOOKUP($A88,'MG Universe'!$A$2:$R$9990,5)</f>
        <v>F</v>
      </c>
      <c r="F88" s="16" t="str">
        <f>VLOOKUP($A88,'MG Universe'!$A$2:$R$9990,6)</f>
        <v>SF</v>
      </c>
      <c r="G88" s="85">
        <f>VLOOKUP($A88,'MG Universe'!$A$2:$R$9990,7)</f>
        <v>43188</v>
      </c>
      <c r="H88" s="18">
        <f>VLOOKUP($A88,'MG Universe'!$A$2:$R$9990,8)</f>
        <v>106.24</v>
      </c>
      <c r="I88" s="18">
        <f>VLOOKUP($A88,'MG Universe'!$A$2:$R$9990,9)</f>
        <v>104.88</v>
      </c>
      <c r="J88" s="19">
        <f>VLOOKUP($A88,'MG Universe'!$A$2:$R$9990,10)</f>
        <v>0.98719999999999997</v>
      </c>
      <c r="K88" s="86">
        <f>VLOOKUP($A88,'MG Universe'!$A$2:$R$9990,11)</f>
        <v>31.21</v>
      </c>
      <c r="L88" s="19">
        <f>VLOOKUP($A88,'MG Universe'!$A$2:$R$9990,12)</f>
        <v>9.9000000000000008E-3</v>
      </c>
      <c r="M88" s="87">
        <f>VLOOKUP($A88,'MG Universe'!$A$2:$R$9990,13)</f>
        <v>0.7</v>
      </c>
      <c r="N88" s="88">
        <f>VLOOKUP($A88,'MG Universe'!$A$2:$R$9990,14)</f>
        <v>1.3</v>
      </c>
      <c r="O88" s="18">
        <f>VLOOKUP($A88,'MG Universe'!$A$2:$R$9990,15)</f>
        <v>-15.28</v>
      </c>
      <c r="P88" s="19">
        <f>VLOOKUP($A88,'MG Universe'!$A$2:$R$9990,16)</f>
        <v>0.11360000000000001</v>
      </c>
      <c r="Q88" s="89">
        <f>VLOOKUP($A88,'MG Universe'!$A$2:$R$9990,17)</f>
        <v>8</v>
      </c>
      <c r="R88" s="18">
        <f>VLOOKUP($A88,'MG Universe'!$A$2:$R$9990,18)</f>
        <v>51.85</v>
      </c>
      <c r="S88" s="18">
        <f>VLOOKUP($A88,'MG Universe'!$A$2:$U$9990,19)</f>
        <v>11703578401</v>
      </c>
      <c r="T88" s="18" t="str">
        <f>VLOOKUP($A88,'MG Universe'!$A$2:$U$9990,20)</f>
        <v>Large</v>
      </c>
      <c r="U88" s="18" t="str">
        <f>VLOOKUP($A88,'MG Universe'!$A$2:$U$9990,21)</f>
        <v>Financial Services</v>
      </c>
    </row>
    <row r="89" spans="1:21" ht="15.75" thickBot="1" x14ac:dyDescent="0.3">
      <c r="A89" s="138" t="s">
        <v>391</v>
      </c>
      <c r="B89" s="119" t="str">
        <f>VLOOKUP($A89,'MG Universe'!$A$2:$R$9990,2)</f>
        <v>CBRE Group Inc</v>
      </c>
      <c r="C89" s="15" t="str">
        <f>VLOOKUP($A89,'MG Universe'!$A$2:$R$9990,3)</f>
        <v>D+</v>
      </c>
      <c r="D89" s="15" t="str">
        <f>VLOOKUP($A89,'MG Universe'!$A$2:$R$9990,4)</f>
        <v>S</v>
      </c>
      <c r="E89" s="15" t="str">
        <f>VLOOKUP($A89,'MG Universe'!$A$2:$R$9990,5)</f>
        <v>U</v>
      </c>
      <c r="F89" s="16" t="str">
        <f>VLOOKUP($A89,'MG Universe'!$A$2:$R$9990,6)</f>
        <v>SU</v>
      </c>
      <c r="G89" s="85">
        <f>VLOOKUP($A89,'MG Universe'!$A$2:$R$9990,7)</f>
        <v>43252</v>
      </c>
      <c r="H89" s="18">
        <f>VLOOKUP($A89,'MG Universe'!$A$2:$R$9990,8)</f>
        <v>83.67</v>
      </c>
      <c r="I89" s="18">
        <f>VLOOKUP($A89,'MG Universe'!$A$2:$R$9990,9)</f>
        <v>49.67</v>
      </c>
      <c r="J89" s="19">
        <f>VLOOKUP($A89,'MG Universe'!$A$2:$R$9990,10)</f>
        <v>0.59360000000000002</v>
      </c>
      <c r="K89" s="86">
        <f>VLOOKUP($A89,'MG Universe'!$A$2:$R$9990,11)</f>
        <v>22.89</v>
      </c>
      <c r="L89" s="19">
        <f>VLOOKUP($A89,'MG Universe'!$A$2:$R$9990,12)</f>
        <v>0</v>
      </c>
      <c r="M89" s="87">
        <f>VLOOKUP($A89,'MG Universe'!$A$2:$R$9990,13)</f>
        <v>1.7</v>
      </c>
      <c r="N89" s="88">
        <f>VLOOKUP($A89,'MG Universe'!$A$2:$R$9990,14)</f>
        <v>1.18</v>
      </c>
      <c r="O89" s="18">
        <f>VLOOKUP($A89,'MG Universe'!$A$2:$R$9990,15)</f>
        <v>-5.0599999999999996</v>
      </c>
      <c r="P89" s="19">
        <f>VLOOKUP($A89,'MG Universe'!$A$2:$R$9990,16)</f>
        <v>7.1900000000000006E-2</v>
      </c>
      <c r="Q89" s="89">
        <f>VLOOKUP($A89,'MG Universe'!$A$2:$R$9990,17)</f>
        <v>0</v>
      </c>
      <c r="R89" s="18">
        <f>VLOOKUP($A89,'MG Universe'!$A$2:$R$9990,18)</f>
        <v>27.99</v>
      </c>
      <c r="S89" s="18">
        <f>VLOOKUP($A89,'MG Universe'!$A$2:$U$9990,19)</f>
        <v>16985551225</v>
      </c>
      <c r="T89" s="18" t="str">
        <f>VLOOKUP($A89,'MG Universe'!$A$2:$U$9990,20)</f>
        <v>Large</v>
      </c>
      <c r="U89" s="18" t="str">
        <f>VLOOKUP($A89,'MG Universe'!$A$2:$U$9990,21)</f>
        <v>Financial Services</v>
      </c>
    </row>
    <row r="90" spans="1:21" ht="15.75" thickBot="1" x14ac:dyDescent="0.3">
      <c r="A90" s="138" t="s">
        <v>393</v>
      </c>
      <c r="B90" s="119" t="str">
        <f>VLOOKUP($A90,'MG Universe'!$A$2:$R$9990,2)</f>
        <v>CBS Corporation Common Stock</v>
      </c>
      <c r="C90" s="15" t="str">
        <f>VLOOKUP($A90,'MG Universe'!$A$2:$R$9990,3)</f>
        <v>D</v>
      </c>
      <c r="D90" s="15" t="str">
        <f>VLOOKUP($A90,'MG Universe'!$A$2:$R$9990,4)</f>
        <v>S</v>
      </c>
      <c r="E90" s="15" t="str">
        <f>VLOOKUP($A90,'MG Universe'!$A$2:$R$9990,5)</f>
        <v>O</v>
      </c>
      <c r="F90" s="16" t="str">
        <f>VLOOKUP($A90,'MG Universe'!$A$2:$R$9990,6)</f>
        <v>SO</v>
      </c>
      <c r="G90" s="85">
        <f>VLOOKUP($A90,'MG Universe'!$A$2:$R$9990,7)</f>
        <v>43206</v>
      </c>
      <c r="H90" s="18">
        <f>VLOOKUP($A90,'MG Universe'!$A$2:$R$9990,8)</f>
        <v>23.75</v>
      </c>
      <c r="I90" s="18">
        <f>VLOOKUP($A90,'MG Universe'!$A$2:$R$9990,9)</f>
        <v>58.02</v>
      </c>
      <c r="J90" s="19">
        <f>VLOOKUP($A90,'MG Universe'!$A$2:$R$9990,10)</f>
        <v>2.4428999999999998</v>
      </c>
      <c r="K90" s="86">
        <f>VLOOKUP($A90,'MG Universe'!$A$2:$R$9990,11)</f>
        <v>17.96</v>
      </c>
      <c r="L90" s="19">
        <f>VLOOKUP($A90,'MG Universe'!$A$2:$R$9990,12)</f>
        <v>1.24E-2</v>
      </c>
      <c r="M90" s="87">
        <f>VLOOKUP($A90,'MG Universe'!$A$2:$R$9990,13)</f>
        <v>1.5</v>
      </c>
      <c r="N90" s="88">
        <f>VLOOKUP($A90,'MG Universe'!$A$2:$R$9990,14)</f>
        <v>1.58</v>
      </c>
      <c r="O90" s="18">
        <f>VLOOKUP($A90,'MG Universe'!$A$2:$R$9990,15)</f>
        <v>-31.64</v>
      </c>
      <c r="P90" s="19">
        <f>VLOOKUP($A90,'MG Universe'!$A$2:$R$9990,16)</f>
        <v>4.7300000000000002E-2</v>
      </c>
      <c r="Q90" s="89">
        <f>VLOOKUP($A90,'MG Universe'!$A$2:$R$9990,17)</f>
        <v>7</v>
      </c>
      <c r="R90" s="18">
        <f>VLOOKUP($A90,'MG Universe'!$A$2:$R$9990,18)</f>
        <v>24.34</v>
      </c>
      <c r="S90" s="18">
        <f>VLOOKUP($A90,'MG Universe'!$A$2:$U$9990,19)</f>
        <v>22067285374</v>
      </c>
      <c r="T90" s="18" t="str">
        <f>VLOOKUP($A90,'MG Universe'!$A$2:$U$9990,20)</f>
        <v>Large</v>
      </c>
      <c r="U90" s="18" t="str">
        <f>VLOOKUP($A90,'MG Universe'!$A$2:$U$9990,21)</f>
        <v>Media Entertainment</v>
      </c>
    </row>
    <row r="91" spans="1:21" ht="15.75" thickBot="1" x14ac:dyDescent="0.3">
      <c r="A91" s="138" t="s">
        <v>395</v>
      </c>
      <c r="B91" s="119" t="str">
        <f>VLOOKUP($A91,'MG Universe'!$A$2:$R$9990,2)</f>
        <v>CROWN CASTLE In/SH SH</v>
      </c>
      <c r="C91" s="15" t="str">
        <f>VLOOKUP($A91,'MG Universe'!$A$2:$R$9990,3)</f>
        <v>D</v>
      </c>
      <c r="D91" s="15" t="str">
        <f>VLOOKUP($A91,'MG Universe'!$A$2:$R$9990,4)</f>
        <v>S</v>
      </c>
      <c r="E91" s="15" t="str">
        <f>VLOOKUP($A91,'MG Universe'!$A$2:$R$9990,5)</f>
        <v>O</v>
      </c>
      <c r="F91" s="16" t="str">
        <f>VLOOKUP($A91,'MG Universe'!$A$2:$R$9990,6)</f>
        <v>SO</v>
      </c>
      <c r="G91" s="85">
        <f>VLOOKUP($A91,'MG Universe'!$A$2:$R$9990,7)</f>
        <v>43178</v>
      </c>
      <c r="H91" s="18">
        <f>VLOOKUP($A91,'MG Universe'!$A$2:$R$9990,8)</f>
        <v>56.26</v>
      </c>
      <c r="I91" s="18">
        <f>VLOOKUP($A91,'MG Universe'!$A$2:$R$9990,9)</f>
        <v>110.87</v>
      </c>
      <c r="J91" s="19">
        <f>VLOOKUP($A91,'MG Universe'!$A$2:$R$9990,10)</f>
        <v>1.9706999999999999</v>
      </c>
      <c r="K91" s="86">
        <f>VLOOKUP($A91,'MG Universe'!$A$2:$R$9990,11)</f>
        <v>75.94</v>
      </c>
      <c r="L91" s="19">
        <f>VLOOKUP($A91,'MG Universe'!$A$2:$R$9990,12)</f>
        <v>3.5200000000000002E-2</v>
      </c>
      <c r="M91" s="87">
        <f>VLOOKUP($A91,'MG Universe'!$A$2:$R$9990,13)</f>
        <v>0.3</v>
      </c>
      <c r="N91" s="88">
        <f>VLOOKUP($A91,'MG Universe'!$A$2:$R$9990,14)</f>
        <v>0.88</v>
      </c>
      <c r="O91" s="18">
        <f>VLOOKUP($A91,'MG Universe'!$A$2:$R$9990,15)</f>
        <v>-45.98</v>
      </c>
      <c r="P91" s="19">
        <f>VLOOKUP($A91,'MG Universe'!$A$2:$R$9990,16)</f>
        <v>0.3372</v>
      </c>
      <c r="Q91" s="89">
        <f>VLOOKUP($A91,'MG Universe'!$A$2:$R$9990,17)</f>
        <v>4</v>
      </c>
      <c r="R91" s="18">
        <f>VLOOKUP($A91,'MG Universe'!$A$2:$R$9990,18)</f>
        <v>26.53</v>
      </c>
      <c r="S91" s="18">
        <f>VLOOKUP($A91,'MG Universe'!$A$2:$U$9990,19)</f>
        <v>45866972700</v>
      </c>
      <c r="T91" s="18" t="str">
        <f>VLOOKUP($A91,'MG Universe'!$A$2:$U$9990,20)</f>
        <v>Large</v>
      </c>
      <c r="U91" s="18" t="str">
        <f>VLOOKUP($A91,'MG Universe'!$A$2:$U$9990,21)</f>
        <v>REIT</v>
      </c>
    </row>
    <row r="92" spans="1:21" ht="15.75" thickBot="1" x14ac:dyDescent="0.3">
      <c r="A92" s="138" t="s">
        <v>396</v>
      </c>
      <c r="B92" s="119" t="str">
        <f>VLOOKUP($A92,'MG Universe'!$A$2:$R$9990,2)</f>
        <v>Carnival Corp</v>
      </c>
      <c r="C92" s="15" t="str">
        <f>VLOOKUP($A92,'MG Universe'!$A$2:$R$9990,3)</f>
        <v>C</v>
      </c>
      <c r="D92" s="15" t="str">
        <f>VLOOKUP($A92,'MG Universe'!$A$2:$R$9990,4)</f>
        <v>S</v>
      </c>
      <c r="E92" s="15" t="str">
        <f>VLOOKUP($A92,'MG Universe'!$A$2:$R$9990,5)</f>
        <v>U</v>
      </c>
      <c r="F92" s="16" t="str">
        <f>VLOOKUP($A92,'MG Universe'!$A$2:$R$9990,6)</f>
        <v>SU</v>
      </c>
      <c r="G92" s="85">
        <f>VLOOKUP($A92,'MG Universe'!$A$2:$R$9990,7)</f>
        <v>43192</v>
      </c>
      <c r="H92" s="18">
        <f>VLOOKUP($A92,'MG Universe'!$A$2:$R$9990,8)</f>
        <v>133.72</v>
      </c>
      <c r="I92" s="18">
        <f>VLOOKUP($A92,'MG Universe'!$A$2:$R$9990,9)</f>
        <v>58.59</v>
      </c>
      <c r="J92" s="19">
        <f>VLOOKUP($A92,'MG Universe'!$A$2:$R$9990,10)</f>
        <v>0.43819999999999998</v>
      </c>
      <c r="K92" s="86">
        <f>VLOOKUP($A92,'MG Universe'!$A$2:$R$9990,11)</f>
        <v>16.88</v>
      </c>
      <c r="L92" s="19">
        <f>VLOOKUP($A92,'MG Universe'!$A$2:$R$9990,12)</f>
        <v>2.7300000000000001E-2</v>
      </c>
      <c r="M92" s="87">
        <f>VLOOKUP($A92,'MG Universe'!$A$2:$R$9990,13)</f>
        <v>0.9</v>
      </c>
      <c r="N92" s="88">
        <f>VLOOKUP($A92,'MG Universe'!$A$2:$R$9990,14)</f>
        <v>0.19</v>
      </c>
      <c r="O92" s="18">
        <f>VLOOKUP($A92,'MG Universe'!$A$2:$R$9990,15)</f>
        <v>-21.41</v>
      </c>
      <c r="P92" s="19">
        <f>VLOOKUP($A92,'MG Universe'!$A$2:$R$9990,16)</f>
        <v>4.19E-2</v>
      </c>
      <c r="Q92" s="89">
        <f>VLOOKUP($A92,'MG Universe'!$A$2:$R$9990,17)</f>
        <v>3</v>
      </c>
      <c r="R92" s="18">
        <f>VLOOKUP($A92,'MG Universe'!$A$2:$R$9990,18)</f>
        <v>55.78</v>
      </c>
      <c r="S92" s="18">
        <f>VLOOKUP($A92,'MG Universe'!$A$2:$U$9990,19)</f>
        <v>41359052334</v>
      </c>
      <c r="T92" s="18" t="str">
        <f>VLOOKUP($A92,'MG Universe'!$A$2:$U$9990,20)</f>
        <v>Large</v>
      </c>
      <c r="U92" s="18" t="str">
        <f>VLOOKUP($A92,'MG Universe'!$A$2:$U$9990,21)</f>
        <v>Hospitality</v>
      </c>
    </row>
    <row r="93" spans="1:21" ht="15.75" thickBot="1" x14ac:dyDescent="0.3">
      <c r="A93" s="138" t="s">
        <v>1838</v>
      </c>
      <c r="B93" s="119" t="str">
        <f>VLOOKUP($A93,'MG Universe'!$A$2:$R$9990,2)</f>
        <v>Cadence Design Systems Inc</v>
      </c>
      <c r="C93" s="15" t="str">
        <f>VLOOKUP($A93,'MG Universe'!$A$2:$R$9990,3)</f>
        <v>D</v>
      </c>
      <c r="D93" s="15" t="str">
        <f>VLOOKUP($A93,'MG Universe'!$A$2:$R$9990,4)</f>
        <v>S</v>
      </c>
      <c r="E93" s="15" t="str">
        <f>VLOOKUP($A93,'MG Universe'!$A$2:$R$9990,5)</f>
        <v>O</v>
      </c>
      <c r="F93" s="16" t="str">
        <f>VLOOKUP($A93,'MG Universe'!$A$2:$R$9990,6)</f>
        <v>SO</v>
      </c>
      <c r="G93" s="85">
        <f>VLOOKUP($A93,'MG Universe'!$A$2:$R$9990,7)</f>
        <v>43192</v>
      </c>
      <c r="H93" s="18">
        <f>VLOOKUP($A93,'MG Universe'!$A$2:$R$9990,8)</f>
        <v>20.69</v>
      </c>
      <c r="I93" s="18">
        <f>VLOOKUP($A93,'MG Universe'!$A$2:$R$9990,9)</f>
        <v>45.66</v>
      </c>
      <c r="J93" s="19">
        <f>VLOOKUP($A93,'MG Universe'!$A$2:$R$9990,10)</f>
        <v>2.2069000000000001</v>
      </c>
      <c r="K93" s="86">
        <f>VLOOKUP($A93,'MG Universe'!$A$2:$R$9990,11)</f>
        <v>46.12</v>
      </c>
      <c r="L93" s="19">
        <f>VLOOKUP($A93,'MG Universe'!$A$2:$R$9990,12)</f>
        <v>0</v>
      </c>
      <c r="M93" s="87">
        <f>VLOOKUP($A93,'MG Universe'!$A$2:$R$9990,13)</f>
        <v>1.1000000000000001</v>
      </c>
      <c r="N93" s="88">
        <f>VLOOKUP($A93,'MG Universe'!$A$2:$R$9990,14)</f>
        <v>1.53</v>
      </c>
      <c r="O93" s="18">
        <f>VLOOKUP($A93,'MG Universe'!$A$2:$R$9990,15)</f>
        <v>-1.59</v>
      </c>
      <c r="P93" s="19">
        <f>VLOOKUP($A93,'MG Universe'!$A$2:$R$9990,16)</f>
        <v>0.18809999999999999</v>
      </c>
      <c r="Q93" s="89">
        <f>VLOOKUP($A93,'MG Universe'!$A$2:$R$9990,17)</f>
        <v>0</v>
      </c>
      <c r="R93" s="18">
        <f>VLOOKUP($A93,'MG Universe'!$A$2:$R$9990,18)</f>
        <v>11.06</v>
      </c>
      <c r="S93" s="18">
        <f>VLOOKUP($A93,'MG Universe'!$A$2:$U$9990,19)</f>
        <v>12934656351</v>
      </c>
      <c r="T93" s="18" t="str">
        <f>VLOOKUP($A93,'MG Universe'!$A$2:$U$9990,20)</f>
        <v>Large</v>
      </c>
      <c r="U93" s="18" t="str">
        <f>VLOOKUP($A93,'MG Universe'!$A$2:$U$9990,21)</f>
        <v>Software</v>
      </c>
    </row>
    <row r="94" spans="1:21" ht="15.75" thickBot="1" x14ac:dyDescent="0.3">
      <c r="A94" s="138" t="s">
        <v>398</v>
      </c>
      <c r="B94" s="119" t="str">
        <f>VLOOKUP($A94,'MG Universe'!$A$2:$R$9990,2)</f>
        <v>Celgene Corporation</v>
      </c>
      <c r="C94" s="15" t="str">
        <f>VLOOKUP($A94,'MG Universe'!$A$2:$R$9990,3)</f>
        <v>C-</v>
      </c>
      <c r="D94" s="15" t="str">
        <f>VLOOKUP($A94,'MG Universe'!$A$2:$R$9990,4)</f>
        <v>S</v>
      </c>
      <c r="E94" s="15" t="str">
        <f>VLOOKUP($A94,'MG Universe'!$A$2:$R$9990,5)</f>
        <v>U</v>
      </c>
      <c r="F94" s="16" t="str">
        <f>VLOOKUP($A94,'MG Universe'!$A$2:$R$9990,6)</f>
        <v>SU</v>
      </c>
      <c r="G94" s="85">
        <f>VLOOKUP($A94,'MG Universe'!$A$2:$R$9990,7)</f>
        <v>43274</v>
      </c>
      <c r="H94" s="18">
        <f>VLOOKUP($A94,'MG Universe'!$A$2:$R$9990,8)</f>
        <v>180.05</v>
      </c>
      <c r="I94" s="18">
        <f>VLOOKUP($A94,'MG Universe'!$A$2:$R$9990,9)</f>
        <v>85.85</v>
      </c>
      <c r="J94" s="19">
        <f>VLOOKUP($A94,'MG Universe'!$A$2:$R$9990,10)</f>
        <v>0.4768</v>
      </c>
      <c r="K94" s="86">
        <f>VLOOKUP($A94,'MG Universe'!$A$2:$R$9990,11)</f>
        <v>18.34</v>
      </c>
      <c r="L94" s="19">
        <f>VLOOKUP($A94,'MG Universe'!$A$2:$R$9990,12)</f>
        <v>0</v>
      </c>
      <c r="M94" s="87">
        <f>VLOOKUP($A94,'MG Universe'!$A$2:$R$9990,13)</f>
        <v>1.4</v>
      </c>
      <c r="N94" s="88">
        <f>VLOOKUP($A94,'MG Universe'!$A$2:$R$9990,14)</f>
        <v>2.5299999999999998</v>
      </c>
      <c r="O94" s="18">
        <f>VLOOKUP($A94,'MG Universe'!$A$2:$R$9990,15)</f>
        <v>-28</v>
      </c>
      <c r="P94" s="19">
        <f>VLOOKUP($A94,'MG Universe'!$A$2:$R$9990,16)</f>
        <v>4.9200000000000001E-2</v>
      </c>
      <c r="Q94" s="89">
        <f>VLOOKUP($A94,'MG Universe'!$A$2:$R$9990,17)</f>
        <v>0</v>
      </c>
      <c r="R94" s="18">
        <f>VLOOKUP($A94,'MG Universe'!$A$2:$R$9990,18)</f>
        <v>41.43</v>
      </c>
      <c r="S94" s="18">
        <f>VLOOKUP($A94,'MG Universe'!$A$2:$U$9990,19)</f>
        <v>62562247103</v>
      </c>
      <c r="T94" s="18" t="str">
        <f>VLOOKUP($A94,'MG Universe'!$A$2:$U$9990,20)</f>
        <v>Large</v>
      </c>
      <c r="U94" s="18" t="str">
        <f>VLOOKUP($A94,'MG Universe'!$A$2:$U$9990,21)</f>
        <v>Pharmaceuticals</v>
      </c>
    </row>
    <row r="95" spans="1:21" ht="15.75" thickBot="1" x14ac:dyDescent="0.3">
      <c r="A95" s="138" t="s">
        <v>402</v>
      </c>
      <c r="B95" s="119" t="str">
        <f>VLOOKUP($A95,'MG Universe'!$A$2:$R$9990,2)</f>
        <v>Cerner Corporation</v>
      </c>
      <c r="C95" s="15" t="str">
        <f>VLOOKUP($A95,'MG Universe'!$A$2:$R$9990,3)</f>
        <v>C+</v>
      </c>
      <c r="D95" s="15" t="str">
        <f>VLOOKUP($A95,'MG Universe'!$A$2:$R$9990,4)</f>
        <v>E</v>
      </c>
      <c r="E95" s="15" t="str">
        <f>VLOOKUP($A95,'MG Universe'!$A$2:$R$9990,5)</f>
        <v>F</v>
      </c>
      <c r="F95" s="16" t="str">
        <f>VLOOKUP($A95,'MG Universe'!$A$2:$R$9990,6)</f>
        <v>EF</v>
      </c>
      <c r="G95" s="85">
        <f>VLOOKUP($A95,'MG Universe'!$A$2:$R$9990,7)</f>
        <v>43199</v>
      </c>
      <c r="H95" s="18">
        <f>VLOOKUP($A95,'MG Universe'!$A$2:$R$9990,8)</f>
        <v>76.17</v>
      </c>
      <c r="I95" s="18">
        <f>VLOOKUP($A95,'MG Universe'!$A$2:$R$9990,9)</f>
        <v>60.98</v>
      </c>
      <c r="J95" s="19">
        <f>VLOOKUP($A95,'MG Universe'!$A$2:$R$9990,10)</f>
        <v>0.80059999999999998</v>
      </c>
      <c r="K95" s="86">
        <f>VLOOKUP($A95,'MG Universe'!$A$2:$R$9990,11)</f>
        <v>27.47</v>
      </c>
      <c r="L95" s="19">
        <f>VLOOKUP($A95,'MG Universe'!$A$2:$R$9990,12)</f>
        <v>0</v>
      </c>
      <c r="M95" s="87">
        <f>VLOOKUP($A95,'MG Universe'!$A$2:$R$9990,13)</f>
        <v>1</v>
      </c>
      <c r="N95" s="88">
        <f>VLOOKUP($A95,'MG Universe'!$A$2:$R$9990,14)</f>
        <v>3.01</v>
      </c>
      <c r="O95" s="18">
        <f>VLOOKUP($A95,'MG Universe'!$A$2:$R$9990,15)</f>
        <v>2.06</v>
      </c>
      <c r="P95" s="19">
        <f>VLOOKUP($A95,'MG Universe'!$A$2:$R$9990,16)</f>
        <v>9.4799999999999995E-2</v>
      </c>
      <c r="Q95" s="89">
        <f>VLOOKUP($A95,'MG Universe'!$A$2:$R$9990,17)</f>
        <v>0</v>
      </c>
      <c r="R95" s="18">
        <f>VLOOKUP($A95,'MG Universe'!$A$2:$R$9990,18)</f>
        <v>28.85</v>
      </c>
      <c r="S95" s="18">
        <f>VLOOKUP($A95,'MG Universe'!$A$2:$U$9990,19)</f>
        <v>20379909534</v>
      </c>
      <c r="T95" s="18" t="str">
        <f>VLOOKUP($A95,'MG Universe'!$A$2:$U$9990,20)</f>
        <v>Large</v>
      </c>
      <c r="U95" s="18" t="str">
        <f>VLOOKUP($A95,'MG Universe'!$A$2:$U$9990,21)</f>
        <v>Medical</v>
      </c>
    </row>
    <row r="96" spans="1:21" ht="15.75" thickBot="1" x14ac:dyDescent="0.3">
      <c r="A96" s="138" t="s">
        <v>406</v>
      </c>
      <c r="B96" s="119" t="str">
        <f>VLOOKUP($A96,'MG Universe'!$A$2:$R$9990,2)</f>
        <v>CF Industries Holdings, Inc.</v>
      </c>
      <c r="C96" s="15" t="str">
        <f>VLOOKUP($A96,'MG Universe'!$A$2:$R$9990,3)</f>
        <v>D</v>
      </c>
      <c r="D96" s="15" t="str">
        <f>VLOOKUP($A96,'MG Universe'!$A$2:$R$9990,4)</f>
        <v>S</v>
      </c>
      <c r="E96" s="15" t="str">
        <f>VLOOKUP($A96,'MG Universe'!$A$2:$R$9990,5)</f>
        <v>O</v>
      </c>
      <c r="F96" s="16" t="str">
        <f>VLOOKUP($A96,'MG Universe'!$A$2:$R$9990,6)</f>
        <v>SO</v>
      </c>
      <c r="G96" s="85">
        <f>VLOOKUP($A96,'MG Universe'!$A$2:$R$9990,7)</f>
        <v>43203</v>
      </c>
      <c r="H96" s="18">
        <f>VLOOKUP($A96,'MG Universe'!$A$2:$R$9990,8)</f>
        <v>0</v>
      </c>
      <c r="I96" s="18">
        <f>VLOOKUP($A96,'MG Universe'!$A$2:$R$9990,9)</f>
        <v>42.73</v>
      </c>
      <c r="J96" s="19" t="str">
        <f>VLOOKUP($A96,'MG Universe'!$A$2:$R$9990,10)</f>
        <v>N/A</v>
      </c>
      <c r="K96" s="86">
        <f>VLOOKUP($A96,'MG Universe'!$A$2:$R$9990,11)</f>
        <v>41.09</v>
      </c>
      <c r="L96" s="19">
        <f>VLOOKUP($A96,'MG Universe'!$A$2:$R$9990,12)</f>
        <v>2.81E-2</v>
      </c>
      <c r="M96" s="87">
        <f>VLOOKUP($A96,'MG Universe'!$A$2:$R$9990,13)</f>
        <v>1.1000000000000001</v>
      </c>
      <c r="N96" s="88">
        <f>VLOOKUP($A96,'MG Universe'!$A$2:$R$9990,14)</f>
        <v>2.5299999999999998</v>
      </c>
      <c r="O96" s="18">
        <f>VLOOKUP($A96,'MG Universe'!$A$2:$R$9990,15)</f>
        <v>-35.67</v>
      </c>
      <c r="P96" s="19">
        <f>VLOOKUP($A96,'MG Universe'!$A$2:$R$9990,16)</f>
        <v>0.16289999999999999</v>
      </c>
      <c r="Q96" s="89">
        <f>VLOOKUP($A96,'MG Universe'!$A$2:$R$9990,17)</f>
        <v>0</v>
      </c>
      <c r="R96" s="18">
        <f>VLOOKUP($A96,'MG Universe'!$A$2:$R$9990,18)</f>
        <v>10.83</v>
      </c>
      <c r="S96" s="18">
        <f>VLOOKUP($A96,'MG Universe'!$A$2:$U$9990,19)</f>
        <v>9987982625</v>
      </c>
      <c r="T96" s="18" t="str">
        <f>VLOOKUP($A96,'MG Universe'!$A$2:$U$9990,20)</f>
        <v>Mid</v>
      </c>
      <c r="U96" s="18" t="str">
        <f>VLOOKUP($A96,'MG Universe'!$A$2:$U$9990,21)</f>
        <v>Fertilizer</v>
      </c>
    </row>
    <row r="97" spans="1:21" ht="15.75" thickBot="1" x14ac:dyDescent="0.3">
      <c r="A97" s="138" t="s">
        <v>409</v>
      </c>
      <c r="B97" s="119" t="str">
        <f>VLOOKUP($A97,'MG Universe'!$A$2:$R$9990,2)</f>
        <v>Citizens Financial Group Inc</v>
      </c>
      <c r="C97" s="15" t="str">
        <f>VLOOKUP($A97,'MG Universe'!$A$2:$R$9990,3)</f>
        <v>B+</v>
      </c>
      <c r="D97" s="15" t="str">
        <f>VLOOKUP($A97,'MG Universe'!$A$2:$R$9990,4)</f>
        <v>E</v>
      </c>
      <c r="E97" s="15" t="str">
        <f>VLOOKUP($A97,'MG Universe'!$A$2:$R$9990,5)</f>
        <v>U</v>
      </c>
      <c r="F97" s="16" t="str">
        <f>VLOOKUP($A97,'MG Universe'!$A$2:$R$9990,6)</f>
        <v>EU</v>
      </c>
      <c r="G97" s="85">
        <f>VLOOKUP($A97,'MG Universe'!$A$2:$R$9990,7)</f>
        <v>43210</v>
      </c>
      <c r="H97" s="18">
        <f>VLOOKUP($A97,'MG Universe'!$A$2:$R$9990,8)</f>
        <v>102.82</v>
      </c>
      <c r="I97" s="18">
        <f>VLOOKUP($A97,'MG Universe'!$A$2:$R$9990,9)</f>
        <v>40.04</v>
      </c>
      <c r="J97" s="19">
        <f>VLOOKUP($A97,'MG Universe'!$A$2:$R$9990,10)</f>
        <v>0.38940000000000002</v>
      </c>
      <c r="K97" s="86">
        <f>VLOOKUP($A97,'MG Universe'!$A$2:$R$9990,11)</f>
        <v>15</v>
      </c>
      <c r="L97" s="19">
        <f>VLOOKUP($A97,'MG Universe'!$A$2:$R$9990,12)</f>
        <v>1.6E-2</v>
      </c>
      <c r="M97" s="87">
        <f>VLOOKUP($A97,'MG Universe'!$A$2:$R$9990,13)</f>
        <v>1.4</v>
      </c>
      <c r="N97" s="88" t="str">
        <f>VLOOKUP($A97,'MG Universe'!$A$2:$R$9990,14)</f>
        <v>N/A</v>
      </c>
      <c r="O97" s="18" t="str">
        <f>VLOOKUP($A97,'MG Universe'!$A$2:$R$9990,15)</f>
        <v>N/A</v>
      </c>
      <c r="P97" s="19">
        <f>VLOOKUP($A97,'MG Universe'!$A$2:$R$9990,16)</f>
        <v>3.2500000000000001E-2</v>
      </c>
      <c r="Q97" s="89">
        <f>VLOOKUP($A97,'MG Universe'!$A$2:$R$9990,17)</f>
        <v>4</v>
      </c>
      <c r="R97" s="18">
        <f>VLOOKUP($A97,'MG Universe'!$A$2:$R$9990,18)</f>
        <v>55.04</v>
      </c>
      <c r="S97" s="18">
        <f>VLOOKUP($A97,'MG Universe'!$A$2:$U$9990,19)</f>
        <v>19107473021</v>
      </c>
      <c r="T97" s="18" t="str">
        <f>VLOOKUP($A97,'MG Universe'!$A$2:$U$9990,20)</f>
        <v>Large</v>
      </c>
      <c r="U97" s="18" t="str">
        <f>VLOOKUP($A97,'MG Universe'!$A$2:$U$9990,21)</f>
        <v>Banks</v>
      </c>
    </row>
    <row r="98" spans="1:21" ht="15.75" thickBot="1" x14ac:dyDescent="0.3">
      <c r="A98" s="138" t="s">
        <v>418</v>
      </c>
      <c r="B98" s="119" t="str">
        <f>VLOOKUP($A98,'MG Universe'!$A$2:$R$9990,2)</f>
        <v>Church &amp; Dwight Co., Inc.</v>
      </c>
      <c r="C98" s="15" t="str">
        <f>VLOOKUP($A98,'MG Universe'!$A$2:$R$9990,3)</f>
        <v>D+</v>
      </c>
      <c r="D98" s="15" t="str">
        <f>VLOOKUP($A98,'MG Universe'!$A$2:$R$9990,4)</f>
        <v>S</v>
      </c>
      <c r="E98" s="15" t="str">
        <f>VLOOKUP($A98,'MG Universe'!$A$2:$R$9990,5)</f>
        <v>F</v>
      </c>
      <c r="F98" s="16" t="str">
        <f>VLOOKUP($A98,'MG Universe'!$A$2:$R$9990,6)</f>
        <v>SF</v>
      </c>
      <c r="G98" s="85">
        <f>VLOOKUP($A98,'MG Universe'!$A$2:$R$9990,7)</f>
        <v>43220</v>
      </c>
      <c r="H98" s="18">
        <f>VLOOKUP($A98,'MG Universe'!$A$2:$R$9990,8)</f>
        <v>60.25</v>
      </c>
      <c r="I98" s="18">
        <f>VLOOKUP($A98,'MG Universe'!$A$2:$R$9990,9)</f>
        <v>54.77</v>
      </c>
      <c r="J98" s="19">
        <f>VLOOKUP($A98,'MG Universe'!$A$2:$R$9990,10)</f>
        <v>0.90900000000000003</v>
      </c>
      <c r="K98" s="86">
        <f>VLOOKUP($A98,'MG Universe'!$A$2:$R$9990,11)</f>
        <v>25.24</v>
      </c>
      <c r="L98" s="19">
        <f>VLOOKUP($A98,'MG Universe'!$A$2:$R$9990,12)</f>
        <v>1.3899999999999999E-2</v>
      </c>
      <c r="M98" s="87">
        <f>VLOOKUP($A98,'MG Universe'!$A$2:$R$9990,13)</f>
        <v>0.4</v>
      </c>
      <c r="N98" s="88">
        <f>VLOOKUP($A98,'MG Universe'!$A$2:$R$9990,14)</f>
        <v>1.07</v>
      </c>
      <c r="O98" s="18">
        <f>VLOOKUP($A98,'MG Universe'!$A$2:$R$9990,15)</f>
        <v>-11.02</v>
      </c>
      <c r="P98" s="19">
        <f>VLOOKUP($A98,'MG Universe'!$A$2:$R$9990,16)</f>
        <v>8.3699999999999997E-2</v>
      </c>
      <c r="Q98" s="89">
        <f>VLOOKUP($A98,'MG Universe'!$A$2:$R$9990,17)</f>
        <v>13</v>
      </c>
      <c r="R98" s="18">
        <f>VLOOKUP($A98,'MG Universe'!$A$2:$R$9990,18)</f>
        <v>21.2</v>
      </c>
      <c r="S98" s="18">
        <f>VLOOKUP($A98,'MG Universe'!$A$2:$U$9990,19)</f>
        <v>13651475029</v>
      </c>
      <c r="T98" s="18" t="str">
        <f>VLOOKUP($A98,'MG Universe'!$A$2:$U$9990,20)</f>
        <v>Large</v>
      </c>
      <c r="U98" s="18" t="str">
        <f>VLOOKUP($A98,'MG Universe'!$A$2:$U$9990,21)</f>
        <v>Personal Products</v>
      </c>
    </row>
    <row r="99" spans="1:21" ht="15.75" thickBot="1" x14ac:dyDescent="0.3">
      <c r="A99" s="138" t="s">
        <v>424</v>
      </c>
      <c r="B99" s="119" t="str">
        <f>VLOOKUP($A99,'MG Universe'!$A$2:$R$9990,2)</f>
        <v>C.H. Robinson Worldwide Inc</v>
      </c>
      <c r="C99" s="15" t="str">
        <f>VLOOKUP($A99,'MG Universe'!$A$2:$R$9990,3)</f>
        <v>C</v>
      </c>
      <c r="D99" s="15" t="str">
        <f>VLOOKUP($A99,'MG Universe'!$A$2:$R$9990,4)</f>
        <v>S</v>
      </c>
      <c r="E99" s="15" t="str">
        <f>VLOOKUP($A99,'MG Universe'!$A$2:$R$9990,5)</f>
        <v>O</v>
      </c>
      <c r="F99" s="16" t="str">
        <f>VLOOKUP($A99,'MG Universe'!$A$2:$R$9990,6)</f>
        <v>SO</v>
      </c>
      <c r="G99" s="85">
        <f>VLOOKUP($A99,'MG Universe'!$A$2:$R$9990,7)</f>
        <v>43201</v>
      </c>
      <c r="H99" s="18">
        <f>VLOOKUP($A99,'MG Universe'!$A$2:$R$9990,8)</f>
        <v>58.82</v>
      </c>
      <c r="I99" s="18">
        <f>VLOOKUP($A99,'MG Universe'!$A$2:$R$9990,9)</f>
        <v>87.7</v>
      </c>
      <c r="J99" s="19">
        <f>VLOOKUP($A99,'MG Universe'!$A$2:$R$9990,10)</f>
        <v>1.4910000000000001</v>
      </c>
      <c r="K99" s="86">
        <f>VLOOKUP($A99,'MG Universe'!$A$2:$R$9990,11)</f>
        <v>23.77</v>
      </c>
      <c r="L99" s="19">
        <f>VLOOKUP($A99,'MG Universe'!$A$2:$R$9990,12)</f>
        <v>2.06E-2</v>
      </c>
      <c r="M99" s="87">
        <f>VLOOKUP($A99,'MG Universe'!$A$2:$R$9990,13)</f>
        <v>0.4</v>
      </c>
      <c r="N99" s="88">
        <f>VLOOKUP($A99,'MG Universe'!$A$2:$R$9990,14)</f>
        <v>1.26</v>
      </c>
      <c r="O99" s="18">
        <f>VLOOKUP($A99,'MG Universe'!$A$2:$R$9990,15)</f>
        <v>-2.12</v>
      </c>
      <c r="P99" s="19">
        <f>VLOOKUP($A99,'MG Universe'!$A$2:$R$9990,16)</f>
        <v>7.6300000000000007E-2</v>
      </c>
      <c r="Q99" s="89">
        <f>VLOOKUP($A99,'MG Universe'!$A$2:$R$9990,17)</f>
        <v>20</v>
      </c>
      <c r="R99" s="18">
        <f>VLOOKUP($A99,'MG Universe'!$A$2:$R$9990,18)</f>
        <v>30.53</v>
      </c>
      <c r="S99" s="18">
        <f>VLOOKUP($A99,'MG Universe'!$A$2:$U$9990,19)</f>
        <v>12132897735</v>
      </c>
      <c r="T99" s="18" t="str">
        <f>VLOOKUP($A99,'MG Universe'!$A$2:$U$9990,20)</f>
        <v>Large</v>
      </c>
      <c r="U99" s="18" t="str">
        <f>VLOOKUP($A99,'MG Universe'!$A$2:$U$9990,21)</f>
        <v>Freight</v>
      </c>
    </row>
    <row r="100" spans="1:21" ht="15.75" thickBot="1" x14ac:dyDescent="0.3">
      <c r="A100" s="138" t="s">
        <v>430</v>
      </c>
      <c r="B100" s="119" t="str">
        <f>VLOOKUP($A100,'MG Universe'!$A$2:$R$9990,2)</f>
        <v>Charter Communications Inc</v>
      </c>
      <c r="C100" s="15" t="str">
        <f>VLOOKUP($A100,'MG Universe'!$A$2:$R$9990,3)</f>
        <v>C-</v>
      </c>
      <c r="D100" s="15" t="str">
        <f>VLOOKUP($A100,'MG Universe'!$A$2:$R$9990,4)</f>
        <v>S</v>
      </c>
      <c r="E100" s="15" t="str">
        <f>VLOOKUP($A100,'MG Universe'!$A$2:$R$9990,5)</f>
        <v>U</v>
      </c>
      <c r="F100" s="16" t="str">
        <f>VLOOKUP($A100,'MG Universe'!$A$2:$R$9990,6)</f>
        <v>SU</v>
      </c>
      <c r="G100" s="85">
        <f>VLOOKUP($A100,'MG Universe'!$A$2:$R$9990,7)</f>
        <v>43221</v>
      </c>
      <c r="H100" s="18">
        <f>VLOOKUP($A100,'MG Universe'!$A$2:$R$9990,8)</f>
        <v>472.5</v>
      </c>
      <c r="I100" s="18">
        <f>VLOOKUP($A100,'MG Universe'!$A$2:$R$9990,9)</f>
        <v>302.02999999999997</v>
      </c>
      <c r="J100" s="19">
        <f>VLOOKUP($A100,'MG Universe'!$A$2:$R$9990,10)</f>
        <v>0.63919999999999999</v>
      </c>
      <c r="K100" s="86">
        <f>VLOOKUP($A100,'MG Universe'!$A$2:$R$9990,11)</f>
        <v>24.62</v>
      </c>
      <c r="L100" s="19">
        <f>VLOOKUP($A100,'MG Universe'!$A$2:$R$9990,12)</f>
        <v>0</v>
      </c>
      <c r="M100" s="87">
        <f>VLOOKUP($A100,'MG Universe'!$A$2:$R$9990,13)</f>
        <v>1.2</v>
      </c>
      <c r="N100" s="88">
        <f>VLOOKUP($A100,'MG Universe'!$A$2:$R$9990,14)</f>
        <v>0.21</v>
      </c>
      <c r="O100" s="18">
        <f>VLOOKUP($A100,'MG Universe'!$A$2:$R$9990,15)</f>
        <v>-420.16</v>
      </c>
      <c r="P100" s="19">
        <f>VLOOKUP($A100,'MG Universe'!$A$2:$R$9990,16)</f>
        <v>8.0600000000000005E-2</v>
      </c>
      <c r="Q100" s="89">
        <f>VLOOKUP($A100,'MG Universe'!$A$2:$R$9990,17)</f>
        <v>0</v>
      </c>
      <c r="R100" s="18">
        <f>VLOOKUP($A100,'MG Universe'!$A$2:$R$9990,18)</f>
        <v>70.94</v>
      </c>
      <c r="S100" s="18">
        <f>VLOOKUP($A100,'MG Universe'!$A$2:$U$9990,19)</f>
        <v>72234006600</v>
      </c>
      <c r="T100" s="18" t="str">
        <f>VLOOKUP($A100,'MG Universe'!$A$2:$U$9990,20)</f>
        <v>Large</v>
      </c>
      <c r="U100" s="18" t="str">
        <f>VLOOKUP($A100,'MG Universe'!$A$2:$U$9990,21)</f>
        <v>Media Entertainment</v>
      </c>
    </row>
    <row r="101" spans="1:21" ht="15.75" thickBot="1" x14ac:dyDescent="0.3">
      <c r="A101" s="138" t="s">
        <v>434</v>
      </c>
      <c r="B101" s="119" t="str">
        <f>VLOOKUP($A101,'MG Universe'!$A$2:$R$9990,2)</f>
        <v>CIGNA Corporation</v>
      </c>
      <c r="C101" s="15" t="str">
        <f>VLOOKUP($A101,'MG Universe'!$A$2:$R$9990,3)</f>
        <v>C+</v>
      </c>
      <c r="D101" s="15" t="str">
        <f>VLOOKUP($A101,'MG Universe'!$A$2:$R$9990,4)</f>
        <v>E</v>
      </c>
      <c r="E101" s="15" t="str">
        <f>VLOOKUP($A101,'MG Universe'!$A$2:$R$9990,5)</f>
        <v>F</v>
      </c>
      <c r="F101" s="16" t="str">
        <f>VLOOKUP($A101,'MG Universe'!$A$2:$R$9990,6)</f>
        <v>EF</v>
      </c>
      <c r="G101" s="85">
        <f>VLOOKUP($A101,'MG Universe'!$A$2:$R$9990,7)</f>
        <v>43184</v>
      </c>
      <c r="H101" s="18">
        <f>VLOOKUP($A101,'MG Universe'!$A$2:$R$9990,8)</f>
        <v>226.71</v>
      </c>
      <c r="I101" s="18">
        <f>VLOOKUP($A101,'MG Universe'!$A$2:$R$9990,9)</f>
        <v>170.71</v>
      </c>
      <c r="J101" s="19">
        <f>VLOOKUP($A101,'MG Universe'!$A$2:$R$9990,10)</f>
        <v>0.753</v>
      </c>
      <c r="K101" s="86">
        <f>VLOOKUP($A101,'MG Universe'!$A$2:$R$9990,11)</f>
        <v>18.46</v>
      </c>
      <c r="L101" s="19">
        <f>VLOOKUP($A101,'MG Universe'!$A$2:$R$9990,12)</f>
        <v>2.0000000000000001E-4</v>
      </c>
      <c r="M101" s="87">
        <f>VLOOKUP($A101,'MG Universe'!$A$2:$R$9990,13)</f>
        <v>0.6</v>
      </c>
      <c r="N101" s="88" t="str">
        <f>VLOOKUP($A101,'MG Universe'!$A$2:$R$9990,14)</f>
        <v>N/A</v>
      </c>
      <c r="O101" s="18" t="str">
        <f>VLOOKUP($A101,'MG Universe'!$A$2:$R$9990,15)</f>
        <v>N/A</v>
      </c>
      <c r="P101" s="19">
        <f>VLOOKUP($A101,'MG Universe'!$A$2:$R$9990,16)</f>
        <v>4.9799999999999997E-2</v>
      </c>
      <c r="Q101" s="89">
        <f>VLOOKUP($A101,'MG Universe'!$A$2:$R$9990,17)</f>
        <v>0</v>
      </c>
      <c r="R101" s="18">
        <f>VLOOKUP($A101,'MG Universe'!$A$2:$R$9990,18)</f>
        <v>121.48</v>
      </c>
      <c r="S101" s="18">
        <f>VLOOKUP($A101,'MG Universe'!$A$2:$U$9990,19)</f>
        <v>41706618902</v>
      </c>
      <c r="T101" s="18" t="str">
        <f>VLOOKUP($A101,'MG Universe'!$A$2:$U$9990,20)</f>
        <v>Large</v>
      </c>
      <c r="U101" s="18" t="str">
        <f>VLOOKUP($A101,'MG Universe'!$A$2:$U$9990,21)</f>
        <v>Insurance</v>
      </c>
    </row>
    <row r="102" spans="1:21" ht="15.75" thickBot="1" x14ac:dyDescent="0.3">
      <c r="A102" s="138" t="s">
        <v>439</v>
      </c>
      <c r="B102" s="119" t="str">
        <f>VLOOKUP($A102,'MG Universe'!$A$2:$R$9990,2)</f>
        <v>Cincinnati Financial Corporation</v>
      </c>
      <c r="C102" s="15" t="str">
        <f>VLOOKUP($A102,'MG Universe'!$A$2:$R$9990,3)</f>
        <v>A</v>
      </c>
      <c r="D102" s="15" t="str">
        <f>VLOOKUP($A102,'MG Universe'!$A$2:$R$9990,4)</f>
        <v>D</v>
      </c>
      <c r="E102" s="15" t="str">
        <f>VLOOKUP($A102,'MG Universe'!$A$2:$R$9990,5)</f>
        <v>U</v>
      </c>
      <c r="F102" s="16" t="str">
        <f>VLOOKUP($A102,'MG Universe'!$A$2:$R$9990,6)</f>
        <v>DU</v>
      </c>
      <c r="G102" s="85">
        <f>VLOOKUP($A102,'MG Universe'!$A$2:$R$9990,7)</f>
        <v>43160</v>
      </c>
      <c r="H102" s="18">
        <f>VLOOKUP($A102,'MG Universe'!$A$2:$R$9990,8)</f>
        <v>99.74</v>
      </c>
      <c r="I102" s="18">
        <f>VLOOKUP($A102,'MG Universe'!$A$2:$R$9990,9)</f>
        <v>70.55</v>
      </c>
      <c r="J102" s="19">
        <f>VLOOKUP($A102,'MG Universe'!$A$2:$R$9990,10)</f>
        <v>0.70730000000000004</v>
      </c>
      <c r="K102" s="86">
        <f>VLOOKUP($A102,'MG Universe'!$A$2:$R$9990,11)</f>
        <v>17.170000000000002</v>
      </c>
      <c r="L102" s="19">
        <f>VLOOKUP($A102,'MG Universe'!$A$2:$R$9990,12)</f>
        <v>2.8299999999999999E-2</v>
      </c>
      <c r="M102" s="87">
        <f>VLOOKUP($A102,'MG Universe'!$A$2:$R$9990,13)</f>
        <v>0.9</v>
      </c>
      <c r="N102" s="88" t="str">
        <f>VLOOKUP($A102,'MG Universe'!$A$2:$R$9990,14)</f>
        <v>N/A</v>
      </c>
      <c r="O102" s="18" t="str">
        <f>VLOOKUP($A102,'MG Universe'!$A$2:$R$9990,15)</f>
        <v>N/A</v>
      </c>
      <c r="P102" s="19">
        <f>VLOOKUP($A102,'MG Universe'!$A$2:$R$9990,16)</f>
        <v>4.3299999999999998E-2</v>
      </c>
      <c r="Q102" s="89">
        <f>VLOOKUP($A102,'MG Universe'!$A$2:$R$9990,17)</f>
        <v>20</v>
      </c>
      <c r="R102" s="18">
        <f>VLOOKUP($A102,'MG Universe'!$A$2:$R$9990,18)</f>
        <v>58.26</v>
      </c>
      <c r="S102" s="18">
        <f>VLOOKUP($A102,'MG Universe'!$A$2:$U$9990,19)</f>
        <v>11427820294</v>
      </c>
      <c r="T102" s="18" t="str">
        <f>VLOOKUP($A102,'MG Universe'!$A$2:$U$9990,20)</f>
        <v>Large</v>
      </c>
      <c r="U102" s="18" t="str">
        <f>VLOOKUP($A102,'MG Universe'!$A$2:$U$9990,21)</f>
        <v>Insurance</v>
      </c>
    </row>
    <row r="103" spans="1:21" ht="15.75" thickBot="1" x14ac:dyDescent="0.3">
      <c r="A103" s="138" t="s">
        <v>445</v>
      </c>
      <c r="B103" s="119" t="str">
        <f>VLOOKUP($A103,'MG Universe'!$A$2:$R$9990,2)</f>
        <v>Colgate-Palmolive Company</v>
      </c>
      <c r="C103" s="15" t="str">
        <f>VLOOKUP($A103,'MG Universe'!$A$2:$R$9990,3)</f>
        <v>C</v>
      </c>
      <c r="D103" s="15" t="str">
        <f>VLOOKUP($A103,'MG Universe'!$A$2:$R$9990,4)</f>
        <v>S</v>
      </c>
      <c r="E103" s="15" t="str">
        <f>VLOOKUP($A103,'MG Universe'!$A$2:$R$9990,5)</f>
        <v>O</v>
      </c>
      <c r="F103" s="16" t="str">
        <f>VLOOKUP($A103,'MG Universe'!$A$2:$R$9990,6)</f>
        <v>SO</v>
      </c>
      <c r="G103" s="85">
        <f>VLOOKUP($A103,'MG Universe'!$A$2:$R$9990,7)</f>
        <v>43275</v>
      </c>
      <c r="H103" s="18">
        <f>VLOOKUP($A103,'MG Universe'!$A$2:$R$9990,8)</f>
        <v>33.18</v>
      </c>
      <c r="I103" s="18">
        <f>VLOOKUP($A103,'MG Universe'!$A$2:$R$9990,9)</f>
        <v>65.56</v>
      </c>
      <c r="J103" s="19">
        <f>VLOOKUP($A103,'MG Universe'!$A$2:$R$9990,10)</f>
        <v>1.9759</v>
      </c>
      <c r="K103" s="86">
        <f>VLOOKUP($A103,'MG Universe'!$A$2:$R$9990,11)</f>
        <v>26.44</v>
      </c>
      <c r="L103" s="19">
        <f>VLOOKUP($A103,'MG Universe'!$A$2:$R$9990,12)</f>
        <v>2.4299999999999999E-2</v>
      </c>
      <c r="M103" s="87">
        <f>VLOOKUP($A103,'MG Universe'!$A$2:$R$9990,13)</f>
        <v>0.8</v>
      </c>
      <c r="N103" s="88">
        <f>VLOOKUP($A103,'MG Universe'!$A$2:$R$9990,14)</f>
        <v>1.08</v>
      </c>
      <c r="O103" s="18">
        <f>VLOOKUP($A103,'MG Universe'!$A$2:$R$9990,15)</f>
        <v>-9.9499999999999993</v>
      </c>
      <c r="P103" s="19">
        <f>VLOOKUP($A103,'MG Universe'!$A$2:$R$9990,16)</f>
        <v>8.9700000000000002E-2</v>
      </c>
      <c r="Q103" s="89">
        <f>VLOOKUP($A103,'MG Universe'!$A$2:$R$9990,17)</f>
        <v>20</v>
      </c>
      <c r="R103" s="18">
        <f>VLOOKUP($A103,'MG Universe'!$A$2:$R$9990,18)</f>
        <v>0</v>
      </c>
      <c r="S103" s="18">
        <f>VLOOKUP($A103,'MG Universe'!$A$2:$U$9990,19)</f>
        <v>57302644930</v>
      </c>
      <c r="T103" s="18" t="str">
        <f>VLOOKUP($A103,'MG Universe'!$A$2:$U$9990,20)</f>
        <v>Large</v>
      </c>
      <c r="U103" s="18" t="str">
        <f>VLOOKUP($A103,'MG Universe'!$A$2:$U$9990,21)</f>
        <v>Personal Products</v>
      </c>
    </row>
    <row r="104" spans="1:21" ht="15.75" thickBot="1" x14ac:dyDescent="0.3">
      <c r="A104" s="138" t="s">
        <v>460</v>
      </c>
      <c r="B104" s="119" t="str">
        <f>VLOOKUP($A104,'MG Universe'!$A$2:$R$9990,2)</f>
        <v>Clorox Co</v>
      </c>
      <c r="C104" s="15" t="str">
        <f>VLOOKUP($A104,'MG Universe'!$A$2:$R$9990,3)</f>
        <v>C-</v>
      </c>
      <c r="D104" s="15" t="str">
        <f>VLOOKUP($A104,'MG Universe'!$A$2:$R$9990,4)</f>
        <v>S</v>
      </c>
      <c r="E104" s="15" t="str">
        <f>VLOOKUP($A104,'MG Universe'!$A$2:$R$9990,5)</f>
        <v>O</v>
      </c>
      <c r="F104" s="16" t="str">
        <f>VLOOKUP($A104,'MG Universe'!$A$2:$R$9990,6)</f>
        <v>SO</v>
      </c>
      <c r="G104" s="85">
        <f>VLOOKUP($A104,'MG Universe'!$A$2:$R$9990,7)</f>
        <v>43230</v>
      </c>
      <c r="H104" s="18">
        <f>VLOOKUP($A104,'MG Universe'!$A$2:$R$9990,8)</f>
        <v>86.65</v>
      </c>
      <c r="I104" s="18">
        <f>VLOOKUP($A104,'MG Universe'!$A$2:$R$9990,9)</f>
        <v>135.02000000000001</v>
      </c>
      <c r="J104" s="19">
        <f>VLOOKUP($A104,'MG Universe'!$A$2:$R$9990,10)</f>
        <v>1.5582</v>
      </c>
      <c r="K104" s="86">
        <f>VLOOKUP($A104,'MG Universe'!$A$2:$R$9990,11)</f>
        <v>25.52</v>
      </c>
      <c r="L104" s="19">
        <f>VLOOKUP($A104,'MG Universe'!$A$2:$R$9990,12)</f>
        <v>2.3699999999999999E-2</v>
      </c>
      <c r="M104" s="87">
        <f>VLOOKUP($A104,'MG Universe'!$A$2:$R$9990,13)</f>
        <v>0.4</v>
      </c>
      <c r="N104" s="88">
        <f>VLOOKUP($A104,'MG Universe'!$A$2:$R$9990,14)</f>
        <v>1.18</v>
      </c>
      <c r="O104" s="18">
        <f>VLOOKUP($A104,'MG Universe'!$A$2:$R$9990,15)</f>
        <v>-16.940000000000001</v>
      </c>
      <c r="P104" s="19">
        <f>VLOOKUP($A104,'MG Universe'!$A$2:$R$9990,16)</f>
        <v>8.5099999999999995E-2</v>
      </c>
      <c r="Q104" s="89">
        <f>VLOOKUP($A104,'MG Universe'!$A$2:$R$9990,17)</f>
        <v>20</v>
      </c>
      <c r="R104" s="18">
        <f>VLOOKUP($A104,'MG Universe'!$A$2:$R$9990,18)</f>
        <v>23.95</v>
      </c>
      <c r="S104" s="18">
        <f>VLOOKUP($A104,'MG Universe'!$A$2:$U$9990,19)</f>
        <v>17520042777</v>
      </c>
      <c r="T104" s="18" t="str">
        <f>VLOOKUP($A104,'MG Universe'!$A$2:$U$9990,20)</f>
        <v>Large</v>
      </c>
      <c r="U104" s="18" t="str">
        <f>VLOOKUP($A104,'MG Universe'!$A$2:$U$9990,21)</f>
        <v>Household Goods</v>
      </c>
    </row>
    <row r="105" spans="1:21" ht="15.75" thickBot="1" x14ac:dyDescent="0.3">
      <c r="A105" s="138" t="s">
        <v>463</v>
      </c>
      <c r="B105" s="119" t="str">
        <f>VLOOKUP($A105,'MG Universe'!$A$2:$R$9990,2)</f>
        <v>Comerica Incorporated</v>
      </c>
      <c r="C105" s="15" t="str">
        <f>VLOOKUP($A105,'MG Universe'!$A$2:$R$9990,3)</f>
        <v>C</v>
      </c>
      <c r="D105" s="15" t="str">
        <f>VLOOKUP($A105,'MG Universe'!$A$2:$R$9990,4)</f>
        <v>E</v>
      </c>
      <c r="E105" s="15" t="str">
        <f>VLOOKUP($A105,'MG Universe'!$A$2:$R$9990,5)</f>
        <v>F</v>
      </c>
      <c r="F105" s="16" t="str">
        <f>VLOOKUP($A105,'MG Universe'!$A$2:$R$9990,6)</f>
        <v>EF</v>
      </c>
      <c r="G105" s="85">
        <f>VLOOKUP($A105,'MG Universe'!$A$2:$R$9990,7)</f>
        <v>43255</v>
      </c>
      <c r="H105" s="18">
        <f>VLOOKUP($A105,'MG Universe'!$A$2:$R$9990,8)</f>
        <v>117.62</v>
      </c>
      <c r="I105" s="18">
        <f>VLOOKUP($A105,'MG Universe'!$A$2:$R$9990,9)</f>
        <v>91.86</v>
      </c>
      <c r="J105" s="19">
        <f>VLOOKUP($A105,'MG Universe'!$A$2:$R$9990,10)</f>
        <v>0.78100000000000003</v>
      </c>
      <c r="K105" s="86">
        <f>VLOOKUP($A105,'MG Universe'!$A$2:$R$9990,11)</f>
        <v>21.12</v>
      </c>
      <c r="L105" s="19">
        <f>VLOOKUP($A105,'MG Universe'!$A$2:$R$9990,12)</f>
        <v>1.1900000000000001E-2</v>
      </c>
      <c r="M105" s="87">
        <f>VLOOKUP($A105,'MG Universe'!$A$2:$R$9990,13)</f>
        <v>1.4</v>
      </c>
      <c r="N105" s="88" t="str">
        <f>VLOOKUP($A105,'MG Universe'!$A$2:$R$9990,14)</f>
        <v>N/A</v>
      </c>
      <c r="O105" s="18" t="str">
        <f>VLOOKUP($A105,'MG Universe'!$A$2:$R$9990,15)</f>
        <v>N/A</v>
      </c>
      <c r="P105" s="19">
        <f>VLOOKUP($A105,'MG Universe'!$A$2:$R$9990,16)</f>
        <v>6.3100000000000003E-2</v>
      </c>
      <c r="Q105" s="89">
        <f>VLOOKUP($A105,'MG Universe'!$A$2:$R$9990,17)</f>
        <v>8</v>
      </c>
      <c r="R105" s="18">
        <f>VLOOKUP($A105,'MG Universe'!$A$2:$R$9990,18)</f>
        <v>81.13</v>
      </c>
      <c r="S105" s="18">
        <f>VLOOKUP($A105,'MG Universe'!$A$2:$U$9990,19)</f>
        <v>15577866007</v>
      </c>
      <c r="T105" s="18" t="str">
        <f>VLOOKUP($A105,'MG Universe'!$A$2:$U$9990,20)</f>
        <v>Large</v>
      </c>
      <c r="U105" s="18" t="str">
        <f>VLOOKUP($A105,'MG Universe'!$A$2:$U$9990,21)</f>
        <v>Banks</v>
      </c>
    </row>
    <row r="106" spans="1:21" ht="15.75" thickBot="1" x14ac:dyDescent="0.3">
      <c r="A106" s="138" t="s">
        <v>467</v>
      </c>
      <c r="B106" s="119" t="str">
        <f>VLOOKUP($A106,'MG Universe'!$A$2:$R$9990,2)</f>
        <v>Comcast Corporation</v>
      </c>
      <c r="C106" s="15" t="str">
        <f>VLOOKUP($A106,'MG Universe'!$A$2:$R$9990,3)</f>
        <v>B</v>
      </c>
      <c r="D106" s="15" t="str">
        <f>VLOOKUP($A106,'MG Universe'!$A$2:$R$9990,4)</f>
        <v>D</v>
      </c>
      <c r="E106" s="15" t="str">
        <f>VLOOKUP($A106,'MG Universe'!$A$2:$R$9990,5)</f>
        <v>U</v>
      </c>
      <c r="F106" s="16" t="str">
        <f>VLOOKUP($A106,'MG Universe'!$A$2:$R$9990,6)</f>
        <v>DU</v>
      </c>
      <c r="G106" s="85">
        <f>VLOOKUP($A106,'MG Universe'!$A$2:$R$9990,7)</f>
        <v>43173</v>
      </c>
      <c r="H106" s="18">
        <f>VLOOKUP($A106,'MG Universe'!$A$2:$R$9990,8)</f>
        <v>102.62</v>
      </c>
      <c r="I106" s="18">
        <f>VLOOKUP($A106,'MG Universe'!$A$2:$R$9990,9)</f>
        <v>34.270000000000003</v>
      </c>
      <c r="J106" s="19">
        <f>VLOOKUP($A106,'MG Universe'!$A$2:$R$9990,10)</f>
        <v>0.33400000000000002</v>
      </c>
      <c r="K106" s="86">
        <f>VLOOKUP($A106,'MG Universe'!$A$2:$R$9990,11)</f>
        <v>12.84</v>
      </c>
      <c r="L106" s="19">
        <f>VLOOKUP($A106,'MG Universe'!$A$2:$R$9990,12)</f>
        <v>1.84E-2</v>
      </c>
      <c r="M106" s="87">
        <f>VLOOKUP($A106,'MG Universe'!$A$2:$R$9990,13)</f>
        <v>1.2</v>
      </c>
      <c r="N106" s="88">
        <f>VLOOKUP($A106,'MG Universe'!$A$2:$R$9990,14)</f>
        <v>0.74</v>
      </c>
      <c r="O106" s="18">
        <f>VLOOKUP($A106,'MG Universe'!$A$2:$R$9990,15)</f>
        <v>-21.64</v>
      </c>
      <c r="P106" s="19">
        <f>VLOOKUP($A106,'MG Universe'!$A$2:$R$9990,16)</f>
        <v>2.1700000000000001E-2</v>
      </c>
      <c r="Q106" s="89">
        <f>VLOOKUP($A106,'MG Universe'!$A$2:$R$9990,17)</f>
        <v>10</v>
      </c>
      <c r="R106" s="18">
        <f>VLOOKUP($A106,'MG Universe'!$A$2:$R$9990,18)</f>
        <v>26.79</v>
      </c>
      <c r="S106" s="18">
        <f>VLOOKUP($A106,'MG Universe'!$A$2:$U$9990,19)</f>
        <v>156480624415</v>
      </c>
      <c r="T106" s="18" t="str">
        <f>VLOOKUP($A106,'MG Universe'!$A$2:$U$9990,20)</f>
        <v>Large</v>
      </c>
      <c r="U106" s="18" t="str">
        <f>VLOOKUP($A106,'MG Universe'!$A$2:$U$9990,21)</f>
        <v>Telecom</v>
      </c>
    </row>
    <row r="107" spans="1:21" ht="15.75" thickBot="1" x14ac:dyDescent="0.3">
      <c r="A107" s="138" t="s">
        <v>469</v>
      </c>
      <c r="B107" s="119" t="str">
        <f>VLOOKUP($A107,'MG Universe'!$A$2:$R$9990,2)</f>
        <v>CME Group Inc</v>
      </c>
      <c r="C107" s="15" t="str">
        <f>VLOOKUP($A107,'MG Universe'!$A$2:$R$9990,3)</f>
        <v>D+</v>
      </c>
      <c r="D107" s="15" t="str">
        <f>VLOOKUP($A107,'MG Universe'!$A$2:$R$9990,4)</f>
        <v>S</v>
      </c>
      <c r="E107" s="15" t="str">
        <f>VLOOKUP($A107,'MG Universe'!$A$2:$R$9990,5)</f>
        <v>U</v>
      </c>
      <c r="F107" s="16" t="str">
        <f>VLOOKUP($A107,'MG Universe'!$A$2:$R$9990,6)</f>
        <v>SU</v>
      </c>
      <c r="G107" s="85">
        <f>VLOOKUP($A107,'MG Universe'!$A$2:$R$9990,7)</f>
        <v>43235</v>
      </c>
      <c r="H107" s="18">
        <f>VLOOKUP($A107,'MG Universe'!$A$2:$R$9990,8)</f>
        <v>266.75</v>
      </c>
      <c r="I107" s="18">
        <f>VLOOKUP($A107,'MG Universe'!$A$2:$R$9990,9)</f>
        <v>169.02</v>
      </c>
      <c r="J107" s="19">
        <f>VLOOKUP($A107,'MG Universe'!$A$2:$R$9990,10)</f>
        <v>0.63360000000000005</v>
      </c>
      <c r="K107" s="86">
        <f>VLOOKUP($A107,'MG Universe'!$A$2:$R$9990,11)</f>
        <v>24.39</v>
      </c>
      <c r="L107" s="19">
        <f>VLOOKUP($A107,'MG Universe'!$A$2:$R$9990,12)</f>
        <v>1.5599999999999999E-2</v>
      </c>
      <c r="M107" s="87">
        <f>VLOOKUP($A107,'MG Universe'!$A$2:$R$9990,13)</f>
        <v>0.6</v>
      </c>
      <c r="N107" s="88">
        <f>VLOOKUP($A107,'MG Universe'!$A$2:$R$9990,14)</f>
        <v>1.04</v>
      </c>
      <c r="O107" s="18">
        <f>VLOOKUP($A107,'MG Universe'!$A$2:$R$9990,15)</f>
        <v>-17.88</v>
      </c>
      <c r="P107" s="19">
        <f>VLOOKUP($A107,'MG Universe'!$A$2:$R$9990,16)</f>
        <v>7.9399999999999998E-2</v>
      </c>
      <c r="Q107" s="89">
        <f>VLOOKUP($A107,'MG Universe'!$A$2:$R$9990,17)</f>
        <v>7</v>
      </c>
      <c r="R107" s="18">
        <f>VLOOKUP($A107,'MG Universe'!$A$2:$R$9990,18)</f>
        <v>97.31</v>
      </c>
      <c r="S107" s="18">
        <f>VLOOKUP($A107,'MG Universe'!$A$2:$U$9990,19)</f>
        <v>57107068741</v>
      </c>
      <c r="T107" s="18" t="str">
        <f>VLOOKUP($A107,'MG Universe'!$A$2:$U$9990,20)</f>
        <v>Large</v>
      </c>
      <c r="U107" s="18" t="str">
        <f>VLOOKUP($A107,'MG Universe'!$A$2:$U$9990,21)</f>
        <v>Financial Services</v>
      </c>
    </row>
    <row r="108" spans="1:21" ht="15.75" thickBot="1" x14ac:dyDescent="0.3">
      <c r="A108" s="138" t="s">
        <v>471</v>
      </c>
      <c r="B108" s="119" t="str">
        <f>VLOOKUP($A108,'MG Universe'!$A$2:$R$9990,2)</f>
        <v>Chipotle Mexican Grill, Inc.</v>
      </c>
      <c r="C108" s="15" t="str">
        <f>VLOOKUP($A108,'MG Universe'!$A$2:$R$9990,3)</f>
        <v>F</v>
      </c>
      <c r="D108" s="15" t="str">
        <f>VLOOKUP($A108,'MG Universe'!$A$2:$R$9990,4)</f>
        <v>S</v>
      </c>
      <c r="E108" s="15" t="str">
        <f>VLOOKUP($A108,'MG Universe'!$A$2:$R$9990,5)</f>
        <v>O</v>
      </c>
      <c r="F108" s="16" t="str">
        <f>VLOOKUP($A108,'MG Universe'!$A$2:$R$9990,6)</f>
        <v>SO</v>
      </c>
      <c r="G108" s="85">
        <f>VLOOKUP($A108,'MG Universe'!$A$2:$R$9990,7)</f>
        <v>43274</v>
      </c>
      <c r="H108" s="18">
        <f>VLOOKUP($A108,'MG Universe'!$A$2:$R$9990,8)</f>
        <v>0</v>
      </c>
      <c r="I108" s="18">
        <f>VLOOKUP($A108,'MG Universe'!$A$2:$R$9990,9)</f>
        <v>452.54</v>
      </c>
      <c r="J108" s="19" t="str">
        <f>VLOOKUP($A108,'MG Universe'!$A$2:$R$9990,10)</f>
        <v>N/A</v>
      </c>
      <c r="K108" s="86">
        <f>VLOOKUP($A108,'MG Universe'!$A$2:$R$9990,11)</f>
        <v>61.57</v>
      </c>
      <c r="L108" s="19">
        <f>VLOOKUP($A108,'MG Universe'!$A$2:$R$9990,12)</f>
        <v>0</v>
      </c>
      <c r="M108" s="87">
        <f>VLOOKUP($A108,'MG Universe'!$A$2:$R$9990,13)</f>
        <v>0.5</v>
      </c>
      <c r="N108" s="88">
        <f>VLOOKUP($A108,'MG Universe'!$A$2:$R$9990,14)</f>
        <v>1.72</v>
      </c>
      <c r="O108" s="18">
        <f>VLOOKUP($A108,'MG Universe'!$A$2:$R$9990,15)</f>
        <v>-3.68</v>
      </c>
      <c r="P108" s="19">
        <f>VLOOKUP($A108,'MG Universe'!$A$2:$R$9990,16)</f>
        <v>0.26540000000000002</v>
      </c>
      <c r="Q108" s="89">
        <f>VLOOKUP($A108,'MG Universe'!$A$2:$R$9990,17)</f>
        <v>0</v>
      </c>
      <c r="R108" s="18">
        <f>VLOOKUP($A108,'MG Universe'!$A$2:$R$9990,18)</f>
        <v>92.43</v>
      </c>
      <c r="S108" s="18">
        <f>VLOOKUP($A108,'MG Universe'!$A$2:$U$9990,19)</f>
        <v>12720892852</v>
      </c>
      <c r="T108" s="18" t="str">
        <f>VLOOKUP($A108,'MG Universe'!$A$2:$U$9990,20)</f>
        <v>Large</v>
      </c>
      <c r="U108" s="18" t="str">
        <f>VLOOKUP($A108,'MG Universe'!$A$2:$U$9990,21)</f>
        <v>Restaurants</v>
      </c>
    </row>
    <row r="109" spans="1:21" ht="15.75" thickBot="1" x14ac:dyDescent="0.3">
      <c r="A109" s="138" t="s">
        <v>473</v>
      </c>
      <c r="B109" s="119" t="str">
        <f>VLOOKUP($A109,'MG Universe'!$A$2:$R$9990,2)</f>
        <v>Cummins Inc.</v>
      </c>
      <c r="C109" s="15" t="str">
        <f>VLOOKUP($A109,'MG Universe'!$A$2:$R$9990,3)</f>
        <v>C+</v>
      </c>
      <c r="D109" s="15" t="str">
        <f>VLOOKUP($A109,'MG Universe'!$A$2:$R$9990,4)</f>
        <v>E</v>
      </c>
      <c r="E109" s="15" t="str">
        <f>VLOOKUP($A109,'MG Universe'!$A$2:$R$9990,5)</f>
        <v>O</v>
      </c>
      <c r="F109" s="16" t="str">
        <f>VLOOKUP($A109,'MG Universe'!$A$2:$R$9990,6)</f>
        <v>EO</v>
      </c>
      <c r="G109" s="85">
        <f>VLOOKUP($A109,'MG Universe'!$A$2:$R$9990,7)</f>
        <v>43182</v>
      </c>
      <c r="H109" s="18">
        <f>VLOOKUP($A109,'MG Universe'!$A$2:$R$9990,8)</f>
        <v>86.33</v>
      </c>
      <c r="I109" s="18">
        <f>VLOOKUP($A109,'MG Universe'!$A$2:$R$9990,9)</f>
        <v>135.88</v>
      </c>
      <c r="J109" s="19">
        <f>VLOOKUP($A109,'MG Universe'!$A$2:$R$9990,10)</f>
        <v>1.5740000000000001</v>
      </c>
      <c r="K109" s="86">
        <f>VLOOKUP($A109,'MG Universe'!$A$2:$R$9990,11)</f>
        <v>15.39</v>
      </c>
      <c r="L109" s="19">
        <f>VLOOKUP($A109,'MG Universe'!$A$2:$R$9990,12)</f>
        <v>3.1E-2</v>
      </c>
      <c r="M109" s="87">
        <f>VLOOKUP($A109,'MG Universe'!$A$2:$R$9990,13)</f>
        <v>1.1000000000000001</v>
      </c>
      <c r="N109" s="88">
        <f>VLOOKUP($A109,'MG Universe'!$A$2:$R$9990,14)</f>
        <v>1.57</v>
      </c>
      <c r="O109" s="18">
        <f>VLOOKUP($A109,'MG Universe'!$A$2:$R$9990,15)</f>
        <v>-11.35</v>
      </c>
      <c r="P109" s="19">
        <f>VLOOKUP($A109,'MG Universe'!$A$2:$R$9990,16)</f>
        <v>3.44E-2</v>
      </c>
      <c r="Q109" s="89">
        <f>VLOOKUP($A109,'MG Universe'!$A$2:$R$9990,17)</f>
        <v>12</v>
      </c>
      <c r="R109" s="18">
        <f>VLOOKUP($A109,'MG Universe'!$A$2:$R$9990,18)</f>
        <v>108.08</v>
      </c>
      <c r="S109" s="18">
        <f>VLOOKUP($A109,'MG Universe'!$A$2:$U$9990,19)</f>
        <v>22751748833</v>
      </c>
      <c r="T109" s="18" t="str">
        <f>VLOOKUP($A109,'MG Universe'!$A$2:$U$9990,20)</f>
        <v>Large</v>
      </c>
      <c r="U109" s="18" t="str">
        <f>VLOOKUP($A109,'MG Universe'!$A$2:$U$9990,21)</f>
        <v>Machinery</v>
      </c>
    </row>
    <row r="110" spans="1:21" ht="15.75" thickBot="1" x14ac:dyDescent="0.3">
      <c r="A110" s="138" t="s">
        <v>478</v>
      </c>
      <c r="B110" s="119" t="str">
        <f>VLOOKUP($A110,'MG Universe'!$A$2:$R$9990,2)</f>
        <v>CMS Energy Corporation</v>
      </c>
      <c r="C110" s="15" t="str">
        <f>VLOOKUP($A110,'MG Universe'!$A$2:$R$9990,3)</f>
        <v>D</v>
      </c>
      <c r="D110" s="15" t="str">
        <f>VLOOKUP($A110,'MG Universe'!$A$2:$R$9990,4)</f>
        <v>S</v>
      </c>
      <c r="E110" s="15" t="str">
        <f>VLOOKUP($A110,'MG Universe'!$A$2:$R$9990,5)</f>
        <v>O</v>
      </c>
      <c r="F110" s="16" t="str">
        <f>VLOOKUP($A110,'MG Universe'!$A$2:$R$9990,6)</f>
        <v>SO</v>
      </c>
      <c r="G110" s="85">
        <f>VLOOKUP($A110,'MG Universe'!$A$2:$R$9990,7)</f>
        <v>43177</v>
      </c>
      <c r="H110" s="18">
        <f>VLOOKUP($A110,'MG Universe'!$A$2:$R$9990,8)</f>
        <v>30.42</v>
      </c>
      <c r="I110" s="18">
        <f>VLOOKUP($A110,'MG Universe'!$A$2:$R$9990,9)</f>
        <v>47.6</v>
      </c>
      <c r="J110" s="19">
        <f>VLOOKUP($A110,'MG Universe'!$A$2:$R$9990,10)</f>
        <v>1.5648</v>
      </c>
      <c r="K110" s="86">
        <f>VLOOKUP($A110,'MG Universe'!$A$2:$R$9990,11)</f>
        <v>24.16</v>
      </c>
      <c r="L110" s="19">
        <f>VLOOKUP($A110,'MG Universe'!$A$2:$R$9990,12)</f>
        <v>2.7900000000000001E-2</v>
      </c>
      <c r="M110" s="87">
        <f>VLOOKUP($A110,'MG Universe'!$A$2:$R$9990,13)</f>
        <v>0.1</v>
      </c>
      <c r="N110" s="88">
        <f>VLOOKUP($A110,'MG Universe'!$A$2:$R$9990,14)</f>
        <v>0.89</v>
      </c>
      <c r="O110" s="18">
        <f>VLOOKUP($A110,'MG Universe'!$A$2:$R$9990,15)</f>
        <v>-57.33</v>
      </c>
      <c r="P110" s="19">
        <f>VLOOKUP($A110,'MG Universe'!$A$2:$R$9990,16)</f>
        <v>7.8299999999999995E-2</v>
      </c>
      <c r="Q110" s="89">
        <f>VLOOKUP($A110,'MG Universe'!$A$2:$R$9990,17)</f>
        <v>11</v>
      </c>
      <c r="R110" s="18">
        <f>VLOOKUP($A110,'MG Universe'!$A$2:$R$9990,18)</f>
        <v>28.63</v>
      </c>
      <c r="S110" s="18">
        <f>VLOOKUP($A110,'MG Universe'!$A$2:$U$9990,19)</f>
        <v>13487720463</v>
      </c>
      <c r="T110" s="18" t="str">
        <f>VLOOKUP($A110,'MG Universe'!$A$2:$U$9990,20)</f>
        <v>Large</v>
      </c>
      <c r="U110" s="18" t="str">
        <f>VLOOKUP($A110,'MG Universe'!$A$2:$U$9990,21)</f>
        <v>Utilities</v>
      </c>
    </row>
    <row r="111" spans="1:21" ht="15.75" thickBot="1" x14ac:dyDescent="0.3">
      <c r="A111" s="138" t="s">
        <v>482</v>
      </c>
      <c r="B111" s="119" t="str">
        <f>VLOOKUP($A111,'MG Universe'!$A$2:$R$9990,2)</f>
        <v>Centene Corp</v>
      </c>
      <c r="C111" s="15" t="str">
        <f>VLOOKUP($A111,'MG Universe'!$A$2:$R$9990,3)</f>
        <v>C-</v>
      </c>
      <c r="D111" s="15" t="str">
        <f>VLOOKUP($A111,'MG Universe'!$A$2:$R$9990,4)</f>
        <v>S</v>
      </c>
      <c r="E111" s="15" t="str">
        <f>VLOOKUP($A111,'MG Universe'!$A$2:$R$9990,5)</f>
        <v>U</v>
      </c>
      <c r="F111" s="16" t="str">
        <f>VLOOKUP($A111,'MG Universe'!$A$2:$R$9990,6)</f>
        <v>SU</v>
      </c>
      <c r="G111" s="85">
        <f>VLOOKUP($A111,'MG Universe'!$A$2:$R$9990,7)</f>
        <v>43228</v>
      </c>
      <c r="H111" s="18">
        <f>VLOOKUP($A111,'MG Universe'!$A$2:$R$9990,8)</f>
        <v>183.67</v>
      </c>
      <c r="I111" s="18">
        <f>VLOOKUP($A111,'MG Universe'!$A$2:$R$9990,9)</f>
        <v>133.91</v>
      </c>
      <c r="J111" s="19">
        <f>VLOOKUP($A111,'MG Universe'!$A$2:$R$9990,10)</f>
        <v>0.72909999999999997</v>
      </c>
      <c r="K111" s="86">
        <f>VLOOKUP($A111,'MG Universe'!$A$2:$R$9990,11)</f>
        <v>28.07</v>
      </c>
      <c r="L111" s="19">
        <f>VLOOKUP($A111,'MG Universe'!$A$2:$R$9990,12)</f>
        <v>0</v>
      </c>
      <c r="M111" s="87">
        <f>VLOOKUP($A111,'MG Universe'!$A$2:$R$9990,13)</f>
        <v>0.8</v>
      </c>
      <c r="N111" s="88">
        <f>VLOOKUP($A111,'MG Universe'!$A$2:$R$9990,14)</f>
        <v>1.01</v>
      </c>
      <c r="O111" s="18">
        <f>VLOOKUP($A111,'MG Universe'!$A$2:$R$9990,15)</f>
        <v>-37.659999999999997</v>
      </c>
      <c r="P111" s="19">
        <f>VLOOKUP($A111,'MG Universe'!$A$2:$R$9990,16)</f>
        <v>9.7900000000000001E-2</v>
      </c>
      <c r="Q111" s="89">
        <f>VLOOKUP($A111,'MG Universe'!$A$2:$R$9990,17)</f>
        <v>0</v>
      </c>
      <c r="R111" s="18">
        <f>VLOOKUP($A111,'MG Universe'!$A$2:$R$9990,18)</f>
        <v>78.3</v>
      </c>
      <c r="S111" s="18">
        <f>VLOOKUP($A111,'MG Universe'!$A$2:$U$9990,19)</f>
        <v>24473367362</v>
      </c>
      <c r="T111" s="18" t="str">
        <f>VLOOKUP($A111,'MG Universe'!$A$2:$U$9990,20)</f>
        <v>Large</v>
      </c>
      <c r="U111" s="18" t="str">
        <f>VLOOKUP($A111,'MG Universe'!$A$2:$U$9990,21)</f>
        <v>Medical</v>
      </c>
    </row>
    <row r="112" spans="1:21" ht="15.75" thickBot="1" x14ac:dyDescent="0.3">
      <c r="A112" s="138" t="s">
        <v>490</v>
      </c>
      <c r="B112" s="119" t="str">
        <f>VLOOKUP($A112,'MG Universe'!$A$2:$R$9990,2)</f>
        <v>CenterPoint Energy, Inc.</v>
      </c>
      <c r="C112" s="15" t="str">
        <f>VLOOKUP($A112,'MG Universe'!$A$2:$R$9990,3)</f>
        <v>C-</v>
      </c>
      <c r="D112" s="15" t="str">
        <f>VLOOKUP($A112,'MG Universe'!$A$2:$R$9990,4)</f>
        <v>S</v>
      </c>
      <c r="E112" s="15" t="str">
        <f>VLOOKUP($A112,'MG Universe'!$A$2:$R$9990,5)</f>
        <v>F</v>
      </c>
      <c r="F112" s="16" t="str">
        <f>VLOOKUP($A112,'MG Universe'!$A$2:$R$9990,6)</f>
        <v>SF</v>
      </c>
      <c r="G112" s="85">
        <f>VLOOKUP($A112,'MG Universe'!$A$2:$R$9990,7)</f>
        <v>43178</v>
      </c>
      <c r="H112" s="18">
        <f>VLOOKUP($A112,'MG Universe'!$A$2:$R$9990,8)</f>
        <v>25.99</v>
      </c>
      <c r="I112" s="18">
        <f>VLOOKUP($A112,'MG Universe'!$A$2:$R$9990,9)</f>
        <v>27.71</v>
      </c>
      <c r="J112" s="19">
        <f>VLOOKUP($A112,'MG Universe'!$A$2:$R$9990,10)</f>
        <v>1.0662</v>
      </c>
      <c r="K112" s="86">
        <f>VLOOKUP($A112,'MG Universe'!$A$2:$R$9990,11)</f>
        <v>16.59</v>
      </c>
      <c r="L112" s="19">
        <f>VLOOKUP($A112,'MG Universe'!$A$2:$R$9990,12)</f>
        <v>3.8600000000000002E-2</v>
      </c>
      <c r="M112" s="87">
        <f>VLOOKUP($A112,'MG Universe'!$A$2:$R$9990,13)</f>
        <v>0.5</v>
      </c>
      <c r="N112" s="88">
        <f>VLOOKUP($A112,'MG Universe'!$A$2:$R$9990,14)</f>
        <v>1.1100000000000001</v>
      </c>
      <c r="O112" s="18">
        <f>VLOOKUP($A112,'MG Universe'!$A$2:$R$9990,15)</f>
        <v>-33.76</v>
      </c>
      <c r="P112" s="19">
        <f>VLOOKUP($A112,'MG Universe'!$A$2:$R$9990,16)</f>
        <v>4.0500000000000001E-2</v>
      </c>
      <c r="Q112" s="89">
        <f>VLOOKUP($A112,'MG Universe'!$A$2:$R$9990,17)</f>
        <v>12</v>
      </c>
      <c r="R112" s="18">
        <f>VLOOKUP($A112,'MG Universe'!$A$2:$R$9990,18)</f>
        <v>18.97</v>
      </c>
      <c r="S112" s="18">
        <f>VLOOKUP($A112,'MG Universe'!$A$2:$U$9990,19)</f>
        <v>11969060801</v>
      </c>
      <c r="T112" s="18" t="str">
        <f>VLOOKUP($A112,'MG Universe'!$A$2:$U$9990,20)</f>
        <v>Large</v>
      </c>
      <c r="U112" s="18" t="str">
        <f>VLOOKUP($A112,'MG Universe'!$A$2:$U$9990,21)</f>
        <v>Utilities</v>
      </c>
    </row>
    <row r="113" spans="1:21" ht="15.75" thickBot="1" x14ac:dyDescent="0.3">
      <c r="A113" s="138" t="s">
        <v>496</v>
      </c>
      <c r="B113" s="119" t="str">
        <f>VLOOKUP($A113,'MG Universe'!$A$2:$R$9990,2)</f>
        <v>Capital One Financial Corp.</v>
      </c>
      <c r="C113" s="15" t="str">
        <f>VLOOKUP($A113,'MG Universe'!$A$2:$R$9990,3)</f>
        <v>B</v>
      </c>
      <c r="D113" s="15" t="str">
        <f>VLOOKUP($A113,'MG Universe'!$A$2:$R$9990,4)</f>
        <v>D</v>
      </c>
      <c r="E113" s="15" t="str">
        <f>VLOOKUP($A113,'MG Universe'!$A$2:$R$9990,5)</f>
        <v>O</v>
      </c>
      <c r="F113" s="16" t="str">
        <f>VLOOKUP($A113,'MG Universe'!$A$2:$R$9990,6)</f>
        <v>DO</v>
      </c>
      <c r="G113" s="85">
        <f>VLOOKUP($A113,'MG Universe'!$A$2:$R$9990,7)</f>
        <v>43162</v>
      </c>
      <c r="H113" s="18">
        <f>VLOOKUP($A113,'MG Universe'!$A$2:$R$9990,8)</f>
        <v>57.37</v>
      </c>
      <c r="I113" s="18">
        <f>VLOOKUP($A113,'MG Universe'!$A$2:$R$9990,9)</f>
        <v>95.98</v>
      </c>
      <c r="J113" s="19">
        <f>VLOOKUP($A113,'MG Universe'!$A$2:$R$9990,10)</f>
        <v>1.673</v>
      </c>
      <c r="K113" s="86">
        <f>VLOOKUP($A113,'MG Universe'!$A$2:$R$9990,11)</f>
        <v>13.99</v>
      </c>
      <c r="L113" s="19">
        <f>VLOOKUP($A113,'MG Universe'!$A$2:$R$9990,12)</f>
        <v>1.67E-2</v>
      </c>
      <c r="M113" s="87">
        <f>VLOOKUP($A113,'MG Universe'!$A$2:$R$9990,13)</f>
        <v>1.3</v>
      </c>
      <c r="N113" s="88" t="str">
        <f>VLOOKUP($A113,'MG Universe'!$A$2:$R$9990,14)</f>
        <v>N/A</v>
      </c>
      <c r="O113" s="18" t="str">
        <f>VLOOKUP($A113,'MG Universe'!$A$2:$R$9990,15)</f>
        <v>N/A</v>
      </c>
      <c r="P113" s="19">
        <f>VLOOKUP($A113,'MG Universe'!$A$2:$R$9990,16)</f>
        <v>2.75E-2</v>
      </c>
      <c r="Q113" s="89">
        <f>VLOOKUP($A113,'MG Universe'!$A$2:$R$9990,17)</f>
        <v>5</v>
      </c>
      <c r="R113" s="18">
        <f>VLOOKUP($A113,'MG Universe'!$A$2:$R$9990,18)</f>
        <v>145.08000000000001</v>
      </c>
      <c r="S113" s="18">
        <f>VLOOKUP($A113,'MG Universe'!$A$2:$U$9990,19)</f>
        <v>46045383368</v>
      </c>
      <c r="T113" s="18" t="str">
        <f>VLOOKUP($A113,'MG Universe'!$A$2:$U$9990,20)</f>
        <v>Large</v>
      </c>
      <c r="U113" s="18" t="str">
        <f>VLOOKUP($A113,'MG Universe'!$A$2:$U$9990,21)</f>
        <v>Financial Services</v>
      </c>
    </row>
    <row r="114" spans="1:21" ht="15.75" thickBot="1" x14ac:dyDescent="0.3">
      <c r="A114" s="138" t="s">
        <v>498</v>
      </c>
      <c r="B114" s="119" t="str">
        <f>VLOOKUP($A114,'MG Universe'!$A$2:$R$9990,2)</f>
        <v>Cabot Oil &amp; Gas Corporation</v>
      </c>
      <c r="C114" s="15" t="str">
        <f>VLOOKUP($A114,'MG Universe'!$A$2:$R$9990,3)</f>
        <v>F</v>
      </c>
      <c r="D114" s="15" t="str">
        <f>VLOOKUP($A114,'MG Universe'!$A$2:$R$9990,4)</f>
        <v>S</v>
      </c>
      <c r="E114" s="15" t="str">
        <f>VLOOKUP($A114,'MG Universe'!$A$2:$R$9990,5)</f>
        <v>O</v>
      </c>
      <c r="F114" s="16" t="str">
        <f>VLOOKUP($A114,'MG Universe'!$A$2:$R$9990,6)</f>
        <v>SO</v>
      </c>
      <c r="G114" s="85">
        <f>VLOOKUP($A114,'MG Universe'!$A$2:$R$9990,7)</f>
        <v>43264</v>
      </c>
      <c r="H114" s="18">
        <f>VLOOKUP($A114,'MG Universe'!$A$2:$R$9990,8)</f>
        <v>0</v>
      </c>
      <c r="I114" s="18">
        <f>VLOOKUP($A114,'MG Universe'!$A$2:$R$9990,9)</f>
        <v>23.66</v>
      </c>
      <c r="J114" s="19" t="str">
        <f>VLOOKUP($A114,'MG Universe'!$A$2:$R$9990,10)</f>
        <v>N/A</v>
      </c>
      <c r="K114" s="86">
        <f>VLOOKUP($A114,'MG Universe'!$A$2:$R$9990,11)</f>
        <v>139.18</v>
      </c>
      <c r="L114" s="19">
        <f>VLOOKUP($A114,'MG Universe'!$A$2:$R$9990,12)</f>
        <v>7.1999999999999998E-3</v>
      </c>
      <c r="M114" s="87">
        <f>VLOOKUP($A114,'MG Universe'!$A$2:$R$9990,13)</f>
        <v>0.4</v>
      </c>
      <c r="N114" s="88">
        <f>VLOOKUP($A114,'MG Universe'!$A$2:$R$9990,14)</f>
        <v>2.42</v>
      </c>
      <c r="O114" s="18">
        <f>VLOOKUP($A114,'MG Universe'!$A$2:$R$9990,15)</f>
        <v>-1.94</v>
      </c>
      <c r="P114" s="19">
        <f>VLOOKUP($A114,'MG Universe'!$A$2:$R$9990,16)</f>
        <v>0.65339999999999998</v>
      </c>
      <c r="Q114" s="89">
        <f>VLOOKUP($A114,'MG Universe'!$A$2:$R$9990,17)</f>
        <v>1</v>
      </c>
      <c r="R114" s="18">
        <f>VLOOKUP($A114,'MG Universe'!$A$2:$R$9990,18)</f>
        <v>10.71</v>
      </c>
      <c r="S114" s="18">
        <f>VLOOKUP($A114,'MG Universe'!$A$2:$U$9990,19)</f>
        <v>10569520908</v>
      </c>
      <c r="T114" s="18" t="str">
        <f>VLOOKUP($A114,'MG Universe'!$A$2:$U$9990,20)</f>
        <v>Large</v>
      </c>
      <c r="U114" s="18" t="str">
        <f>VLOOKUP($A114,'MG Universe'!$A$2:$U$9990,21)</f>
        <v>Oil &amp; Gas</v>
      </c>
    </row>
    <row r="115" spans="1:21" ht="15.75" thickBot="1" x14ac:dyDescent="0.3">
      <c r="A115" s="138" t="s">
        <v>504</v>
      </c>
      <c r="B115" s="119" t="str">
        <f>VLOOKUP($A115,'MG Universe'!$A$2:$R$9990,2)</f>
        <v>Rockwell Collins, Inc.</v>
      </c>
      <c r="C115" s="15" t="str">
        <f>VLOOKUP($A115,'MG Universe'!$A$2:$R$9990,3)</f>
        <v>C</v>
      </c>
      <c r="D115" s="15" t="str">
        <f>VLOOKUP($A115,'MG Universe'!$A$2:$R$9990,4)</f>
        <v>E</v>
      </c>
      <c r="E115" s="15" t="str">
        <f>VLOOKUP($A115,'MG Universe'!$A$2:$R$9990,5)</f>
        <v>O</v>
      </c>
      <c r="F115" s="16" t="str">
        <f>VLOOKUP($A115,'MG Universe'!$A$2:$R$9990,6)</f>
        <v>EO</v>
      </c>
      <c r="G115" s="85">
        <f>VLOOKUP($A115,'MG Universe'!$A$2:$R$9990,7)</f>
        <v>43226</v>
      </c>
      <c r="H115" s="18">
        <f>VLOOKUP($A115,'MG Universe'!$A$2:$R$9990,8)</f>
        <v>95.99</v>
      </c>
      <c r="I115" s="18">
        <f>VLOOKUP($A115,'MG Universe'!$A$2:$R$9990,9)</f>
        <v>137.32</v>
      </c>
      <c r="J115" s="19">
        <f>VLOOKUP($A115,'MG Universe'!$A$2:$R$9990,10)</f>
        <v>1.4306000000000001</v>
      </c>
      <c r="K115" s="86">
        <f>VLOOKUP($A115,'MG Universe'!$A$2:$R$9990,11)</f>
        <v>24.7</v>
      </c>
      <c r="L115" s="19">
        <f>VLOOKUP($A115,'MG Universe'!$A$2:$R$9990,12)</f>
        <v>9.5999999999999992E-3</v>
      </c>
      <c r="M115" s="87">
        <f>VLOOKUP($A115,'MG Universe'!$A$2:$R$9990,13)</f>
        <v>0.7</v>
      </c>
      <c r="N115" s="88">
        <f>VLOOKUP($A115,'MG Universe'!$A$2:$R$9990,14)</f>
        <v>1.61</v>
      </c>
      <c r="O115" s="18">
        <f>VLOOKUP($A115,'MG Universe'!$A$2:$R$9990,15)</f>
        <v>-39.35</v>
      </c>
      <c r="P115" s="19">
        <f>VLOOKUP($A115,'MG Universe'!$A$2:$R$9990,16)</f>
        <v>8.1000000000000003E-2</v>
      </c>
      <c r="Q115" s="89">
        <f>VLOOKUP($A115,'MG Universe'!$A$2:$R$9990,17)</f>
        <v>3</v>
      </c>
      <c r="R115" s="18">
        <f>VLOOKUP($A115,'MG Universe'!$A$2:$R$9990,18)</f>
        <v>74.239999999999995</v>
      </c>
      <c r="S115" s="18">
        <f>VLOOKUP($A115,'MG Universe'!$A$2:$U$9990,19)</f>
        <v>22557045400</v>
      </c>
      <c r="T115" s="18" t="str">
        <f>VLOOKUP($A115,'MG Universe'!$A$2:$U$9990,20)</f>
        <v>Large</v>
      </c>
      <c r="U115" s="18" t="str">
        <f>VLOOKUP($A115,'MG Universe'!$A$2:$U$9990,21)</f>
        <v>Defense</v>
      </c>
    </row>
    <row r="116" spans="1:21" ht="15.75" thickBot="1" x14ac:dyDescent="0.3">
      <c r="A116" s="138" t="s">
        <v>508</v>
      </c>
      <c r="B116" s="119" t="str">
        <f>VLOOKUP($A116,'MG Universe'!$A$2:$R$9990,2)</f>
        <v>Cooper Companies Inc</v>
      </c>
      <c r="C116" s="15" t="str">
        <f>VLOOKUP($A116,'MG Universe'!$A$2:$R$9990,3)</f>
        <v>C</v>
      </c>
      <c r="D116" s="15" t="str">
        <f>VLOOKUP($A116,'MG Universe'!$A$2:$R$9990,4)</f>
        <v>E</v>
      </c>
      <c r="E116" s="15" t="str">
        <f>VLOOKUP($A116,'MG Universe'!$A$2:$R$9990,5)</f>
        <v>O</v>
      </c>
      <c r="F116" s="16" t="str">
        <f>VLOOKUP($A116,'MG Universe'!$A$2:$R$9990,6)</f>
        <v>EO</v>
      </c>
      <c r="G116" s="85">
        <f>VLOOKUP($A116,'MG Universe'!$A$2:$R$9990,7)</f>
        <v>43234</v>
      </c>
      <c r="H116" s="18">
        <f>VLOOKUP($A116,'MG Universe'!$A$2:$R$9990,8)</f>
        <v>202.61</v>
      </c>
      <c r="I116" s="18">
        <f>VLOOKUP($A116,'MG Universe'!$A$2:$R$9990,9)</f>
        <v>246.07</v>
      </c>
      <c r="J116" s="19">
        <f>VLOOKUP($A116,'MG Universe'!$A$2:$R$9990,10)</f>
        <v>1.2144999999999999</v>
      </c>
      <c r="K116" s="86">
        <f>VLOOKUP($A116,'MG Universe'!$A$2:$R$9990,11)</f>
        <v>30.91</v>
      </c>
      <c r="L116" s="19">
        <f>VLOOKUP($A116,'MG Universe'!$A$2:$R$9990,12)</f>
        <v>2.0000000000000001E-4</v>
      </c>
      <c r="M116" s="87">
        <f>VLOOKUP($A116,'MG Universe'!$A$2:$R$9990,13)</f>
        <v>0.6</v>
      </c>
      <c r="N116" s="88">
        <f>VLOOKUP($A116,'MG Universe'!$A$2:$R$9990,14)</f>
        <v>2.83</v>
      </c>
      <c r="O116" s="18">
        <f>VLOOKUP($A116,'MG Universe'!$A$2:$R$9990,15)</f>
        <v>-39.61</v>
      </c>
      <c r="P116" s="19">
        <f>VLOOKUP($A116,'MG Universe'!$A$2:$R$9990,16)</f>
        <v>0.11210000000000001</v>
      </c>
      <c r="Q116" s="89">
        <f>VLOOKUP($A116,'MG Universe'!$A$2:$R$9990,17)</f>
        <v>0</v>
      </c>
      <c r="R116" s="18">
        <f>VLOOKUP($A116,'MG Universe'!$A$2:$R$9990,18)</f>
        <v>131.11000000000001</v>
      </c>
      <c r="S116" s="18">
        <f>VLOOKUP($A116,'MG Universe'!$A$2:$U$9990,19)</f>
        <v>12303104932</v>
      </c>
      <c r="T116" s="18" t="str">
        <f>VLOOKUP($A116,'MG Universe'!$A$2:$U$9990,20)</f>
        <v>Large</v>
      </c>
      <c r="U116" s="18" t="str">
        <f>VLOOKUP($A116,'MG Universe'!$A$2:$U$9990,21)</f>
        <v>Medical</v>
      </c>
    </row>
    <row r="117" spans="1:21" ht="15.75" thickBot="1" x14ac:dyDescent="0.3">
      <c r="A117" s="138" t="s">
        <v>510</v>
      </c>
      <c r="B117" s="119" t="str">
        <f>VLOOKUP($A117,'MG Universe'!$A$2:$R$9990,2)</f>
        <v>ConocoPhillips</v>
      </c>
      <c r="C117" s="15" t="str">
        <f>VLOOKUP($A117,'MG Universe'!$A$2:$R$9990,3)</f>
        <v>F</v>
      </c>
      <c r="D117" s="15" t="str">
        <f>VLOOKUP($A117,'MG Universe'!$A$2:$R$9990,4)</f>
        <v>S</v>
      </c>
      <c r="E117" s="15" t="str">
        <f>VLOOKUP($A117,'MG Universe'!$A$2:$R$9990,5)</f>
        <v>O</v>
      </c>
      <c r="F117" s="16" t="str">
        <f>VLOOKUP($A117,'MG Universe'!$A$2:$R$9990,6)</f>
        <v>SO</v>
      </c>
      <c r="G117" s="85">
        <f>VLOOKUP($A117,'MG Universe'!$A$2:$R$9990,7)</f>
        <v>43193</v>
      </c>
      <c r="H117" s="18">
        <f>VLOOKUP($A117,'MG Universe'!$A$2:$R$9990,8)</f>
        <v>0</v>
      </c>
      <c r="I117" s="18">
        <f>VLOOKUP($A117,'MG Universe'!$A$2:$R$9990,9)</f>
        <v>70.28</v>
      </c>
      <c r="J117" s="19" t="str">
        <f>VLOOKUP($A117,'MG Universe'!$A$2:$R$9990,10)</f>
        <v>N/A</v>
      </c>
      <c r="K117" s="86" t="str">
        <f>VLOOKUP($A117,'MG Universe'!$A$2:$R$9990,11)</f>
        <v>N/A</v>
      </c>
      <c r="L117" s="19">
        <f>VLOOKUP($A117,'MG Universe'!$A$2:$R$9990,12)</f>
        <v>1.5100000000000001E-2</v>
      </c>
      <c r="M117" s="87">
        <f>VLOOKUP($A117,'MG Universe'!$A$2:$R$9990,13)</f>
        <v>1.2</v>
      </c>
      <c r="N117" s="88">
        <f>VLOOKUP($A117,'MG Universe'!$A$2:$R$9990,14)</f>
        <v>1.76</v>
      </c>
      <c r="O117" s="18">
        <f>VLOOKUP($A117,'MG Universe'!$A$2:$R$9990,15)</f>
        <v>-22.02</v>
      </c>
      <c r="P117" s="19">
        <f>VLOOKUP($A117,'MG Universe'!$A$2:$R$9990,16)</f>
        <v>-1.1406000000000001</v>
      </c>
      <c r="Q117" s="89">
        <f>VLOOKUP($A117,'MG Universe'!$A$2:$R$9990,17)</f>
        <v>1</v>
      </c>
      <c r="R117" s="18">
        <f>VLOOKUP($A117,'MG Universe'!$A$2:$R$9990,18)</f>
        <v>31.26</v>
      </c>
      <c r="S117" s="18">
        <f>VLOOKUP($A117,'MG Universe'!$A$2:$U$9990,19)</f>
        <v>83886686485</v>
      </c>
      <c r="T117" s="18" t="str">
        <f>VLOOKUP($A117,'MG Universe'!$A$2:$U$9990,20)</f>
        <v>Large</v>
      </c>
      <c r="U117" s="18" t="str">
        <f>VLOOKUP($A117,'MG Universe'!$A$2:$U$9990,21)</f>
        <v>Oil &amp; Gas</v>
      </c>
    </row>
    <row r="118" spans="1:21" ht="15.75" thickBot="1" x14ac:dyDescent="0.3">
      <c r="A118" s="138" t="s">
        <v>517</v>
      </c>
      <c r="B118" s="119" t="str">
        <f>VLOOKUP($A118,'MG Universe'!$A$2:$R$9990,2)</f>
        <v>Costco Wholesale Corporation</v>
      </c>
      <c r="C118" s="15" t="str">
        <f>VLOOKUP($A118,'MG Universe'!$A$2:$R$9990,3)</f>
        <v>F</v>
      </c>
      <c r="D118" s="15" t="str">
        <f>VLOOKUP($A118,'MG Universe'!$A$2:$R$9990,4)</f>
        <v>S</v>
      </c>
      <c r="E118" s="15" t="str">
        <f>VLOOKUP($A118,'MG Universe'!$A$2:$R$9990,5)</f>
        <v>O</v>
      </c>
      <c r="F118" s="16" t="str">
        <f>VLOOKUP($A118,'MG Universe'!$A$2:$R$9990,6)</f>
        <v>SO</v>
      </c>
      <c r="G118" s="85">
        <f>VLOOKUP($A118,'MG Universe'!$A$2:$R$9990,7)</f>
        <v>43261</v>
      </c>
      <c r="H118" s="18">
        <f>VLOOKUP($A118,'MG Universe'!$A$2:$R$9990,8)</f>
        <v>123.84</v>
      </c>
      <c r="I118" s="18">
        <f>VLOOKUP($A118,'MG Universe'!$A$2:$R$9990,9)</f>
        <v>215</v>
      </c>
      <c r="J118" s="19">
        <f>VLOOKUP($A118,'MG Universe'!$A$2:$R$9990,10)</f>
        <v>1.7361</v>
      </c>
      <c r="K118" s="86">
        <f>VLOOKUP($A118,'MG Universe'!$A$2:$R$9990,11)</f>
        <v>36.26</v>
      </c>
      <c r="L118" s="19">
        <f>VLOOKUP($A118,'MG Universe'!$A$2:$R$9990,12)</f>
        <v>8.8000000000000005E-3</v>
      </c>
      <c r="M118" s="87">
        <f>VLOOKUP($A118,'MG Universe'!$A$2:$R$9990,13)</f>
        <v>1</v>
      </c>
      <c r="N118" s="88">
        <f>VLOOKUP($A118,'MG Universe'!$A$2:$R$9990,14)</f>
        <v>1.01</v>
      </c>
      <c r="O118" s="18">
        <f>VLOOKUP($A118,'MG Universe'!$A$2:$R$9990,15)</f>
        <v>-16.899999999999999</v>
      </c>
      <c r="P118" s="19">
        <f>VLOOKUP($A118,'MG Universe'!$A$2:$R$9990,16)</f>
        <v>0.13880000000000001</v>
      </c>
      <c r="Q118" s="89">
        <f>VLOOKUP($A118,'MG Universe'!$A$2:$R$9990,17)</f>
        <v>14</v>
      </c>
      <c r="R118" s="18">
        <f>VLOOKUP($A118,'MG Universe'!$A$2:$R$9990,18)</f>
        <v>60.63</v>
      </c>
      <c r="S118" s="18">
        <f>VLOOKUP($A118,'MG Universe'!$A$2:$U$9990,19)</f>
        <v>95028088650</v>
      </c>
      <c r="T118" s="18" t="str">
        <f>VLOOKUP($A118,'MG Universe'!$A$2:$U$9990,20)</f>
        <v>Large</v>
      </c>
      <c r="U118" s="18" t="str">
        <f>VLOOKUP($A118,'MG Universe'!$A$2:$U$9990,21)</f>
        <v>Retail</v>
      </c>
    </row>
    <row r="119" spans="1:21" ht="15.75" thickBot="1" x14ac:dyDescent="0.3">
      <c r="A119" s="138" t="s">
        <v>519</v>
      </c>
      <c r="B119" s="119" t="str">
        <f>VLOOKUP($A119,'MG Universe'!$A$2:$R$9990,2)</f>
        <v>Coty Inc</v>
      </c>
      <c r="C119" s="15" t="str">
        <f>VLOOKUP($A119,'MG Universe'!$A$2:$R$9990,3)</f>
        <v>D</v>
      </c>
      <c r="D119" s="15" t="str">
        <f>VLOOKUP($A119,'MG Universe'!$A$2:$R$9990,4)</f>
        <v>S</v>
      </c>
      <c r="E119" s="15" t="str">
        <f>VLOOKUP($A119,'MG Universe'!$A$2:$R$9990,5)</f>
        <v>O</v>
      </c>
      <c r="F119" s="16" t="str">
        <f>VLOOKUP($A119,'MG Universe'!$A$2:$R$9990,6)</f>
        <v>SO</v>
      </c>
      <c r="G119" s="85">
        <f>VLOOKUP($A119,'MG Universe'!$A$2:$R$9990,7)</f>
        <v>43235</v>
      </c>
      <c r="H119" s="18">
        <f>VLOOKUP($A119,'MG Universe'!$A$2:$R$9990,8)</f>
        <v>0.27</v>
      </c>
      <c r="I119" s="18">
        <f>VLOOKUP($A119,'MG Universe'!$A$2:$R$9990,9)</f>
        <v>14.23</v>
      </c>
      <c r="J119" s="19">
        <f>VLOOKUP($A119,'MG Universe'!$A$2:$R$9990,10)</f>
        <v>52.703699999999998</v>
      </c>
      <c r="K119" s="86">
        <f>VLOOKUP($A119,'MG Universe'!$A$2:$R$9990,11)</f>
        <v>474.33</v>
      </c>
      <c r="L119" s="19">
        <f>VLOOKUP($A119,'MG Universe'!$A$2:$R$9990,12)</f>
        <v>4.5699999999999998E-2</v>
      </c>
      <c r="M119" s="87">
        <f>VLOOKUP($A119,'MG Universe'!$A$2:$R$9990,13)</f>
        <v>0.3</v>
      </c>
      <c r="N119" s="88">
        <f>VLOOKUP($A119,'MG Universe'!$A$2:$R$9990,14)</f>
        <v>0.99</v>
      </c>
      <c r="O119" s="18">
        <f>VLOOKUP($A119,'MG Universe'!$A$2:$R$9990,15)</f>
        <v>-13.8</v>
      </c>
      <c r="P119" s="19">
        <f>VLOOKUP($A119,'MG Universe'!$A$2:$R$9990,16)</f>
        <v>2.3292000000000002</v>
      </c>
      <c r="Q119" s="89">
        <f>VLOOKUP($A119,'MG Universe'!$A$2:$R$9990,17)</f>
        <v>2</v>
      </c>
      <c r="R119" s="18">
        <f>VLOOKUP($A119,'MG Universe'!$A$2:$R$9990,18)</f>
        <v>6.26</v>
      </c>
      <c r="S119" s="18">
        <f>VLOOKUP($A119,'MG Universe'!$A$2:$U$9990,19)</f>
        <v>10687649654</v>
      </c>
      <c r="T119" s="18" t="str">
        <f>VLOOKUP($A119,'MG Universe'!$A$2:$U$9990,20)</f>
        <v>Large</v>
      </c>
      <c r="U119" s="18" t="str">
        <f>VLOOKUP($A119,'MG Universe'!$A$2:$U$9990,21)</f>
        <v>Personal Products</v>
      </c>
    </row>
    <row r="120" spans="1:21" ht="15.75" thickBot="1" x14ac:dyDescent="0.3">
      <c r="A120" s="138" t="s">
        <v>75</v>
      </c>
      <c r="B120" s="119" t="str">
        <f>VLOOKUP($A120,'MG Universe'!$A$2:$R$9990,2)</f>
        <v>Campbell Soup Company</v>
      </c>
      <c r="C120" s="15" t="str">
        <f>VLOOKUP($A120,'MG Universe'!$A$2:$R$9990,3)</f>
        <v>D+</v>
      </c>
      <c r="D120" s="15" t="str">
        <f>VLOOKUP($A120,'MG Universe'!$A$2:$R$9990,4)</f>
        <v>S</v>
      </c>
      <c r="E120" s="15" t="str">
        <f>VLOOKUP($A120,'MG Universe'!$A$2:$R$9990,5)</f>
        <v>O</v>
      </c>
      <c r="F120" s="16" t="str">
        <f>VLOOKUP($A120,'MG Universe'!$A$2:$R$9990,6)</f>
        <v>SO</v>
      </c>
      <c r="G120" s="85">
        <f>VLOOKUP($A120,'MG Universe'!$A$2:$R$9990,7)</f>
        <v>43190</v>
      </c>
      <c r="H120" s="18">
        <f>VLOOKUP($A120,'MG Universe'!$A$2:$R$9990,8)</f>
        <v>33.51</v>
      </c>
      <c r="I120" s="18">
        <f>VLOOKUP($A120,'MG Universe'!$A$2:$R$9990,9)</f>
        <v>41.16</v>
      </c>
      <c r="J120" s="19">
        <f>VLOOKUP($A120,'MG Universe'!$A$2:$R$9990,10)</f>
        <v>1.2282999999999999</v>
      </c>
      <c r="K120" s="86">
        <f>VLOOKUP($A120,'MG Universe'!$A$2:$R$9990,11)</f>
        <v>15.83</v>
      </c>
      <c r="L120" s="19">
        <f>VLOOKUP($A120,'MG Universe'!$A$2:$R$9990,12)</f>
        <v>3.4000000000000002E-2</v>
      </c>
      <c r="M120" s="87">
        <f>VLOOKUP($A120,'MG Universe'!$A$2:$R$9990,13)</f>
        <v>0.3</v>
      </c>
      <c r="N120" s="88">
        <f>VLOOKUP($A120,'MG Universe'!$A$2:$R$9990,14)</f>
        <v>0.64</v>
      </c>
      <c r="O120" s="18">
        <f>VLOOKUP($A120,'MG Universe'!$A$2:$R$9990,15)</f>
        <v>-14.84</v>
      </c>
      <c r="P120" s="19">
        <f>VLOOKUP($A120,'MG Universe'!$A$2:$R$9990,16)</f>
        <v>3.6700000000000003E-2</v>
      </c>
      <c r="Q120" s="89">
        <f>VLOOKUP($A120,'MG Universe'!$A$2:$R$9990,17)</f>
        <v>1</v>
      </c>
      <c r="R120" s="18">
        <f>VLOOKUP($A120,'MG Universe'!$A$2:$R$9990,18)</f>
        <v>19.13</v>
      </c>
      <c r="S120" s="18">
        <f>VLOOKUP($A120,'MG Universe'!$A$2:$U$9990,19)</f>
        <v>12517893986</v>
      </c>
      <c r="T120" s="18" t="str">
        <f>VLOOKUP($A120,'MG Universe'!$A$2:$U$9990,20)</f>
        <v>Large</v>
      </c>
      <c r="U120" s="18" t="str">
        <f>VLOOKUP($A120,'MG Universe'!$A$2:$U$9990,21)</f>
        <v>Food Processing</v>
      </c>
    </row>
    <row r="121" spans="1:21" ht="15.75" thickBot="1" x14ac:dyDescent="0.3">
      <c r="A121" s="138" t="s">
        <v>542</v>
      </c>
      <c r="B121" s="119" t="str">
        <f>VLOOKUP($A121,'MG Universe'!$A$2:$R$9990,2)</f>
        <v>salesforce.com, inc.</v>
      </c>
      <c r="C121" s="15" t="str">
        <f>VLOOKUP($A121,'MG Universe'!$A$2:$R$9990,3)</f>
        <v>F</v>
      </c>
      <c r="D121" s="15" t="str">
        <f>VLOOKUP($A121,'MG Universe'!$A$2:$R$9990,4)</f>
        <v>S</v>
      </c>
      <c r="E121" s="15" t="str">
        <f>VLOOKUP($A121,'MG Universe'!$A$2:$R$9990,5)</f>
        <v>O</v>
      </c>
      <c r="F121" s="16" t="str">
        <f>VLOOKUP($A121,'MG Universe'!$A$2:$R$9990,6)</f>
        <v>SO</v>
      </c>
      <c r="G121" s="85">
        <f>VLOOKUP($A121,'MG Universe'!$A$2:$R$9990,7)</f>
        <v>43277</v>
      </c>
      <c r="H121" s="18">
        <f>VLOOKUP($A121,'MG Universe'!$A$2:$R$9990,8)</f>
        <v>28.36</v>
      </c>
      <c r="I121" s="18">
        <f>VLOOKUP($A121,'MG Universe'!$A$2:$R$9990,9)</f>
        <v>147.02000000000001</v>
      </c>
      <c r="J121" s="19">
        <f>VLOOKUP($A121,'MG Universe'!$A$2:$R$9990,10)</f>
        <v>5.1840999999999999</v>
      </c>
      <c r="K121" s="86">
        <f>VLOOKUP($A121,'MG Universe'!$A$2:$R$9990,11)</f>
        <v>198.68</v>
      </c>
      <c r="L121" s="19">
        <f>VLOOKUP($A121,'MG Universe'!$A$2:$R$9990,12)</f>
        <v>0</v>
      </c>
      <c r="M121" s="87">
        <f>VLOOKUP($A121,'MG Universe'!$A$2:$R$9990,13)</f>
        <v>1.2</v>
      </c>
      <c r="N121" s="88">
        <f>VLOOKUP($A121,'MG Universe'!$A$2:$R$9990,14)</f>
        <v>1.29</v>
      </c>
      <c r="O121" s="18">
        <f>VLOOKUP($A121,'MG Universe'!$A$2:$R$9990,15)</f>
        <v>-2.3199999999999998</v>
      </c>
      <c r="P121" s="19">
        <f>VLOOKUP($A121,'MG Universe'!$A$2:$R$9990,16)</f>
        <v>0.95089999999999997</v>
      </c>
      <c r="Q121" s="89">
        <f>VLOOKUP($A121,'MG Universe'!$A$2:$R$9990,17)</f>
        <v>0</v>
      </c>
      <c r="R121" s="18">
        <f>VLOOKUP($A121,'MG Universe'!$A$2:$R$9990,18)</f>
        <v>24.24</v>
      </c>
      <c r="S121" s="18">
        <f>VLOOKUP($A121,'MG Universe'!$A$2:$U$9990,19)</f>
        <v>108375231887</v>
      </c>
      <c r="T121" s="18" t="str">
        <f>VLOOKUP($A121,'MG Universe'!$A$2:$U$9990,20)</f>
        <v>Large</v>
      </c>
      <c r="U121" s="18" t="str">
        <f>VLOOKUP($A121,'MG Universe'!$A$2:$U$9990,21)</f>
        <v>Internet Services</v>
      </c>
    </row>
    <row r="122" spans="1:21" ht="15.75" thickBot="1" x14ac:dyDescent="0.3">
      <c r="A122" s="138" t="s">
        <v>557</v>
      </c>
      <c r="B122" s="119" t="str">
        <f>VLOOKUP($A122,'MG Universe'!$A$2:$R$9990,2)</f>
        <v>Cisco Systems, Inc.</v>
      </c>
      <c r="C122" s="15" t="str">
        <f>VLOOKUP($A122,'MG Universe'!$A$2:$R$9990,3)</f>
        <v>B-</v>
      </c>
      <c r="D122" s="15" t="str">
        <f>VLOOKUP($A122,'MG Universe'!$A$2:$R$9990,4)</f>
        <v>E</v>
      </c>
      <c r="E122" s="15" t="str">
        <f>VLOOKUP($A122,'MG Universe'!$A$2:$R$9990,5)</f>
        <v>F</v>
      </c>
      <c r="F122" s="16" t="str">
        <f>VLOOKUP($A122,'MG Universe'!$A$2:$R$9990,6)</f>
        <v>EF</v>
      </c>
      <c r="G122" s="85">
        <f>VLOOKUP($A122,'MG Universe'!$A$2:$R$9990,7)</f>
        <v>43154</v>
      </c>
      <c r="H122" s="18">
        <f>VLOOKUP($A122,'MG Universe'!$A$2:$R$9990,8)</f>
        <v>41.3</v>
      </c>
      <c r="I122" s="18">
        <f>VLOOKUP($A122,'MG Universe'!$A$2:$R$9990,9)</f>
        <v>42.34</v>
      </c>
      <c r="J122" s="19">
        <f>VLOOKUP($A122,'MG Universe'!$A$2:$R$9990,10)</f>
        <v>1.0251999999999999</v>
      </c>
      <c r="K122" s="86">
        <f>VLOOKUP($A122,'MG Universe'!$A$2:$R$9990,11)</f>
        <v>20.16</v>
      </c>
      <c r="L122" s="19">
        <f>VLOOKUP($A122,'MG Universe'!$A$2:$R$9990,12)</f>
        <v>2.5999999999999999E-2</v>
      </c>
      <c r="M122" s="87">
        <f>VLOOKUP($A122,'MG Universe'!$A$2:$R$9990,13)</f>
        <v>1.1000000000000001</v>
      </c>
      <c r="N122" s="88">
        <f>VLOOKUP($A122,'MG Universe'!$A$2:$R$9990,14)</f>
        <v>2.4300000000000002</v>
      </c>
      <c r="O122" s="18">
        <f>VLOOKUP($A122,'MG Universe'!$A$2:$R$9990,15)</f>
        <v>1.32</v>
      </c>
      <c r="P122" s="19">
        <f>VLOOKUP($A122,'MG Universe'!$A$2:$R$9990,16)</f>
        <v>5.8299999999999998E-2</v>
      </c>
      <c r="Q122" s="89">
        <f>VLOOKUP($A122,'MG Universe'!$A$2:$R$9990,17)</f>
        <v>7</v>
      </c>
      <c r="R122" s="18">
        <f>VLOOKUP($A122,'MG Universe'!$A$2:$R$9990,18)</f>
        <v>27.49</v>
      </c>
      <c r="S122" s="18">
        <f>VLOOKUP($A122,'MG Universe'!$A$2:$U$9990,19)</f>
        <v>195746687210</v>
      </c>
      <c r="T122" s="18" t="str">
        <f>VLOOKUP($A122,'MG Universe'!$A$2:$U$9990,20)</f>
        <v>Large</v>
      </c>
      <c r="U122" s="18" t="str">
        <f>VLOOKUP($A122,'MG Universe'!$A$2:$U$9990,21)</f>
        <v>Software</v>
      </c>
    </row>
    <row r="123" spans="1:21" ht="15.75" thickBot="1" x14ac:dyDescent="0.3">
      <c r="A123" s="138" t="s">
        <v>565</v>
      </c>
      <c r="B123" s="119" t="str">
        <f>VLOOKUP($A123,'MG Universe'!$A$2:$R$9990,2)</f>
        <v>CSX Corporation</v>
      </c>
      <c r="C123" s="15" t="str">
        <f>VLOOKUP($A123,'MG Universe'!$A$2:$R$9990,3)</f>
        <v>C-</v>
      </c>
      <c r="D123" s="15" t="str">
        <f>VLOOKUP($A123,'MG Universe'!$A$2:$R$9990,4)</f>
        <v>S</v>
      </c>
      <c r="E123" s="15" t="str">
        <f>VLOOKUP($A123,'MG Universe'!$A$2:$R$9990,5)</f>
        <v>U</v>
      </c>
      <c r="F123" s="16" t="str">
        <f>VLOOKUP($A123,'MG Universe'!$A$2:$R$9990,6)</f>
        <v>SU</v>
      </c>
      <c r="G123" s="85">
        <f>VLOOKUP($A123,'MG Universe'!$A$2:$R$9990,7)</f>
        <v>43200</v>
      </c>
      <c r="H123" s="18">
        <f>VLOOKUP($A123,'MG Universe'!$A$2:$R$9990,8)</f>
        <v>109.75</v>
      </c>
      <c r="I123" s="18">
        <f>VLOOKUP($A123,'MG Universe'!$A$2:$R$9990,9)</f>
        <v>64.44</v>
      </c>
      <c r="J123" s="19">
        <f>VLOOKUP($A123,'MG Universe'!$A$2:$R$9990,10)</f>
        <v>0.58720000000000006</v>
      </c>
      <c r="K123" s="86">
        <f>VLOOKUP($A123,'MG Universe'!$A$2:$R$9990,11)</f>
        <v>19.59</v>
      </c>
      <c r="L123" s="19">
        <f>VLOOKUP($A123,'MG Universe'!$A$2:$R$9990,12)</f>
        <v>1.21E-2</v>
      </c>
      <c r="M123" s="87">
        <f>VLOOKUP($A123,'MG Universe'!$A$2:$R$9990,13)</f>
        <v>1.2</v>
      </c>
      <c r="N123" s="88">
        <f>VLOOKUP($A123,'MG Universe'!$A$2:$R$9990,14)</f>
        <v>1.01</v>
      </c>
      <c r="O123" s="18">
        <f>VLOOKUP($A123,'MG Universe'!$A$2:$R$9990,15)</f>
        <v>-21.27</v>
      </c>
      <c r="P123" s="19">
        <f>VLOOKUP($A123,'MG Universe'!$A$2:$R$9990,16)</f>
        <v>5.5399999999999998E-2</v>
      </c>
      <c r="Q123" s="89">
        <f>VLOOKUP($A123,'MG Universe'!$A$2:$R$9990,17)</f>
        <v>13</v>
      </c>
      <c r="R123" s="18">
        <f>VLOOKUP($A123,'MG Universe'!$A$2:$R$9990,18)</f>
        <v>32.380000000000003</v>
      </c>
      <c r="S123" s="18">
        <f>VLOOKUP($A123,'MG Universe'!$A$2:$U$9990,19)</f>
        <v>57033560538</v>
      </c>
      <c r="T123" s="18" t="str">
        <f>VLOOKUP($A123,'MG Universe'!$A$2:$U$9990,20)</f>
        <v>Large</v>
      </c>
      <c r="U123" s="18" t="str">
        <f>VLOOKUP($A123,'MG Universe'!$A$2:$U$9990,21)</f>
        <v>Railroads</v>
      </c>
    </row>
    <row r="124" spans="1:21" ht="15.75" thickBot="1" x14ac:dyDescent="0.3">
      <c r="A124" s="138" t="s">
        <v>568</v>
      </c>
      <c r="B124" s="119" t="str">
        <f>VLOOKUP($A124,'MG Universe'!$A$2:$R$9990,2)</f>
        <v>Cintas Corporation</v>
      </c>
      <c r="C124" s="15" t="str">
        <f>VLOOKUP($A124,'MG Universe'!$A$2:$R$9990,3)</f>
        <v>B-</v>
      </c>
      <c r="D124" s="15" t="str">
        <f>VLOOKUP($A124,'MG Universe'!$A$2:$R$9990,4)</f>
        <v>E</v>
      </c>
      <c r="E124" s="15" t="str">
        <f>VLOOKUP($A124,'MG Universe'!$A$2:$R$9990,5)</f>
        <v>F</v>
      </c>
      <c r="F124" s="16" t="str">
        <f>VLOOKUP($A124,'MG Universe'!$A$2:$R$9990,6)</f>
        <v>EF</v>
      </c>
      <c r="G124" s="85">
        <f>VLOOKUP($A124,'MG Universe'!$A$2:$R$9990,7)</f>
        <v>43192</v>
      </c>
      <c r="H124" s="18">
        <f>VLOOKUP($A124,'MG Universe'!$A$2:$R$9990,8)</f>
        <v>212.93</v>
      </c>
      <c r="I124" s="18">
        <f>VLOOKUP($A124,'MG Universe'!$A$2:$R$9990,9)</f>
        <v>194.26</v>
      </c>
      <c r="J124" s="19">
        <f>VLOOKUP($A124,'MG Universe'!$A$2:$R$9990,10)</f>
        <v>0.9123</v>
      </c>
      <c r="K124" s="86">
        <f>VLOOKUP($A124,'MG Universe'!$A$2:$R$9990,11)</f>
        <v>35.130000000000003</v>
      </c>
      <c r="L124" s="19">
        <f>VLOOKUP($A124,'MG Universe'!$A$2:$R$9990,12)</f>
        <v>6.7999999999999996E-3</v>
      </c>
      <c r="M124" s="87">
        <f>VLOOKUP($A124,'MG Universe'!$A$2:$R$9990,13)</f>
        <v>0.9</v>
      </c>
      <c r="N124" s="88">
        <f>VLOOKUP($A124,'MG Universe'!$A$2:$R$9990,14)</f>
        <v>2.15</v>
      </c>
      <c r="O124" s="18">
        <f>VLOOKUP($A124,'MG Universe'!$A$2:$R$9990,15)</f>
        <v>-18.649999999999999</v>
      </c>
      <c r="P124" s="19">
        <f>VLOOKUP($A124,'MG Universe'!$A$2:$R$9990,16)</f>
        <v>0.1331</v>
      </c>
      <c r="Q124" s="89">
        <f>VLOOKUP($A124,'MG Universe'!$A$2:$R$9990,17)</f>
        <v>20</v>
      </c>
      <c r="R124" s="18">
        <f>VLOOKUP($A124,'MG Universe'!$A$2:$R$9990,18)</f>
        <v>59.9</v>
      </c>
      <c r="S124" s="18">
        <f>VLOOKUP($A124,'MG Universe'!$A$2:$U$9990,19)</f>
        <v>21077310225</v>
      </c>
      <c r="T124" s="18" t="str">
        <f>VLOOKUP($A124,'MG Universe'!$A$2:$U$9990,20)</f>
        <v>Large</v>
      </c>
      <c r="U124" s="18" t="str">
        <f>VLOOKUP($A124,'MG Universe'!$A$2:$U$9990,21)</f>
        <v>Business Support</v>
      </c>
    </row>
    <row r="125" spans="1:21" ht="15.75" thickBot="1" x14ac:dyDescent="0.3">
      <c r="A125" s="138" t="s">
        <v>570</v>
      </c>
      <c r="B125" s="119" t="str">
        <f>VLOOKUP($A125,'MG Universe'!$A$2:$R$9990,2)</f>
        <v>Centurylink Inc</v>
      </c>
      <c r="C125" s="15" t="str">
        <f>VLOOKUP($A125,'MG Universe'!$A$2:$R$9990,3)</f>
        <v>C-</v>
      </c>
      <c r="D125" s="15" t="str">
        <f>VLOOKUP($A125,'MG Universe'!$A$2:$R$9990,4)</f>
        <v>S</v>
      </c>
      <c r="E125" s="15" t="str">
        <f>VLOOKUP($A125,'MG Universe'!$A$2:$R$9990,5)</f>
        <v>F</v>
      </c>
      <c r="F125" s="16" t="str">
        <f>VLOOKUP($A125,'MG Universe'!$A$2:$R$9990,6)</f>
        <v>SF</v>
      </c>
      <c r="G125" s="85">
        <f>VLOOKUP($A125,'MG Universe'!$A$2:$R$9990,7)</f>
        <v>43279</v>
      </c>
      <c r="H125" s="18">
        <f>VLOOKUP($A125,'MG Universe'!$A$2:$R$9990,8)</f>
        <v>25.69</v>
      </c>
      <c r="I125" s="18">
        <f>VLOOKUP($A125,'MG Universe'!$A$2:$R$9990,9)</f>
        <v>19.63</v>
      </c>
      <c r="J125" s="19">
        <f>VLOOKUP($A125,'MG Universe'!$A$2:$R$9990,10)</f>
        <v>0.7641</v>
      </c>
      <c r="K125" s="86">
        <f>VLOOKUP($A125,'MG Universe'!$A$2:$R$9990,11)</f>
        <v>15.1</v>
      </c>
      <c r="L125" s="19">
        <f>VLOOKUP($A125,'MG Universe'!$A$2:$R$9990,12)</f>
        <v>0.11</v>
      </c>
      <c r="M125" s="87">
        <f>VLOOKUP($A125,'MG Universe'!$A$2:$R$9990,13)</f>
        <v>0.8</v>
      </c>
      <c r="N125" s="88">
        <f>VLOOKUP($A125,'MG Universe'!$A$2:$R$9990,14)</f>
        <v>0.88</v>
      </c>
      <c r="O125" s="18">
        <f>VLOOKUP($A125,'MG Universe'!$A$2:$R$9990,15)</f>
        <v>-44.11</v>
      </c>
      <c r="P125" s="19">
        <f>VLOOKUP($A125,'MG Universe'!$A$2:$R$9990,16)</f>
        <v>3.3000000000000002E-2</v>
      </c>
      <c r="Q125" s="89">
        <f>VLOOKUP($A125,'MG Universe'!$A$2:$R$9990,17)</f>
        <v>0</v>
      </c>
      <c r="R125" s="18">
        <f>VLOOKUP($A125,'MG Universe'!$A$2:$R$9990,18)</f>
        <v>16.34</v>
      </c>
      <c r="S125" s="18">
        <f>VLOOKUP($A125,'MG Universe'!$A$2:$U$9990,19)</f>
        <v>21469333086</v>
      </c>
      <c r="T125" s="18" t="str">
        <f>VLOOKUP($A125,'MG Universe'!$A$2:$U$9990,20)</f>
        <v>Large</v>
      </c>
      <c r="U125" s="18" t="str">
        <f>VLOOKUP($A125,'MG Universe'!$A$2:$U$9990,21)</f>
        <v>Telecom</v>
      </c>
    </row>
    <row r="126" spans="1:21" ht="15.75" thickBot="1" x14ac:dyDescent="0.3">
      <c r="A126" s="138" t="s">
        <v>576</v>
      </c>
      <c r="B126" s="119" t="str">
        <f>VLOOKUP($A126,'MG Universe'!$A$2:$R$9990,2)</f>
        <v>Cognizant Technology Solutions Corp</v>
      </c>
      <c r="C126" s="15" t="str">
        <f>VLOOKUP($A126,'MG Universe'!$A$2:$R$9990,3)</f>
        <v>C+</v>
      </c>
      <c r="D126" s="15" t="str">
        <f>VLOOKUP($A126,'MG Universe'!$A$2:$R$9990,4)</f>
        <v>E</v>
      </c>
      <c r="E126" s="15" t="str">
        <f>VLOOKUP($A126,'MG Universe'!$A$2:$R$9990,5)</f>
        <v>F</v>
      </c>
      <c r="F126" s="16" t="str">
        <f>VLOOKUP($A126,'MG Universe'!$A$2:$R$9990,6)</f>
        <v>EF</v>
      </c>
      <c r="G126" s="85">
        <f>VLOOKUP($A126,'MG Universe'!$A$2:$R$9990,7)</f>
        <v>43179</v>
      </c>
      <c r="H126" s="18">
        <f>VLOOKUP($A126,'MG Universe'!$A$2:$R$9990,8)</f>
        <v>84.44</v>
      </c>
      <c r="I126" s="18">
        <f>VLOOKUP($A126,'MG Universe'!$A$2:$R$9990,9)</f>
        <v>82.74</v>
      </c>
      <c r="J126" s="19">
        <f>VLOOKUP($A126,'MG Universe'!$A$2:$R$9990,10)</f>
        <v>0.97989999999999999</v>
      </c>
      <c r="K126" s="86">
        <f>VLOOKUP($A126,'MG Universe'!$A$2:$R$9990,11)</f>
        <v>26.43</v>
      </c>
      <c r="L126" s="19">
        <f>VLOOKUP($A126,'MG Universe'!$A$2:$R$9990,12)</f>
        <v>5.4000000000000003E-3</v>
      </c>
      <c r="M126" s="87">
        <f>VLOOKUP($A126,'MG Universe'!$A$2:$R$9990,13)</f>
        <v>1</v>
      </c>
      <c r="N126" s="88">
        <f>VLOOKUP($A126,'MG Universe'!$A$2:$R$9990,14)</f>
        <v>3.21</v>
      </c>
      <c r="O126" s="18">
        <f>VLOOKUP($A126,'MG Universe'!$A$2:$R$9990,15)</f>
        <v>7.7</v>
      </c>
      <c r="P126" s="19">
        <f>VLOOKUP($A126,'MG Universe'!$A$2:$R$9990,16)</f>
        <v>8.9700000000000002E-2</v>
      </c>
      <c r="Q126" s="89">
        <f>VLOOKUP($A126,'MG Universe'!$A$2:$R$9990,17)</f>
        <v>1</v>
      </c>
      <c r="R126" s="18">
        <f>VLOOKUP($A126,'MG Universe'!$A$2:$R$9990,18)</f>
        <v>41.9</v>
      </c>
      <c r="S126" s="18">
        <f>VLOOKUP($A126,'MG Universe'!$A$2:$U$9990,19)</f>
        <v>48329405940</v>
      </c>
      <c r="T126" s="18" t="str">
        <f>VLOOKUP($A126,'MG Universe'!$A$2:$U$9990,20)</f>
        <v>Large</v>
      </c>
      <c r="U126" s="18" t="str">
        <f>VLOOKUP($A126,'MG Universe'!$A$2:$U$9990,21)</f>
        <v>Information Technology</v>
      </c>
    </row>
    <row r="127" spans="1:21" ht="15.75" thickBot="1" x14ac:dyDescent="0.3">
      <c r="A127" s="138" t="s">
        <v>578</v>
      </c>
      <c r="B127" s="119" t="str">
        <f>VLOOKUP($A127,'MG Universe'!$A$2:$R$9990,2)</f>
        <v>Citrix Systems, Inc.</v>
      </c>
      <c r="C127" s="15" t="str">
        <f>VLOOKUP($A127,'MG Universe'!$A$2:$R$9990,3)</f>
        <v>D</v>
      </c>
      <c r="D127" s="15" t="str">
        <f>VLOOKUP($A127,'MG Universe'!$A$2:$R$9990,4)</f>
        <v>S</v>
      </c>
      <c r="E127" s="15" t="str">
        <f>VLOOKUP($A127,'MG Universe'!$A$2:$R$9990,5)</f>
        <v>O</v>
      </c>
      <c r="F127" s="16" t="str">
        <f>VLOOKUP($A127,'MG Universe'!$A$2:$R$9990,6)</f>
        <v>SO</v>
      </c>
      <c r="G127" s="85">
        <f>VLOOKUP($A127,'MG Universe'!$A$2:$R$9990,7)</f>
        <v>43160</v>
      </c>
      <c r="H127" s="18">
        <f>VLOOKUP($A127,'MG Universe'!$A$2:$R$9990,8)</f>
        <v>64.010000000000005</v>
      </c>
      <c r="I127" s="18">
        <f>VLOOKUP($A127,'MG Universe'!$A$2:$R$9990,9)</f>
        <v>110.11</v>
      </c>
      <c r="J127" s="19">
        <f>VLOOKUP($A127,'MG Universe'!$A$2:$R$9990,10)</f>
        <v>1.7202</v>
      </c>
      <c r="K127" s="86">
        <f>VLOOKUP($A127,'MG Universe'!$A$2:$R$9990,11)</f>
        <v>42.35</v>
      </c>
      <c r="L127" s="19">
        <f>VLOOKUP($A127,'MG Universe'!$A$2:$R$9990,12)</f>
        <v>0</v>
      </c>
      <c r="M127" s="87">
        <f>VLOOKUP($A127,'MG Universe'!$A$2:$R$9990,13)</f>
        <v>1.3</v>
      </c>
      <c r="N127" s="88">
        <f>VLOOKUP($A127,'MG Universe'!$A$2:$R$9990,14)</f>
        <v>1.55</v>
      </c>
      <c r="O127" s="18">
        <f>VLOOKUP($A127,'MG Universe'!$A$2:$R$9990,15)</f>
        <v>-14.43</v>
      </c>
      <c r="P127" s="19">
        <f>VLOOKUP($A127,'MG Universe'!$A$2:$R$9990,16)</f>
        <v>0.16930000000000001</v>
      </c>
      <c r="Q127" s="89">
        <f>VLOOKUP($A127,'MG Universe'!$A$2:$R$9990,17)</f>
        <v>0</v>
      </c>
      <c r="R127" s="18">
        <f>VLOOKUP($A127,'MG Universe'!$A$2:$R$9990,18)</f>
        <v>26.56</v>
      </c>
      <c r="S127" s="18">
        <f>VLOOKUP($A127,'MG Universe'!$A$2:$U$9990,19)</f>
        <v>14895559101</v>
      </c>
      <c r="T127" s="18" t="str">
        <f>VLOOKUP($A127,'MG Universe'!$A$2:$U$9990,20)</f>
        <v>Large</v>
      </c>
      <c r="U127" s="18" t="str">
        <f>VLOOKUP($A127,'MG Universe'!$A$2:$U$9990,21)</f>
        <v>Software</v>
      </c>
    </row>
    <row r="128" spans="1:21" ht="15.75" thickBot="1" x14ac:dyDescent="0.3">
      <c r="A128" s="138" t="s">
        <v>596</v>
      </c>
      <c r="B128" s="119" t="str">
        <f>VLOOKUP($A128,'MG Universe'!$A$2:$R$9990,2)</f>
        <v>CVS Health Corp</v>
      </c>
      <c r="C128" s="15" t="str">
        <f>VLOOKUP($A128,'MG Universe'!$A$2:$R$9990,3)</f>
        <v>A</v>
      </c>
      <c r="D128" s="15" t="str">
        <f>VLOOKUP($A128,'MG Universe'!$A$2:$R$9990,4)</f>
        <v>D</v>
      </c>
      <c r="E128" s="15" t="str">
        <f>VLOOKUP($A128,'MG Universe'!$A$2:$R$9990,5)</f>
        <v>U</v>
      </c>
      <c r="F128" s="16" t="str">
        <f>VLOOKUP($A128,'MG Universe'!$A$2:$R$9990,6)</f>
        <v>DU</v>
      </c>
      <c r="G128" s="85">
        <f>VLOOKUP($A128,'MG Universe'!$A$2:$R$9990,7)</f>
        <v>43260</v>
      </c>
      <c r="H128" s="18">
        <f>VLOOKUP($A128,'MG Universe'!$A$2:$R$9990,8)</f>
        <v>159.44</v>
      </c>
      <c r="I128" s="18">
        <f>VLOOKUP($A128,'MG Universe'!$A$2:$R$9990,9)</f>
        <v>67.94</v>
      </c>
      <c r="J128" s="19">
        <f>VLOOKUP($A128,'MG Universe'!$A$2:$R$9990,10)</f>
        <v>0.42609999999999998</v>
      </c>
      <c r="K128" s="86">
        <f>VLOOKUP($A128,'MG Universe'!$A$2:$R$9990,11)</f>
        <v>11.98</v>
      </c>
      <c r="L128" s="19">
        <f>VLOOKUP($A128,'MG Universe'!$A$2:$R$9990,12)</f>
        <v>2.9399999999999999E-2</v>
      </c>
      <c r="M128" s="87">
        <f>VLOOKUP($A128,'MG Universe'!$A$2:$R$9990,13)</f>
        <v>1</v>
      </c>
      <c r="N128" s="88">
        <f>VLOOKUP($A128,'MG Universe'!$A$2:$R$9990,14)</f>
        <v>2.37</v>
      </c>
      <c r="O128" s="18">
        <f>VLOOKUP($A128,'MG Universe'!$A$2:$R$9990,15)</f>
        <v>-24.2</v>
      </c>
      <c r="P128" s="19">
        <f>VLOOKUP($A128,'MG Universe'!$A$2:$R$9990,16)</f>
        <v>1.7399999999999999E-2</v>
      </c>
      <c r="Q128" s="89">
        <f>VLOOKUP($A128,'MG Universe'!$A$2:$R$9990,17)</f>
        <v>14</v>
      </c>
      <c r="R128" s="18">
        <f>VLOOKUP($A128,'MG Universe'!$A$2:$R$9990,18)</f>
        <v>72.47</v>
      </c>
      <c r="S128" s="18">
        <f>VLOOKUP($A128,'MG Universe'!$A$2:$U$9990,19)</f>
        <v>69465705531</v>
      </c>
      <c r="T128" s="18" t="str">
        <f>VLOOKUP($A128,'MG Universe'!$A$2:$U$9990,20)</f>
        <v>Large</v>
      </c>
      <c r="U128" s="18" t="str">
        <f>VLOOKUP($A128,'MG Universe'!$A$2:$U$9990,21)</f>
        <v>Retail</v>
      </c>
    </row>
    <row r="129" spans="1:21" ht="15.75" thickBot="1" x14ac:dyDescent="0.3">
      <c r="A129" s="138" t="s">
        <v>598</v>
      </c>
      <c r="B129" s="119" t="str">
        <f>VLOOKUP($A129,'MG Universe'!$A$2:$R$9990,2)</f>
        <v>Chevron Corporation</v>
      </c>
      <c r="C129" s="15" t="str">
        <f>VLOOKUP($A129,'MG Universe'!$A$2:$R$9990,3)</f>
        <v>C</v>
      </c>
      <c r="D129" s="15" t="str">
        <f>VLOOKUP($A129,'MG Universe'!$A$2:$R$9990,4)</f>
        <v>S</v>
      </c>
      <c r="E129" s="15" t="str">
        <f>VLOOKUP($A129,'MG Universe'!$A$2:$R$9990,5)</f>
        <v>O</v>
      </c>
      <c r="F129" s="16" t="str">
        <f>VLOOKUP($A129,'MG Universe'!$A$2:$R$9990,6)</f>
        <v>SO</v>
      </c>
      <c r="G129" s="85">
        <f>VLOOKUP($A129,'MG Universe'!$A$2:$R$9990,7)</f>
        <v>43154</v>
      </c>
      <c r="H129" s="18">
        <f>VLOOKUP($A129,'MG Universe'!$A$2:$R$9990,8)</f>
        <v>0</v>
      </c>
      <c r="I129" s="18">
        <f>VLOOKUP($A129,'MG Universe'!$A$2:$R$9990,9)</f>
        <v>121.91</v>
      </c>
      <c r="J129" s="19" t="str">
        <f>VLOOKUP($A129,'MG Universe'!$A$2:$R$9990,10)</f>
        <v>N/A</v>
      </c>
      <c r="K129" s="86">
        <f>VLOOKUP($A129,'MG Universe'!$A$2:$R$9990,11)</f>
        <v>32.950000000000003</v>
      </c>
      <c r="L129" s="19">
        <f>VLOOKUP($A129,'MG Universe'!$A$2:$R$9990,12)</f>
        <v>3.5400000000000001E-2</v>
      </c>
      <c r="M129" s="87">
        <f>VLOOKUP($A129,'MG Universe'!$A$2:$R$9990,13)</f>
        <v>1.1000000000000001</v>
      </c>
      <c r="N129" s="88">
        <f>VLOOKUP($A129,'MG Universe'!$A$2:$R$9990,14)</f>
        <v>1.04</v>
      </c>
      <c r="O129" s="18">
        <f>VLOOKUP($A129,'MG Universe'!$A$2:$R$9990,15)</f>
        <v>-41.7</v>
      </c>
      <c r="P129" s="19">
        <f>VLOOKUP($A129,'MG Universe'!$A$2:$R$9990,16)</f>
        <v>0.1222</v>
      </c>
      <c r="Q129" s="89">
        <f>VLOOKUP($A129,'MG Universe'!$A$2:$R$9990,17)</f>
        <v>20</v>
      </c>
      <c r="R129" s="18">
        <f>VLOOKUP($A129,'MG Universe'!$A$2:$R$9990,18)</f>
        <v>0</v>
      </c>
      <c r="S129" s="18">
        <f>VLOOKUP($A129,'MG Universe'!$A$2:$U$9990,19)</f>
        <v>234973155622</v>
      </c>
      <c r="T129" s="18" t="str">
        <f>VLOOKUP($A129,'MG Universe'!$A$2:$U$9990,20)</f>
        <v>Large</v>
      </c>
      <c r="U129" s="18" t="str">
        <f>VLOOKUP($A129,'MG Universe'!$A$2:$U$9990,21)</f>
        <v>Oil &amp; Gas</v>
      </c>
    </row>
    <row r="130" spans="1:21" ht="15.75" thickBot="1" x14ac:dyDescent="0.3">
      <c r="A130" s="138" t="s">
        <v>602</v>
      </c>
      <c r="B130" s="119" t="str">
        <f>VLOOKUP($A130,'MG Universe'!$A$2:$R$9990,2)</f>
        <v>Concho Resources Inc</v>
      </c>
      <c r="C130" s="15" t="str">
        <f>VLOOKUP($A130,'MG Universe'!$A$2:$R$9990,3)</f>
        <v>F</v>
      </c>
      <c r="D130" s="15" t="str">
        <f>VLOOKUP($A130,'MG Universe'!$A$2:$R$9990,4)</f>
        <v>S</v>
      </c>
      <c r="E130" s="15" t="str">
        <f>VLOOKUP($A130,'MG Universe'!$A$2:$R$9990,5)</f>
        <v>O</v>
      </c>
      <c r="F130" s="16" t="str">
        <f>VLOOKUP($A130,'MG Universe'!$A$2:$R$9990,6)</f>
        <v>SO</v>
      </c>
      <c r="G130" s="85">
        <f>VLOOKUP($A130,'MG Universe'!$A$2:$R$9990,7)</f>
        <v>43255</v>
      </c>
      <c r="H130" s="18">
        <f>VLOOKUP($A130,'MG Universe'!$A$2:$R$9990,8)</f>
        <v>0</v>
      </c>
      <c r="I130" s="18">
        <f>VLOOKUP($A130,'MG Universe'!$A$2:$R$9990,9)</f>
        <v>148.06</v>
      </c>
      <c r="J130" s="19" t="str">
        <f>VLOOKUP($A130,'MG Universe'!$A$2:$R$9990,10)</f>
        <v>N/A</v>
      </c>
      <c r="K130" s="86">
        <f>VLOOKUP($A130,'MG Universe'!$A$2:$R$9990,11)</f>
        <v>159.19999999999999</v>
      </c>
      <c r="L130" s="19">
        <f>VLOOKUP($A130,'MG Universe'!$A$2:$R$9990,12)</f>
        <v>0</v>
      </c>
      <c r="M130" s="87">
        <f>VLOOKUP($A130,'MG Universe'!$A$2:$R$9990,13)</f>
        <v>1</v>
      </c>
      <c r="N130" s="88">
        <f>VLOOKUP($A130,'MG Universe'!$A$2:$R$9990,14)</f>
        <v>0.65</v>
      </c>
      <c r="O130" s="18">
        <f>VLOOKUP($A130,'MG Universe'!$A$2:$R$9990,15)</f>
        <v>-26.43</v>
      </c>
      <c r="P130" s="19">
        <f>VLOOKUP($A130,'MG Universe'!$A$2:$R$9990,16)</f>
        <v>0.75349999999999995</v>
      </c>
      <c r="Q130" s="89">
        <f>VLOOKUP($A130,'MG Universe'!$A$2:$R$9990,17)</f>
        <v>0</v>
      </c>
      <c r="R130" s="18">
        <f>VLOOKUP($A130,'MG Universe'!$A$2:$R$9990,18)</f>
        <v>0</v>
      </c>
      <c r="S130" s="18">
        <f>VLOOKUP($A130,'MG Universe'!$A$2:$U$9990,19)</f>
        <v>22104408423</v>
      </c>
      <c r="T130" s="18" t="str">
        <f>VLOOKUP($A130,'MG Universe'!$A$2:$U$9990,20)</f>
        <v>Large</v>
      </c>
      <c r="U130" s="18" t="str">
        <f>VLOOKUP($A130,'MG Universe'!$A$2:$U$9990,21)</f>
        <v>Oil &amp; Gas</v>
      </c>
    </row>
    <row r="131" spans="1:21" ht="15.75" thickBot="1" x14ac:dyDescent="0.3">
      <c r="A131" s="138" t="s">
        <v>60</v>
      </c>
      <c r="B131" s="119" t="str">
        <f>VLOOKUP($A131,'MG Universe'!$A$2:$R$9990,2)</f>
        <v>Dominion Energy Inc</v>
      </c>
      <c r="C131" s="15" t="str">
        <f>VLOOKUP($A131,'MG Universe'!$A$2:$R$9990,3)</f>
        <v>C</v>
      </c>
      <c r="D131" s="15" t="str">
        <f>VLOOKUP($A131,'MG Universe'!$A$2:$R$9990,4)</f>
        <v>S</v>
      </c>
      <c r="E131" s="15" t="str">
        <f>VLOOKUP($A131,'MG Universe'!$A$2:$R$9990,5)</f>
        <v>U</v>
      </c>
      <c r="F131" s="16" t="str">
        <f>VLOOKUP($A131,'MG Universe'!$A$2:$R$9990,6)</f>
        <v>SU</v>
      </c>
      <c r="G131" s="85">
        <f>VLOOKUP($A131,'MG Universe'!$A$2:$R$9990,7)</f>
        <v>43193</v>
      </c>
      <c r="H131" s="18">
        <f>VLOOKUP($A131,'MG Universe'!$A$2:$R$9990,8)</f>
        <v>112.38</v>
      </c>
      <c r="I131" s="18">
        <f>VLOOKUP($A131,'MG Universe'!$A$2:$R$9990,9)</f>
        <v>70.38</v>
      </c>
      <c r="J131" s="19">
        <f>VLOOKUP($A131,'MG Universe'!$A$2:$R$9990,10)</f>
        <v>0.62629999999999997</v>
      </c>
      <c r="K131" s="86">
        <f>VLOOKUP($A131,'MG Universe'!$A$2:$R$9990,11)</f>
        <v>18.28</v>
      </c>
      <c r="L131" s="19">
        <f>VLOOKUP($A131,'MG Universe'!$A$2:$R$9990,12)</f>
        <v>4.3200000000000002E-2</v>
      </c>
      <c r="M131" s="87">
        <f>VLOOKUP($A131,'MG Universe'!$A$2:$R$9990,13)</f>
        <v>0.3</v>
      </c>
      <c r="N131" s="88">
        <f>VLOOKUP($A131,'MG Universe'!$A$2:$R$9990,14)</f>
        <v>0.45</v>
      </c>
      <c r="O131" s="18">
        <f>VLOOKUP($A131,'MG Universe'!$A$2:$R$9990,15)</f>
        <v>-85.6</v>
      </c>
      <c r="P131" s="19">
        <f>VLOOKUP($A131,'MG Universe'!$A$2:$R$9990,16)</f>
        <v>4.8899999999999999E-2</v>
      </c>
      <c r="Q131" s="89">
        <f>VLOOKUP($A131,'MG Universe'!$A$2:$R$9990,17)</f>
        <v>14</v>
      </c>
      <c r="R131" s="18">
        <f>VLOOKUP($A131,'MG Universe'!$A$2:$R$9990,18)</f>
        <v>48.8</v>
      </c>
      <c r="S131" s="18">
        <f>VLOOKUP($A131,'MG Universe'!$A$2:$U$9990,19)</f>
        <v>45998897797</v>
      </c>
      <c r="T131" s="18" t="str">
        <f>VLOOKUP($A131,'MG Universe'!$A$2:$U$9990,20)</f>
        <v>Large</v>
      </c>
      <c r="U131" s="18" t="str">
        <f>VLOOKUP($A131,'MG Universe'!$A$2:$U$9990,21)</f>
        <v>Utilities</v>
      </c>
    </row>
    <row r="132" spans="1:21" ht="15.75" thickBot="1" x14ac:dyDescent="0.3">
      <c r="A132" s="138" t="s">
        <v>613</v>
      </c>
      <c r="B132" s="119" t="str">
        <f>VLOOKUP($A132,'MG Universe'!$A$2:$R$9990,2)</f>
        <v>Delta Air Lines, Inc.</v>
      </c>
      <c r="C132" s="15" t="str">
        <f>VLOOKUP($A132,'MG Universe'!$A$2:$R$9990,3)</f>
        <v>C</v>
      </c>
      <c r="D132" s="15" t="str">
        <f>VLOOKUP($A132,'MG Universe'!$A$2:$R$9990,4)</f>
        <v>S</v>
      </c>
      <c r="E132" s="15" t="str">
        <f>VLOOKUP($A132,'MG Universe'!$A$2:$R$9990,5)</f>
        <v>U</v>
      </c>
      <c r="F132" s="16" t="str">
        <f>VLOOKUP($A132,'MG Universe'!$A$2:$R$9990,6)</f>
        <v>SU</v>
      </c>
      <c r="G132" s="85">
        <f>VLOOKUP($A132,'MG Universe'!$A$2:$R$9990,7)</f>
        <v>43184</v>
      </c>
      <c r="H132" s="18">
        <f>VLOOKUP($A132,'MG Universe'!$A$2:$R$9990,8)</f>
        <v>92.12</v>
      </c>
      <c r="I132" s="18">
        <f>VLOOKUP($A132,'MG Universe'!$A$2:$R$9990,9)</f>
        <v>51.14</v>
      </c>
      <c r="J132" s="19">
        <f>VLOOKUP($A132,'MG Universe'!$A$2:$R$9990,10)</f>
        <v>0.55510000000000004</v>
      </c>
      <c r="K132" s="86">
        <f>VLOOKUP($A132,'MG Universe'!$A$2:$R$9990,11)</f>
        <v>9.8699999999999992</v>
      </c>
      <c r="L132" s="19">
        <f>VLOOKUP($A132,'MG Universe'!$A$2:$R$9990,12)</f>
        <v>1.9900000000000001E-2</v>
      </c>
      <c r="M132" s="87">
        <f>VLOOKUP($A132,'MG Universe'!$A$2:$R$9990,13)</f>
        <v>1.1000000000000001</v>
      </c>
      <c r="N132" s="88">
        <f>VLOOKUP($A132,'MG Universe'!$A$2:$R$9990,14)</f>
        <v>0.42</v>
      </c>
      <c r="O132" s="18">
        <f>VLOOKUP($A132,'MG Universe'!$A$2:$R$9990,15)</f>
        <v>-44.36</v>
      </c>
      <c r="P132" s="19">
        <f>VLOOKUP($A132,'MG Universe'!$A$2:$R$9990,16)</f>
        <v>6.8999999999999999E-3</v>
      </c>
      <c r="Q132" s="89">
        <f>VLOOKUP($A132,'MG Universe'!$A$2:$R$9990,17)</f>
        <v>5</v>
      </c>
      <c r="R132" s="18">
        <f>VLOOKUP($A132,'MG Universe'!$A$2:$R$9990,18)</f>
        <v>50.22</v>
      </c>
      <c r="S132" s="18">
        <f>VLOOKUP($A132,'MG Universe'!$A$2:$U$9990,19)</f>
        <v>35944324356</v>
      </c>
      <c r="T132" s="18" t="str">
        <f>VLOOKUP($A132,'MG Universe'!$A$2:$U$9990,20)</f>
        <v>Large</v>
      </c>
      <c r="U132" s="18" t="str">
        <f>VLOOKUP($A132,'MG Universe'!$A$2:$U$9990,21)</f>
        <v>Airlines</v>
      </c>
    </row>
    <row r="133" spans="1:21" ht="15.75" thickBot="1" x14ac:dyDescent="0.3">
      <c r="A133" s="138" t="s">
        <v>627</v>
      </c>
      <c r="B133" s="119" t="str">
        <f>VLOOKUP($A133,'MG Universe'!$A$2:$R$9990,2)</f>
        <v>Deere &amp; Company</v>
      </c>
      <c r="C133" s="15" t="str">
        <f>VLOOKUP($A133,'MG Universe'!$A$2:$R$9990,3)</f>
        <v>D</v>
      </c>
      <c r="D133" s="15" t="str">
        <f>VLOOKUP($A133,'MG Universe'!$A$2:$R$9990,4)</f>
        <v>S</v>
      </c>
      <c r="E133" s="15" t="str">
        <f>VLOOKUP($A133,'MG Universe'!$A$2:$R$9990,5)</f>
        <v>O</v>
      </c>
      <c r="F133" s="16" t="str">
        <f>VLOOKUP($A133,'MG Universe'!$A$2:$R$9990,6)</f>
        <v>SO</v>
      </c>
      <c r="G133" s="85">
        <f>VLOOKUP($A133,'MG Universe'!$A$2:$R$9990,7)</f>
        <v>43175</v>
      </c>
      <c r="H133" s="18">
        <f>VLOOKUP($A133,'MG Universe'!$A$2:$R$9990,8)</f>
        <v>35.049999999999997</v>
      </c>
      <c r="I133" s="18">
        <f>VLOOKUP($A133,'MG Universe'!$A$2:$R$9990,9)</f>
        <v>138</v>
      </c>
      <c r="J133" s="19">
        <f>VLOOKUP($A133,'MG Universe'!$A$2:$R$9990,10)</f>
        <v>3.9371999999999998</v>
      </c>
      <c r="K133" s="86">
        <f>VLOOKUP($A133,'MG Universe'!$A$2:$R$9990,11)</f>
        <v>19.55</v>
      </c>
      <c r="L133" s="19">
        <f>VLOOKUP($A133,'MG Universe'!$A$2:$R$9990,12)</f>
        <v>1.7399999999999999E-2</v>
      </c>
      <c r="M133" s="87">
        <f>VLOOKUP($A133,'MG Universe'!$A$2:$R$9990,13)</f>
        <v>0.8</v>
      </c>
      <c r="N133" s="88">
        <f>VLOOKUP($A133,'MG Universe'!$A$2:$R$9990,14)</f>
        <v>1.98</v>
      </c>
      <c r="O133" s="18">
        <f>VLOOKUP($A133,'MG Universe'!$A$2:$R$9990,15)</f>
        <v>-37.950000000000003</v>
      </c>
      <c r="P133" s="19">
        <f>VLOOKUP($A133,'MG Universe'!$A$2:$R$9990,16)</f>
        <v>5.5199999999999999E-2</v>
      </c>
      <c r="Q133" s="89">
        <f>VLOOKUP($A133,'MG Universe'!$A$2:$R$9990,17)</f>
        <v>0</v>
      </c>
      <c r="R133" s="18">
        <f>VLOOKUP($A133,'MG Universe'!$A$2:$R$9990,18)</f>
        <v>77.16</v>
      </c>
      <c r="S133" s="18">
        <f>VLOOKUP($A133,'MG Universe'!$A$2:$U$9990,19)</f>
        <v>45181475448</v>
      </c>
      <c r="T133" s="18" t="str">
        <f>VLOOKUP($A133,'MG Universe'!$A$2:$U$9990,20)</f>
        <v>Large</v>
      </c>
      <c r="U133" s="18" t="str">
        <f>VLOOKUP($A133,'MG Universe'!$A$2:$U$9990,21)</f>
        <v>Machinery</v>
      </c>
    </row>
    <row r="134" spans="1:21" ht="15.75" thickBot="1" x14ac:dyDescent="0.3">
      <c r="A134" s="138" t="s">
        <v>638</v>
      </c>
      <c r="B134" s="119" t="str">
        <f>VLOOKUP($A134,'MG Universe'!$A$2:$R$9990,2)</f>
        <v>Discover Financial Services</v>
      </c>
      <c r="C134" s="15" t="str">
        <f>VLOOKUP($A134,'MG Universe'!$A$2:$R$9990,3)</f>
        <v>B</v>
      </c>
      <c r="D134" s="15" t="str">
        <f>VLOOKUP($A134,'MG Universe'!$A$2:$R$9990,4)</f>
        <v>D</v>
      </c>
      <c r="E134" s="15" t="str">
        <f>VLOOKUP($A134,'MG Universe'!$A$2:$R$9990,5)</f>
        <v>U</v>
      </c>
      <c r="F134" s="16" t="str">
        <f>VLOOKUP($A134,'MG Universe'!$A$2:$R$9990,6)</f>
        <v>DU</v>
      </c>
      <c r="G134" s="85">
        <f>VLOOKUP($A134,'MG Universe'!$A$2:$R$9990,7)</f>
        <v>43230</v>
      </c>
      <c r="H134" s="18">
        <f>VLOOKUP($A134,'MG Universe'!$A$2:$R$9990,8)</f>
        <v>117.14</v>
      </c>
      <c r="I134" s="18">
        <f>VLOOKUP($A134,'MG Universe'!$A$2:$R$9990,9)</f>
        <v>71.099999999999994</v>
      </c>
      <c r="J134" s="19">
        <f>VLOOKUP($A134,'MG Universe'!$A$2:$R$9990,10)</f>
        <v>0.60699999999999998</v>
      </c>
      <c r="K134" s="86">
        <f>VLOOKUP($A134,'MG Universe'!$A$2:$R$9990,11)</f>
        <v>11.69</v>
      </c>
      <c r="L134" s="19">
        <f>VLOOKUP($A134,'MG Universe'!$A$2:$R$9990,12)</f>
        <v>1.83E-2</v>
      </c>
      <c r="M134" s="87">
        <f>VLOOKUP($A134,'MG Universe'!$A$2:$R$9990,13)</f>
        <v>1.5</v>
      </c>
      <c r="N134" s="88" t="str">
        <f>VLOOKUP($A134,'MG Universe'!$A$2:$R$9990,14)</f>
        <v>N/A</v>
      </c>
      <c r="O134" s="18" t="str">
        <f>VLOOKUP($A134,'MG Universe'!$A$2:$R$9990,15)</f>
        <v>N/A</v>
      </c>
      <c r="P134" s="19">
        <f>VLOOKUP($A134,'MG Universe'!$A$2:$R$9990,16)</f>
        <v>1.6E-2</v>
      </c>
      <c r="Q134" s="89">
        <f>VLOOKUP($A134,'MG Universe'!$A$2:$R$9990,17)</f>
        <v>7</v>
      </c>
      <c r="R134" s="18">
        <f>VLOOKUP($A134,'MG Universe'!$A$2:$R$9990,18)</f>
        <v>69.319999999999993</v>
      </c>
      <c r="S134" s="18">
        <f>VLOOKUP($A134,'MG Universe'!$A$2:$U$9990,19)</f>
        <v>24576667710</v>
      </c>
      <c r="T134" s="18" t="str">
        <f>VLOOKUP($A134,'MG Universe'!$A$2:$U$9990,20)</f>
        <v>Large</v>
      </c>
      <c r="U134" s="18" t="str">
        <f>VLOOKUP($A134,'MG Universe'!$A$2:$U$9990,21)</f>
        <v>Credit Cards</v>
      </c>
    </row>
    <row r="135" spans="1:21" ht="15.75" thickBot="1" x14ac:dyDescent="0.3">
      <c r="A135" s="138" t="s">
        <v>640</v>
      </c>
      <c r="B135" s="119" t="str">
        <f>VLOOKUP($A135,'MG Universe'!$A$2:$R$9990,2)</f>
        <v>Dollar General Corp.</v>
      </c>
      <c r="C135" s="15" t="str">
        <f>VLOOKUP($A135,'MG Universe'!$A$2:$R$9990,3)</f>
        <v>C-</v>
      </c>
      <c r="D135" s="15" t="str">
        <f>VLOOKUP($A135,'MG Universe'!$A$2:$R$9990,4)</f>
        <v>S</v>
      </c>
      <c r="E135" s="15" t="str">
        <f>VLOOKUP($A135,'MG Universe'!$A$2:$R$9990,5)</f>
        <v>U</v>
      </c>
      <c r="F135" s="16" t="str">
        <f>VLOOKUP($A135,'MG Universe'!$A$2:$R$9990,6)</f>
        <v>SU</v>
      </c>
      <c r="G135" s="85">
        <f>VLOOKUP($A135,'MG Universe'!$A$2:$R$9990,7)</f>
        <v>43200</v>
      </c>
      <c r="H135" s="18">
        <f>VLOOKUP($A135,'MG Universe'!$A$2:$R$9990,8)</f>
        <v>147.85</v>
      </c>
      <c r="I135" s="18">
        <f>VLOOKUP($A135,'MG Universe'!$A$2:$R$9990,9)</f>
        <v>99.4</v>
      </c>
      <c r="J135" s="19">
        <f>VLOOKUP($A135,'MG Universe'!$A$2:$R$9990,10)</f>
        <v>0.67230000000000001</v>
      </c>
      <c r="K135" s="86">
        <f>VLOOKUP($A135,'MG Universe'!$A$2:$R$9990,11)</f>
        <v>19.64</v>
      </c>
      <c r="L135" s="19">
        <f>VLOOKUP($A135,'MG Universe'!$A$2:$R$9990,12)</f>
        <v>1.0500000000000001E-2</v>
      </c>
      <c r="M135" s="87">
        <f>VLOOKUP($A135,'MG Universe'!$A$2:$R$9990,13)</f>
        <v>1</v>
      </c>
      <c r="N135" s="88">
        <f>VLOOKUP($A135,'MG Universe'!$A$2:$R$9990,14)</f>
        <v>1.43</v>
      </c>
      <c r="O135" s="18">
        <f>VLOOKUP($A135,'MG Universe'!$A$2:$R$9990,15)</f>
        <v>-7.9</v>
      </c>
      <c r="P135" s="19">
        <f>VLOOKUP($A135,'MG Universe'!$A$2:$R$9990,16)</f>
        <v>5.57E-2</v>
      </c>
      <c r="Q135" s="89">
        <f>VLOOKUP($A135,'MG Universe'!$A$2:$R$9990,17)</f>
        <v>3</v>
      </c>
      <c r="R135" s="18">
        <f>VLOOKUP($A135,'MG Universe'!$A$2:$R$9990,18)</f>
        <v>53.84</v>
      </c>
      <c r="S135" s="18">
        <f>VLOOKUP($A135,'MG Universe'!$A$2:$U$9990,19)</f>
        <v>26694480527</v>
      </c>
      <c r="T135" s="18" t="str">
        <f>VLOOKUP($A135,'MG Universe'!$A$2:$U$9990,20)</f>
        <v>Large</v>
      </c>
      <c r="U135" s="18" t="str">
        <f>VLOOKUP($A135,'MG Universe'!$A$2:$U$9990,21)</f>
        <v>Retail</v>
      </c>
    </row>
    <row r="136" spans="1:21" ht="15.75" thickBot="1" x14ac:dyDescent="0.3">
      <c r="A136" s="138" t="s">
        <v>642</v>
      </c>
      <c r="B136" s="119" t="str">
        <f>VLOOKUP($A136,'MG Universe'!$A$2:$R$9990,2)</f>
        <v>Quest Diagnostics Inc</v>
      </c>
      <c r="C136" s="15" t="str">
        <f>VLOOKUP($A136,'MG Universe'!$A$2:$R$9990,3)</f>
        <v>D</v>
      </c>
      <c r="D136" s="15" t="str">
        <f>VLOOKUP($A136,'MG Universe'!$A$2:$R$9990,4)</f>
        <v>S</v>
      </c>
      <c r="E136" s="15" t="str">
        <f>VLOOKUP($A136,'MG Universe'!$A$2:$R$9990,5)</f>
        <v>O</v>
      </c>
      <c r="F136" s="16" t="str">
        <f>VLOOKUP($A136,'MG Universe'!$A$2:$R$9990,6)</f>
        <v>SO</v>
      </c>
      <c r="G136" s="85">
        <f>VLOOKUP($A136,'MG Universe'!$A$2:$R$9990,7)</f>
        <v>43196</v>
      </c>
      <c r="H136" s="18">
        <f>VLOOKUP($A136,'MG Universe'!$A$2:$R$9990,8)</f>
        <v>100.54</v>
      </c>
      <c r="I136" s="18">
        <f>VLOOKUP($A136,'MG Universe'!$A$2:$R$9990,9)</f>
        <v>114.06</v>
      </c>
      <c r="J136" s="19">
        <f>VLOOKUP($A136,'MG Universe'!$A$2:$R$9990,10)</f>
        <v>1.1345000000000001</v>
      </c>
      <c r="K136" s="86">
        <f>VLOOKUP($A136,'MG Universe'!$A$2:$R$9990,11)</f>
        <v>20.89</v>
      </c>
      <c r="L136" s="19">
        <f>VLOOKUP($A136,'MG Universe'!$A$2:$R$9990,12)</f>
        <v>1.18E-2</v>
      </c>
      <c r="M136" s="87">
        <f>VLOOKUP($A136,'MG Universe'!$A$2:$R$9990,13)</f>
        <v>0.7</v>
      </c>
      <c r="N136" s="88">
        <f>VLOOKUP($A136,'MG Universe'!$A$2:$R$9990,14)</f>
        <v>1.24</v>
      </c>
      <c r="O136" s="18">
        <f>VLOOKUP($A136,'MG Universe'!$A$2:$R$9990,15)</f>
        <v>-30.54</v>
      </c>
      <c r="P136" s="19">
        <f>VLOOKUP($A136,'MG Universe'!$A$2:$R$9990,16)</f>
        <v>6.2E-2</v>
      </c>
      <c r="Q136" s="89">
        <f>VLOOKUP($A136,'MG Universe'!$A$2:$R$9990,17)</f>
        <v>0</v>
      </c>
      <c r="R136" s="18">
        <f>VLOOKUP($A136,'MG Universe'!$A$2:$R$9990,18)</f>
        <v>73.290000000000006</v>
      </c>
      <c r="S136" s="18">
        <f>VLOOKUP($A136,'MG Universe'!$A$2:$U$9990,19)</f>
        <v>15568511580</v>
      </c>
      <c r="T136" s="18" t="str">
        <f>VLOOKUP($A136,'MG Universe'!$A$2:$U$9990,20)</f>
        <v>Large</v>
      </c>
      <c r="U136" s="18" t="str">
        <f>VLOOKUP($A136,'MG Universe'!$A$2:$U$9990,21)</f>
        <v>Medical</v>
      </c>
    </row>
    <row r="137" spans="1:21" ht="15.75" thickBot="1" x14ac:dyDescent="0.3">
      <c r="A137" s="138" t="s">
        <v>644</v>
      </c>
      <c r="B137" s="119" t="str">
        <f>VLOOKUP($A137,'MG Universe'!$A$2:$R$9990,2)</f>
        <v>D. R. Horton Inc</v>
      </c>
      <c r="C137" s="15" t="str">
        <f>VLOOKUP($A137,'MG Universe'!$A$2:$R$9990,3)</f>
        <v>B-</v>
      </c>
      <c r="D137" s="15" t="str">
        <f>VLOOKUP($A137,'MG Universe'!$A$2:$R$9990,4)</f>
        <v>E</v>
      </c>
      <c r="E137" s="15" t="str">
        <f>VLOOKUP($A137,'MG Universe'!$A$2:$R$9990,5)</f>
        <v>U</v>
      </c>
      <c r="F137" s="16" t="str">
        <f>VLOOKUP($A137,'MG Universe'!$A$2:$R$9990,6)</f>
        <v>EU</v>
      </c>
      <c r="G137" s="85">
        <f>VLOOKUP($A137,'MG Universe'!$A$2:$R$9990,7)</f>
        <v>43226</v>
      </c>
      <c r="H137" s="18">
        <f>VLOOKUP($A137,'MG Universe'!$A$2:$R$9990,8)</f>
        <v>93.07</v>
      </c>
      <c r="I137" s="18">
        <f>VLOOKUP($A137,'MG Universe'!$A$2:$R$9990,9)</f>
        <v>43.22</v>
      </c>
      <c r="J137" s="19">
        <f>VLOOKUP($A137,'MG Universe'!$A$2:$R$9990,10)</f>
        <v>0.46439999999999998</v>
      </c>
      <c r="K137" s="86">
        <f>VLOOKUP($A137,'MG Universe'!$A$2:$R$9990,11)</f>
        <v>15.72</v>
      </c>
      <c r="L137" s="19">
        <f>VLOOKUP($A137,'MG Universe'!$A$2:$R$9990,12)</f>
        <v>9.2999999999999992E-3</v>
      </c>
      <c r="M137" s="87">
        <f>VLOOKUP($A137,'MG Universe'!$A$2:$R$9990,13)</f>
        <v>1.1000000000000001</v>
      </c>
      <c r="N137" s="88">
        <f>VLOOKUP($A137,'MG Universe'!$A$2:$R$9990,14)</f>
        <v>6.95</v>
      </c>
      <c r="O137" s="18">
        <f>VLOOKUP($A137,'MG Universe'!$A$2:$R$9990,15)</f>
        <v>16.13</v>
      </c>
      <c r="P137" s="19">
        <f>VLOOKUP($A137,'MG Universe'!$A$2:$R$9990,16)</f>
        <v>3.61E-2</v>
      </c>
      <c r="Q137" s="89">
        <f>VLOOKUP($A137,'MG Universe'!$A$2:$R$9990,17)</f>
        <v>4</v>
      </c>
      <c r="R137" s="18">
        <f>VLOOKUP($A137,'MG Universe'!$A$2:$R$9990,18)</f>
        <v>40.51</v>
      </c>
      <c r="S137" s="18">
        <f>VLOOKUP($A137,'MG Universe'!$A$2:$U$9990,19)</f>
        <v>16113709554</v>
      </c>
      <c r="T137" s="18" t="str">
        <f>VLOOKUP($A137,'MG Universe'!$A$2:$U$9990,20)</f>
        <v>Large</v>
      </c>
      <c r="U137" s="18" t="str">
        <f>VLOOKUP($A137,'MG Universe'!$A$2:$U$9990,21)</f>
        <v>Construction</v>
      </c>
    </row>
    <row r="138" spans="1:21" ht="15.75" thickBot="1" x14ac:dyDescent="0.3">
      <c r="A138" s="138" t="s">
        <v>646</v>
      </c>
      <c r="B138" s="119" t="str">
        <f>VLOOKUP($A138,'MG Universe'!$A$2:$R$9990,2)</f>
        <v>Danaher Corporation</v>
      </c>
      <c r="C138" s="15" t="str">
        <f>VLOOKUP($A138,'MG Universe'!$A$2:$R$9990,3)</f>
        <v>C</v>
      </c>
      <c r="D138" s="15" t="str">
        <f>VLOOKUP($A138,'MG Universe'!$A$2:$R$9990,4)</f>
        <v>E</v>
      </c>
      <c r="E138" s="15" t="str">
        <f>VLOOKUP($A138,'MG Universe'!$A$2:$R$9990,5)</f>
        <v>O</v>
      </c>
      <c r="F138" s="16" t="str">
        <f>VLOOKUP($A138,'MG Universe'!$A$2:$R$9990,6)</f>
        <v>EO</v>
      </c>
      <c r="G138" s="85">
        <f>VLOOKUP($A138,'MG Universe'!$A$2:$R$9990,7)</f>
        <v>43243</v>
      </c>
      <c r="H138" s="18">
        <f>VLOOKUP($A138,'MG Universe'!$A$2:$R$9990,8)</f>
        <v>52.26</v>
      </c>
      <c r="I138" s="18">
        <f>VLOOKUP($A138,'MG Universe'!$A$2:$R$9990,9)</f>
        <v>99.58</v>
      </c>
      <c r="J138" s="19">
        <f>VLOOKUP($A138,'MG Universe'!$A$2:$R$9990,10)</f>
        <v>1.9055</v>
      </c>
      <c r="K138" s="86">
        <f>VLOOKUP($A138,'MG Universe'!$A$2:$R$9990,11)</f>
        <v>24.83</v>
      </c>
      <c r="L138" s="19">
        <f>VLOOKUP($A138,'MG Universe'!$A$2:$R$9990,12)</f>
        <v>5.5999999999999999E-3</v>
      </c>
      <c r="M138" s="87">
        <f>VLOOKUP($A138,'MG Universe'!$A$2:$R$9990,13)</f>
        <v>1.1000000000000001</v>
      </c>
      <c r="N138" s="88">
        <f>VLOOKUP($A138,'MG Universe'!$A$2:$R$9990,14)</f>
        <v>1.59</v>
      </c>
      <c r="O138" s="18">
        <f>VLOOKUP($A138,'MG Universe'!$A$2:$R$9990,15)</f>
        <v>-18.14</v>
      </c>
      <c r="P138" s="19">
        <f>VLOOKUP($A138,'MG Universe'!$A$2:$R$9990,16)</f>
        <v>8.1699999999999995E-2</v>
      </c>
      <c r="Q138" s="89">
        <f>VLOOKUP($A138,'MG Universe'!$A$2:$R$9990,17)</f>
        <v>0</v>
      </c>
      <c r="R138" s="18">
        <f>VLOOKUP($A138,'MG Universe'!$A$2:$R$9990,18)</f>
        <v>61.2</v>
      </c>
      <c r="S138" s="18">
        <f>VLOOKUP($A138,'MG Universe'!$A$2:$U$9990,19)</f>
        <v>70293733307</v>
      </c>
      <c r="T138" s="18" t="str">
        <f>VLOOKUP($A138,'MG Universe'!$A$2:$U$9990,20)</f>
        <v>Large</v>
      </c>
      <c r="U138" s="18" t="str">
        <f>VLOOKUP($A138,'MG Universe'!$A$2:$U$9990,21)</f>
        <v>Machinery</v>
      </c>
    </row>
    <row r="139" spans="1:21" ht="15.75" thickBot="1" x14ac:dyDescent="0.3">
      <c r="A139" s="138" t="s">
        <v>648</v>
      </c>
      <c r="B139" s="119" t="str">
        <f>VLOOKUP($A139,'MG Universe'!$A$2:$R$9990,2)</f>
        <v>Walt Disney Co</v>
      </c>
      <c r="C139" s="15" t="str">
        <f>VLOOKUP($A139,'MG Universe'!$A$2:$R$9990,3)</f>
        <v>C-</v>
      </c>
      <c r="D139" s="15" t="str">
        <f>VLOOKUP($A139,'MG Universe'!$A$2:$R$9990,4)</f>
        <v>S</v>
      </c>
      <c r="E139" s="15" t="str">
        <f>VLOOKUP($A139,'MG Universe'!$A$2:$R$9990,5)</f>
        <v>U</v>
      </c>
      <c r="F139" s="16" t="str">
        <f>VLOOKUP($A139,'MG Universe'!$A$2:$R$9990,6)</f>
        <v>SU</v>
      </c>
      <c r="G139" s="85">
        <f>VLOOKUP($A139,'MG Universe'!$A$2:$R$9990,7)</f>
        <v>43158</v>
      </c>
      <c r="H139" s="18">
        <f>VLOOKUP($A139,'MG Universe'!$A$2:$R$9990,8)</f>
        <v>154.59</v>
      </c>
      <c r="I139" s="18">
        <f>VLOOKUP($A139,'MG Universe'!$A$2:$R$9990,9)</f>
        <v>110.3</v>
      </c>
      <c r="J139" s="19">
        <f>VLOOKUP($A139,'MG Universe'!$A$2:$R$9990,10)</f>
        <v>0.71350000000000002</v>
      </c>
      <c r="K139" s="86">
        <f>VLOOKUP($A139,'MG Universe'!$A$2:$R$9990,11)</f>
        <v>19.7</v>
      </c>
      <c r="L139" s="19">
        <f>VLOOKUP($A139,'MG Universe'!$A$2:$R$9990,12)</f>
        <v>1.41E-2</v>
      </c>
      <c r="M139" s="87">
        <f>VLOOKUP($A139,'MG Universe'!$A$2:$R$9990,13)</f>
        <v>1.3</v>
      </c>
      <c r="N139" s="88">
        <f>VLOOKUP($A139,'MG Universe'!$A$2:$R$9990,14)</f>
        <v>0.87</v>
      </c>
      <c r="O139" s="18">
        <f>VLOOKUP($A139,'MG Universe'!$A$2:$R$9990,15)</f>
        <v>-24.44</v>
      </c>
      <c r="P139" s="19">
        <f>VLOOKUP($A139,'MG Universe'!$A$2:$R$9990,16)</f>
        <v>5.6000000000000001E-2</v>
      </c>
      <c r="Q139" s="89">
        <f>VLOOKUP($A139,'MG Universe'!$A$2:$R$9990,17)</f>
        <v>1</v>
      </c>
      <c r="R139" s="18">
        <f>VLOOKUP($A139,'MG Universe'!$A$2:$R$9990,18)</f>
        <v>60.93</v>
      </c>
      <c r="S139" s="18">
        <f>VLOOKUP($A139,'MG Universe'!$A$2:$U$9990,19)</f>
        <v>164106386414</v>
      </c>
      <c r="T139" s="18" t="str">
        <f>VLOOKUP($A139,'MG Universe'!$A$2:$U$9990,20)</f>
        <v>Large</v>
      </c>
      <c r="U139" s="18" t="str">
        <f>VLOOKUP($A139,'MG Universe'!$A$2:$U$9990,21)</f>
        <v>Media Entertainment</v>
      </c>
    </row>
    <row r="140" spans="1:21" ht="15.75" thickBot="1" x14ac:dyDescent="0.3">
      <c r="A140" s="138" t="s">
        <v>650</v>
      </c>
      <c r="B140" s="119" t="str">
        <f>VLOOKUP($A140,'MG Universe'!$A$2:$R$9990,2)</f>
        <v>DISCOVERY COMMUNICATIONS INC. Common Stock</v>
      </c>
      <c r="C140" s="15" t="str">
        <f>VLOOKUP($A140,'MG Universe'!$A$2:$R$9990,3)</f>
        <v>D</v>
      </c>
      <c r="D140" s="15" t="str">
        <f>VLOOKUP($A140,'MG Universe'!$A$2:$R$9990,4)</f>
        <v>S</v>
      </c>
      <c r="E140" s="15" t="str">
        <f>VLOOKUP($A140,'MG Universe'!$A$2:$R$9990,5)</f>
        <v>O</v>
      </c>
      <c r="F140" s="16" t="str">
        <f>VLOOKUP($A140,'MG Universe'!$A$2:$R$9990,6)</f>
        <v>SO</v>
      </c>
      <c r="G140" s="85">
        <f>VLOOKUP($A140,'MG Universe'!$A$2:$R$9990,7)</f>
        <v>43198</v>
      </c>
      <c r="H140" s="18">
        <f>VLOOKUP($A140,'MG Universe'!$A$2:$R$9990,8)</f>
        <v>3.8</v>
      </c>
      <c r="I140" s="18">
        <f>VLOOKUP($A140,'MG Universe'!$A$2:$R$9990,9)</f>
        <v>26.38</v>
      </c>
      <c r="J140" s="19">
        <f>VLOOKUP($A140,'MG Universe'!$A$2:$R$9990,10)</f>
        <v>6.9420999999999999</v>
      </c>
      <c r="K140" s="86">
        <f>VLOOKUP($A140,'MG Universe'!$A$2:$R$9990,11)</f>
        <v>24.2</v>
      </c>
      <c r="L140" s="19">
        <f>VLOOKUP($A140,'MG Universe'!$A$2:$R$9990,12)</f>
        <v>0</v>
      </c>
      <c r="M140" s="87">
        <f>VLOOKUP($A140,'MG Universe'!$A$2:$R$9990,13)</f>
        <v>1.5</v>
      </c>
      <c r="N140" s="88">
        <f>VLOOKUP($A140,'MG Universe'!$A$2:$R$9990,14)</f>
        <v>5.34</v>
      </c>
      <c r="O140" s="18">
        <f>VLOOKUP($A140,'MG Universe'!$A$2:$R$9990,15)</f>
        <v>-14.18</v>
      </c>
      <c r="P140" s="19">
        <f>VLOOKUP($A140,'MG Universe'!$A$2:$R$9990,16)</f>
        <v>7.85E-2</v>
      </c>
      <c r="Q140" s="89">
        <f>VLOOKUP($A140,'MG Universe'!$A$2:$R$9990,17)</f>
        <v>0</v>
      </c>
      <c r="R140" s="18">
        <f>VLOOKUP($A140,'MG Universe'!$A$2:$R$9990,18)</f>
        <v>20.96</v>
      </c>
      <c r="S140" s="18">
        <f>VLOOKUP($A140,'MG Universe'!$A$2:$U$9990,19)</f>
        <v>13210129393</v>
      </c>
      <c r="T140" s="18" t="str">
        <f>VLOOKUP($A140,'MG Universe'!$A$2:$U$9990,20)</f>
        <v>Large</v>
      </c>
      <c r="U140" s="18" t="str">
        <f>VLOOKUP($A140,'MG Universe'!$A$2:$U$9990,21)</f>
        <v>Media Entertainment</v>
      </c>
    </row>
    <row r="141" spans="1:21" ht="15.75" thickBot="1" x14ac:dyDescent="0.3">
      <c r="A141" s="138" t="s">
        <v>651</v>
      </c>
      <c r="B141" s="119" t="str">
        <f>VLOOKUP($A141,'MG Universe'!$A$2:$R$9990,2)</f>
        <v>Discovery Inc Series C</v>
      </c>
      <c r="C141" s="15" t="str">
        <f>VLOOKUP($A141,'MG Universe'!$A$2:$R$9990,3)</f>
        <v>D</v>
      </c>
      <c r="D141" s="15" t="str">
        <f>VLOOKUP($A141,'MG Universe'!$A$2:$R$9990,4)</f>
        <v>S</v>
      </c>
      <c r="E141" s="15" t="str">
        <f>VLOOKUP($A141,'MG Universe'!$A$2:$R$9990,5)</f>
        <v>O</v>
      </c>
      <c r="F141" s="16" t="str">
        <f>VLOOKUP($A141,'MG Universe'!$A$2:$R$9990,6)</f>
        <v>SO</v>
      </c>
      <c r="G141" s="85">
        <f>VLOOKUP($A141,'MG Universe'!$A$2:$R$9990,7)</f>
        <v>43198</v>
      </c>
      <c r="H141" s="18">
        <f>VLOOKUP($A141,'MG Universe'!$A$2:$R$9990,8)</f>
        <v>3.8</v>
      </c>
      <c r="I141" s="18">
        <f>VLOOKUP($A141,'MG Universe'!$A$2:$R$9990,9)</f>
        <v>24.6</v>
      </c>
      <c r="J141" s="19">
        <f>VLOOKUP($A141,'MG Universe'!$A$2:$R$9990,10)</f>
        <v>6.4737</v>
      </c>
      <c r="K141" s="86">
        <f>VLOOKUP($A141,'MG Universe'!$A$2:$R$9990,11)</f>
        <v>22.57</v>
      </c>
      <c r="L141" s="19">
        <f>VLOOKUP($A141,'MG Universe'!$A$2:$R$9990,12)</f>
        <v>0</v>
      </c>
      <c r="M141" s="87">
        <f>VLOOKUP($A141,'MG Universe'!$A$2:$R$9990,13)</f>
        <v>1.4</v>
      </c>
      <c r="N141" s="88">
        <f>VLOOKUP($A141,'MG Universe'!$A$2:$R$9990,14)</f>
        <v>5.34</v>
      </c>
      <c r="O141" s="18">
        <f>VLOOKUP($A141,'MG Universe'!$A$2:$R$9990,15)</f>
        <v>-14.18</v>
      </c>
      <c r="P141" s="19">
        <f>VLOOKUP($A141,'MG Universe'!$A$2:$R$9990,16)</f>
        <v>7.0300000000000001E-2</v>
      </c>
      <c r="Q141" s="89">
        <f>VLOOKUP($A141,'MG Universe'!$A$2:$R$9990,17)</f>
        <v>0</v>
      </c>
      <c r="R141" s="18">
        <f>VLOOKUP($A141,'MG Universe'!$A$2:$R$9990,18)</f>
        <v>20.96</v>
      </c>
      <c r="S141" s="18">
        <f>VLOOKUP($A141,'MG Universe'!$A$2:$U$9990,19)</f>
        <v>13210129393</v>
      </c>
      <c r="T141" s="18" t="str">
        <f>VLOOKUP($A141,'MG Universe'!$A$2:$U$9990,20)</f>
        <v>Large</v>
      </c>
      <c r="U141" s="18" t="str">
        <f>VLOOKUP($A141,'MG Universe'!$A$2:$U$9990,21)</f>
        <v>Media Entertainment</v>
      </c>
    </row>
    <row r="142" spans="1:21" ht="15.75" thickBot="1" x14ac:dyDescent="0.3">
      <c r="A142" s="138" t="s">
        <v>1839</v>
      </c>
      <c r="B142" s="119" t="str">
        <f>VLOOKUP($A142,'MG Universe'!$A$2:$R$9990,2)</f>
        <v>DISH Network Corp</v>
      </c>
      <c r="C142" s="15" t="str">
        <f>VLOOKUP($A142,'MG Universe'!$A$2:$R$9990,3)</f>
        <v>C-</v>
      </c>
      <c r="D142" s="15" t="str">
        <f>VLOOKUP($A142,'MG Universe'!$A$2:$R$9990,4)</f>
        <v>S</v>
      </c>
      <c r="E142" s="15" t="str">
        <f>VLOOKUP($A142,'MG Universe'!$A$2:$R$9990,5)</f>
        <v>U</v>
      </c>
      <c r="F142" s="16" t="str">
        <f>VLOOKUP($A142,'MG Universe'!$A$2:$R$9990,6)</f>
        <v>SU</v>
      </c>
      <c r="G142" s="85">
        <f>VLOOKUP($A142,'MG Universe'!$A$2:$R$9990,7)</f>
        <v>43199</v>
      </c>
      <c r="H142" s="18">
        <f>VLOOKUP($A142,'MG Universe'!$A$2:$R$9990,8)</f>
        <v>51.37</v>
      </c>
      <c r="I142" s="18">
        <f>VLOOKUP($A142,'MG Universe'!$A$2:$R$9990,9)</f>
        <v>31.78</v>
      </c>
      <c r="J142" s="19">
        <f>VLOOKUP($A142,'MG Universe'!$A$2:$R$9990,10)</f>
        <v>0.61860000000000004</v>
      </c>
      <c r="K142" s="86">
        <f>VLOOKUP($A142,'MG Universe'!$A$2:$R$9990,11)</f>
        <v>11.64</v>
      </c>
      <c r="L142" s="19">
        <f>VLOOKUP($A142,'MG Universe'!$A$2:$R$9990,12)</f>
        <v>0</v>
      </c>
      <c r="M142" s="87">
        <f>VLOOKUP($A142,'MG Universe'!$A$2:$R$9990,13)</f>
        <v>1.2</v>
      </c>
      <c r="N142" s="88">
        <f>VLOOKUP($A142,'MG Universe'!$A$2:$R$9990,14)</f>
        <v>0.68</v>
      </c>
      <c r="O142" s="18">
        <f>VLOOKUP($A142,'MG Universe'!$A$2:$R$9990,15)</f>
        <v>-37.21</v>
      </c>
      <c r="P142" s="19">
        <f>VLOOKUP($A142,'MG Universe'!$A$2:$R$9990,16)</f>
        <v>1.5699999999999999E-2</v>
      </c>
      <c r="Q142" s="89">
        <f>VLOOKUP($A142,'MG Universe'!$A$2:$R$9990,17)</f>
        <v>0</v>
      </c>
      <c r="R142" s="18">
        <f>VLOOKUP($A142,'MG Universe'!$A$2:$R$9990,18)</f>
        <v>25.48</v>
      </c>
      <c r="S142" s="18">
        <f>VLOOKUP($A142,'MG Universe'!$A$2:$U$9990,19)</f>
        <v>15229663158</v>
      </c>
      <c r="T142" s="18" t="str">
        <f>VLOOKUP($A142,'MG Universe'!$A$2:$U$9990,20)</f>
        <v>Large</v>
      </c>
      <c r="U142" s="18" t="str">
        <f>VLOOKUP($A142,'MG Universe'!$A$2:$U$9990,21)</f>
        <v>Telecom</v>
      </c>
    </row>
    <row r="143" spans="1:21" ht="15.75" thickBot="1" x14ac:dyDescent="0.3">
      <c r="A143" s="138" t="s">
        <v>654</v>
      </c>
      <c r="B143" s="119" t="str">
        <f>VLOOKUP($A143,'MG Universe'!$A$2:$R$9990,2)</f>
        <v>DIGITAL RLTY TR/SH</v>
      </c>
      <c r="C143" s="15" t="str">
        <f>VLOOKUP($A143,'MG Universe'!$A$2:$R$9990,3)</f>
        <v>D</v>
      </c>
      <c r="D143" s="15" t="str">
        <f>VLOOKUP($A143,'MG Universe'!$A$2:$R$9990,4)</f>
        <v>S</v>
      </c>
      <c r="E143" s="15" t="str">
        <f>VLOOKUP($A143,'MG Universe'!$A$2:$R$9990,5)</f>
        <v>O</v>
      </c>
      <c r="F143" s="16" t="str">
        <f>VLOOKUP($A143,'MG Universe'!$A$2:$R$9990,6)</f>
        <v>SO</v>
      </c>
      <c r="G143" s="85">
        <f>VLOOKUP($A143,'MG Universe'!$A$2:$R$9990,7)</f>
        <v>43256</v>
      </c>
      <c r="H143" s="18">
        <f>VLOOKUP($A143,'MG Universe'!$A$2:$R$9990,8)</f>
        <v>7.76</v>
      </c>
      <c r="I143" s="18">
        <f>VLOOKUP($A143,'MG Universe'!$A$2:$R$9990,9)</f>
        <v>115.93</v>
      </c>
      <c r="J143" s="19">
        <f>VLOOKUP($A143,'MG Universe'!$A$2:$R$9990,10)</f>
        <v>14.939399999999999</v>
      </c>
      <c r="K143" s="86">
        <f>VLOOKUP($A143,'MG Universe'!$A$2:$R$9990,11)</f>
        <v>89.87</v>
      </c>
      <c r="L143" s="19">
        <f>VLOOKUP($A143,'MG Universe'!$A$2:$R$9990,12)</f>
        <v>3.2099999999999997E-2</v>
      </c>
      <c r="M143" s="87">
        <f>VLOOKUP($A143,'MG Universe'!$A$2:$R$9990,13)</f>
        <v>0</v>
      </c>
      <c r="N143" s="88">
        <f>VLOOKUP($A143,'MG Universe'!$A$2:$R$9990,14)</f>
        <v>0.31</v>
      </c>
      <c r="O143" s="18">
        <f>VLOOKUP($A143,'MG Universe'!$A$2:$R$9990,15)</f>
        <v>-49.71</v>
      </c>
      <c r="P143" s="19">
        <f>VLOOKUP($A143,'MG Universe'!$A$2:$R$9990,16)</f>
        <v>0.40679999999999999</v>
      </c>
      <c r="Q143" s="89">
        <f>VLOOKUP($A143,'MG Universe'!$A$2:$R$9990,17)</f>
        <v>14</v>
      </c>
      <c r="R143" s="18">
        <f>VLOOKUP($A143,'MG Universe'!$A$2:$R$9990,18)</f>
        <v>30.77</v>
      </c>
      <c r="S143" s="18">
        <f>VLOOKUP($A143,'MG Universe'!$A$2:$U$9990,19)</f>
        <v>23995836150</v>
      </c>
      <c r="T143" s="18" t="str">
        <f>VLOOKUP($A143,'MG Universe'!$A$2:$U$9990,20)</f>
        <v>Large</v>
      </c>
      <c r="U143" s="18" t="str">
        <f>VLOOKUP($A143,'MG Universe'!$A$2:$U$9990,21)</f>
        <v>REIT</v>
      </c>
    </row>
    <row r="144" spans="1:21" ht="15.75" thickBot="1" x14ac:dyDescent="0.3">
      <c r="A144" s="138" t="s">
        <v>655</v>
      </c>
      <c r="B144" s="119" t="str">
        <f>VLOOKUP($A144,'MG Universe'!$A$2:$R$9990,2)</f>
        <v>Dollar Tree, Inc.</v>
      </c>
      <c r="C144" s="15" t="str">
        <f>VLOOKUP($A144,'MG Universe'!$A$2:$R$9990,3)</f>
        <v>C-</v>
      </c>
      <c r="D144" s="15" t="str">
        <f>VLOOKUP($A144,'MG Universe'!$A$2:$R$9990,4)</f>
        <v>S</v>
      </c>
      <c r="E144" s="15" t="str">
        <f>VLOOKUP($A144,'MG Universe'!$A$2:$R$9990,5)</f>
        <v>U</v>
      </c>
      <c r="F144" s="16" t="str">
        <f>VLOOKUP($A144,'MG Universe'!$A$2:$R$9990,6)</f>
        <v>SU</v>
      </c>
      <c r="G144" s="85">
        <f>VLOOKUP($A144,'MG Universe'!$A$2:$R$9990,7)</f>
        <v>43236</v>
      </c>
      <c r="H144" s="18">
        <f>VLOOKUP($A144,'MG Universe'!$A$2:$R$9990,8)</f>
        <v>167.21</v>
      </c>
      <c r="I144" s="18">
        <f>VLOOKUP($A144,'MG Universe'!$A$2:$R$9990,9)</f>
        <v>86.73</v>
      </c>
      <c r="J144" s="19">
        <f>VLOOKUP($A144,'MG Universe'!$A$2:$R$9990,10)</f>
        <v>0.51870000000000005</v>
      </c>
      <c r="K144" s="86">
        <f>VLOOKUP($A144,'MG Universe'!$A$2:$R$9990,11)</f>
        <v>17.88</v>
      </c>
      <c r="L144" s="19">
        <f>VLOOKUP($A144,'MG Universe'!$A$2:$R$9990,12)</f>
        <v>0</v>
      </c>
      <c r="M144" s="87">
        <f>VLOOKUP($A144,'MG Universe'!$A$2:$R$9990,13)</f>
        <v>0.8</v>
      </c>
      <c r="N144" s="88">
        <f>VLOOKUP($A144,'MG Universe'!$A$2:$R$9990,14)</f>
        <v>1.6</v>
      </c>
      <c r="O144" s="18">
        <f>VLOOKUP($A144,'MG Universe'!$A$2:$R$9990,15)</f>
        <v>-19.2</v>
      </c>
      <c r="P144" s="19">
        <f>VLOOKUP($A144,'MG Universe'!$A$2:$R$9990,16)</f>
        <v>4.6899999999999997E-2</v>
      </c>
      <c r="Q144" s="89">
        <f>VLOOKUP($A144,'MG Universe'!$A$2:$R$9990,17)</f>
        <v>0</v>
      </c>
      <c r="R144" s="18">
        <f>VLOOKUP($A144,'MG Universe'!$A$2:$R$9990,18)</f>
        <v>60.76</v>
      </c>
      <c r="S144" s="18">
        <f>VLOOKUP($A144,'MG Universe'!$A$2:$U$9990,19)</f>
        <v>20780373766</v>
      </c>
      <c r="T144" s="18" t="str">
        <f>VLOOKUP($A144,'MG Universe'!$A$2:$U$9990,20)</f>
        <v>Large</v>
      </c>
      <c r="U144" s="18" t="str">
        <f>VLOOKUP($A144,'MG Universe'!$A$2:$U$9990,21)</f>
        <v>Retail</v>
      </c>
    </row>
    <row r="145" spans="1:21" ht="15.75" thickBot="1" x14ac:dyDescent="0.3">
      <c r="A145" s="138" t="s">
        <v>662</v>
      </c>
      <c r="B145" s="119" t="str">
        <f>VLOOKUP($A145,'MG Universe'!$A$2:$R$9990,2)</f>
        <v>Dover Corp</v>
      </c>
      <c r="C145" s="15" t="str">
        <f>VLOOKUP($A145,'MG Universe'!$A$2:$R$9990,3)</f>
        <v>C</v>
      </c>
      <c r="D145" s="15" t="str">
        <f>VLOOKUP($A145,'MG Universe'!$A$2:$R$9990,4)</f>
        <v>S</v>
      </c>
      <c r="E145" s="15" t="str">
        <f>VLOOKUP($A145,'MG Universe'!$A$2:$R$9990,5)</f>
        <v>O</v>
      </c>
      <c r="F145" s="16" t="str">
        <f>VLOOKUP($A145,'MG Universe'!$A$2:$R$9990,6)</f>
        <v>SO</v>
      </c>
      <c r="G145" s="85">
        <f>VLOOKUP($A145,'MG Universe'!$A$2:$R$9990,7)</f>
        <v>43162</v>
      </c>
      <c r="H145" s="18">
        <f>VLOOKUP($A145,'MG Universe'!$A$2:$R$9990,8)</f>
        <v>35.39</v>
      </c>
      <c r="I145" s="18">
        <f>VLOOKUP($A145,'MG Universe'!$A$2:$R$9990,9)</f>
        <v>74.53</v>
      </c>
      <c r="J145" s="19">
        <f>VLOOKUP($A145,'MG Universe'!$A$2:$R$9990,10)</f>
        <v>2.1059999999999999</v>
      </c>
      <c r="K145" s="86">
        <f>VLOOKUP($A145,'MG Universe'!$A$2:$R$9990,11)</f>
        <v>15.93</v>
      </c>
      <c r="L145" s="19">
        <f>VLOOKUP($A145,'MG Universe'!$A$2:$R$9990,12)</f>
        <v>2.4400000000000002E-2</v>
      </c>
      <c r="M145" s="87">
        <f>VLOOKUP($A145,'MG Universe'!$A$2:$R$9990,13)</f>
        <v>1.3</v>
      </c>
      <c r="N145" s="88">
        <f>VLOOKUP($A145,'MG Universe'!$A$2:$R$9990,14)</f>
        <v>1.4</v>
      </c>
      <c r="O145" s="18">
        <f>VLOOKUP($A145,'MG Universe'!$A$2:$R$9990,15)</f>
        <v>-19.38</v>
      </c>
      <c r="P145" s="19">
        <f>VLOOKUP($A145,'MG Universe'!$A$2:$R$9990,16)</f>
        <v>3.7100000000000001E-2</v>
      </c>
      <c r="Q145" s="89">
        <f>VLOOKUP($A145,'MG Universe'!$A$2:$R$9990,17)</f>
        <v>20</v>
      </c>
      <c r="R145" s="18">
        <f>VLOOKUP($A145,'MG Universe'!$A$2:$R$9990,18)</f>
        <v>55.52</v>
      </c>
      <c r="S145" s="18">
        <f>VLOOKUP($A145,'MG Universe'!$A$2:$U$9990,19)</f>
        <v>11654148288</v>
      </c>
      <c r="T145" s="18" t="str">
        <f>VLOOKUP($A145,'MG Universe'!$A$2:$U$9990,20)</f>
        <v>Large</v>
      </c>
      <c r="U145" s="18" t="str">
        <f>VLOOKUP($A145,'MG Universe'!$A$2:$U$9990,21)</f>
        <v>Machinery</v>
      </c>
    </row>
    <row r="146" spans="1:21" ht="15.75" thickBot="1" x14ac:dyDescent="0.3">
      <c r="A146" s="138" t="s">
        <v>664</v>
      </c>
      <c r="B146" s="119" t="str">
        <f>VLOOKUP($A146,'MG Universe'!$A$2:$R$9990,2)</f>
        <v>Dover Corp</v>
      </c>
      <c r="C146" s="15" t="str">
        <f>VLOOKUP($A146,'MG Universe'!$A$2:$R$9990,3)</f>
        <v>C</v>
      </c>
      <c r="D146" s="15" t="str">
        <f>VLOOKUP($A146,'MG Universe'!$A$2:$R$9990,4)</f>
        <v>S</v>
      </c>
      <c r="E146" s="15" t="str">
        <f>VLOOKUP($A146,'MG Universe'!$A$2:$R$9990,5)</f>
        <v>O</v>
      </c>
      <c r="F146" s="16" t="str">
        <f>VLOOKUP($A146,'MG Universe'!$A$2:$R$9990,6)</f>
        <v>SO</v>
      </c>
      <c r="G146" s="85">
        <f>VLOOKUP($A146,'MG Universe'!$A$2:$R$9990,7)</f>
        <v>43162</v>
      </c>
      <c r="H146" s="18">
        <f>VLOOKUP($A146,'MG Universe'!$A$2:$R$9990,8)</f>
        <v>35.39</v>
      </c>
      <c r="I146" s="18">
        <f>VLOOKUP($A146,'MG Universe'!$A$2:$R$9990,9)</f>
        <v>74.53</v>
      </c>
      <c r="J146" s="19">
        <f>VLOOKUP($A146,'MG Universe'!$A$2:$R$9990,10)</f>
        <v>2.1059999999999999</v>
      </c>
      <c r="K146" s="86">
        <f>VLOOKUP($A146,'MG Universe'!$A$2:$R$9990,11)</f>
        <v>15.93</v>
      </c>
      <c r="L146" s="19">
        <f>VLOOKUP($A146,'MG Universe'!$A$2:$R$9990,12)</f>
        <v>2.4400000000000002E-2</v>
      </c>
      <c r="M146" s="87">
        <f>VLOOKUP($A146,'MG Universe'!$A$2:$R$9990,13)</f>
        <v>1.3</v>
      </c>
      <c r="N146" s="88">
        <f>VLOOKUP($A146,'MG Universe'!$A$2:$R$9990,14)</f>
        <v>1.4</v>
      </c>
      <c r="O146" s="18">
        <f>VLOOKUP($A146,'MG Universe'!$A$2:$R$9990,15)</f>
        <v>-19.38</v>
      </c>
      <c r="P146" s="19">
        <f>VLOOKUP($A146,'MG Universe'!$A$2:$R$9990,16)</f>
        <v>3.7100000000000001E-2</v>
      </c>
      <c r="Q146" s="89">
        <f>VLOOKUP($A146,'MG Universe'!$A$2:$R$9990,17)</f>
        <v>20</v>
      </c>
      <c r="R146" s="18">
        <f>VLOOKUP($A146,'MG Universe'!$A$2:$R$9990,18)</f>
        <v>55.52</v>
      </c>
      <c r="S146" s="18">
        <f>VLOOKUP($A146,'MG Universe'!$A$2:$U$9990,19)</f>
        <v>11654148288</v>
      </c>
      <c r="T146" s="18" t="str">
        <f>VLOOKUP($A146,'MG Universe'!$A$2:$U$9990,20)</f>
        <v>Large</v>
      </c>
      <c r="U146" s="18" t="str">
        <f>VLOOKUP($A146,'MG Universe'!$A$2:$U$9990,21)</f>
        <v>Machinery</v>
      </c>
    </row>
    <row r="147" spans="1:21" ht="15.75" thickBot="1" x14ac:dyDescent="0.3">
      <c r="A147" s="138" t="s">
        <v>1840</v>
      </c>
      <c r="B147" s="119" t="str">
        <f>VLOOKUP($A147,'MG Universe'!$A$2:$R$9990,2)</f>
        <v>Duke Realty Corp</v>
      </c>
      <c r="C147" s="15" t="str">
        <f>VLOOKUP($A147,'MG Universe'!$A$2:$R$9990,3)</f>
        <v>B</v>
      </c>
      <c r="D147" s="15" t="str">
        <f>VLOOKUP($A147,'MG Universe'!$A$2:$R$9990,4)</f>
        <v>E</v>
      </c>
      <c r="E147" s="15" t="str">
        <f>VLOOKUP($A147,'MG Universe'!$A$2:$R$9990,5)</f>
        <v>U</v>
      </c>
      <c r="F147" s="16" t="str">
        <f>VLOOKUP($A147,'MG Universe'!$A$2:$R$9990,6)</f>
        <v>EU</v>
      </c>
      <c r="G147" s="85">
        <f>VLOOKUP($A147,'MG Universe'!$A$2:$R$9990,7)</f>
        <v>43230</v>
      </c>
      <c r="H147" s="18">
        <f>VLOOKUP($A147,'MG Universe'!$A$2:$R$9990,8)</f>
        <v>68.45</v>
      </c>
      <c r="I147" s="18">
        <f>VLOOKUP($A147,'MG Universe'!$A$2:$R$9990,9)</f>
        <v>28.27</v>
      </c>
      <c r="J147" s="19">
        <f>VLOOKUP($A147,'MG Universe'!$A$2:$R$9990,10)</f>
        <v>0.41299999999999998</v>
      </c>
      <c r="K147" s="86">
        <f>VLOOKUP($A147,'MG Universe'!$A$2:$R$9990,11)</f>
        <v>15.88</v>
      </c>
      <c r="L147" s="19">
        <f>VLOOKUP($A147,'MG Universe'!$A$2:$R$9990,12)</f>
        <v>2.7199999999999998E-2</v>
      </c>
      <c r="M147" s="87">
        <f>VLOOKUP($A147,'MG Universe'!$A$2:$R$9990,13)</f>
        <v>0.7</v>
      </c>
      <c r="N147" s="88">
        <f>VLOOKUP($A147,'MG Universe'!$A$2:$R$9990,14)</f>
        <v>1.72</v>
      </c>
      <c r="O147" s="18">
        <f>VLOOKUP($A147,'MG Universe'!$A$2:$R$9990,15)</f>
        <v>-7.03</v>
      </c>
      <c r="P147" s="19">
        <f>VLOOKUP($A147,'MG Universe'!$A$2:$R$9990,16)</f>
        <v>3.6900000000000002E-2</v>
      </c>
      <c r="Q147" s="89">
        <f>VLOOKUP($A147,'MG Universe'!$A$2:$R$9990,17)</f>
        <v>3</v>
      </c>
      <c r="R147" s="18">
        <f>VLOOKUP($A147,'MG Universe'!$A$2:$R$9990,18)</f>
        <v>9.7200000000000006</v>
      </c>
      <c r="S147" s="18">
        <f>VLOOKUP($A147,'MG Universe'!$A$2:$U$9990,19)</f>
        <v>10124749165</v>
      </c>
      <c r="T147" s="18" t="str">
        <f>VLOOKUP($A147,'MG Universe'!$A$2:$U$9990,20)</f>
        <v>Large</v>
      </c>
      <c r="U147" s="18" t="str">
        <f>VLOOKUP($A147,'MG Universe'!$A$2:$U$9990,21)</f>
        <v>REIT</v>
      </c>
    </row>
    <row r="148" spans="1:21" ht="15.75" thickBot="1" x14ac:dyDescent="0.3">
      <c r="A148" s="138" t="s">
        <v>665</v>
      </c>
      <c r="B148" s="119" t="str">
        <f>VLOOKUP($A148,'MG Universe'!$A$2:$R$9990,2)</f>
        <v>Darden Restaurants, Inc.</v>
      </c>
      <c r="C148" s="15" t="str">
        <f>VLOOKUP($A148,'MG Universe'!$A$2:$R$9990,3)</f>
        <v>D+</v>
      </c>
      <c r="D148" s="15" t="str">
        <f>VLOOKUP($A148,'MG Universe'!$A$2:$R$9990,4)</f>
        <v>S</v>
      </c>
      <c r="E148" s="15" t="str">
        <f>VLOOKUP($A148,'MG Universe'!$A$2:$R$9990,5)</f>
        <v>O</v>
      </c>
      <c r="F148" s="16" t="str">
        <f>VLOOKUP($A148,'MG Universe'!$A$2:$R$9990,6)</f>
        <v>SO</v>
      </c>
      <c r="G148" s="85">
        <f>VLOOKUP($A148,'MG Universe'!$A$2:$R$9990,7)</f>
        <v>43234</v>
      </c>
      <c r="H148" s="18">
        <f>VLOOKUP($A148,'MG Universe'!$A$2:$R$9990,8)</f>
        <v>79.5</v>
      </c>
      <c r="I148" s="18">
        <f>VLOOKUP($A148,'MG Universe'!$A$2:$R$9990,9)</f>
        <v>110.38</v>
      </c>
      <c r="J148" s="19">
        <f>VLOOKUP($A148,'MG Universe'!$A$2:$R$9990,10)</f>
        <v>1.3884000000000001</v>
      </c>
      <c r="K148" s="86">
        <f>VLOOKUP($A148,'MG Universe'!$A$2:$R$9990,11)</f>
        <v>27.53</v>
      </c>
      <c r="L148" s="19">
        <f>VLOOKUP($A148,'MG Universe'!$A$2:$R$9990,12)</f>
        <v>2.0299999999999999E-2</v>
      </c>
      <c r="M148" s="87">
        <f>VLOOKUP($A148,'MG Universe'!$A$2:$R$9990,13)</f>
        <v>0.2</v>
      </c>
      <c r="N148" s="88">
        <f>VLOOKUP($A148,'MG Universe'!$A$2:$R$9990,14)</f>
        <v>0.39</v>
      </c>
      <c r="O148" s="18">
        <f>VLOOKUP($A148,'MG Universe'!$A$2:$R$9990,15)</f>
        <v>-21.96</v>
      </c>
      <c r="P148" s="19">
        <f>VLOOKUP($A148,'MG Universe'!$A$2:$R$9990,16)</f>
        <v>9.5100000000000004E-2</v>
      </c>
      <c r="Q148" s="89">
        <f>VLOOKUP($A148,'MG Universe'!$A$2:$R$9990,17)</f>
        <v>1</v>
      </c>
      <c r="R148" s="18">
        <f>VLOOKUP($A148,'MG Universe'!$A$2:$R$9990,18)</f>
        <v>41.74</v>
      </c>
      <c r="S148" s="18">
        <f>VLOOKUP($A148,'MG Universe'!$A$2:$U$9990,19)</f>
        <v>13763348086</v>
      </c>
      <c r="T148" s="18" t="str">
        <f>VLOOKUP($A148,'MG Universe'!$A$2:$U$9990,20)</f>
        <v>Large</v>
      </c>
      <c r="U148" s="18" t="str">
        <f>VLOOKUP($A148,'MG Universe'!$A$2:$U$9990,21)</f>
        <v>Restaurants</v>
      </c>
    </row>
    <row r="149" spans="1:21" ht="15.75" thickBot="1" x14ac:dyDescent="0.3">
      <c r="A149" s="138" t="s">
        <v>153</v>
      </c>
      <c r="B149" s="119" t="str">
        <f>VLOOKUP($A149,'MG Universe'!$A$2:$R$9990,2)</f>
        <v>DTE Energy Co</v>
      </c>
      <c r="C149" s="15" t="str">
        <f>VLOOKUP($A149,'MG Universe'!$A$2:$R$9990,3)</f>
        <v>B-</v>
      </c>
      <c r="D149" s="15" t="str">
        <f>VLOOKUP($A149,'MG Universe'!$A$2:$R$9990,4)</f>
        <v>D</v>
      </c>
      <c r="E149" s="15" t="str">
        <f>VLOOKUP($A149,'MG Universe'!$A$2:$R$9990,5)</f>
        <v>O</v>
      </c>
      <c r="F149" s="16" t="str">
        <f>VLOOKUP($A149,'MG Universe'!$A$2:$R$9990,6)</f>
        <v>DO</v>
      </c>
      <c r="G149" s="85">
        <f>VLOOKUP($A149,'MG Universe'!$A$2:$R$9990,7)</f>
        <v>43185</v>
      </c>
      <c r="H149" s="18">
        <f>VLOOKUP($A149,'MG Universe'!$A$2:$R$9990,8)</f>
        <v>93.53</v>
      </c>
      <c r="I149" s="18">
        <f>VLOOKUP($A149,'MG Universe'!$A$2:$R$9990,9)</f>
        <v>106.38</v>
      </c>
      <c r="J149" s="19">
        <f>VLOOKUP($A149,'MG Universe'!$A$2:$R$9990,10)</f>
        <v>1.1374</v>
      </c>
      <c r="K149" s="86">
        <f>VLOOKUP($A149,'MG Universe'!$A$2:$R$9990,11)</f>
        <v>19.559999999999999</v>
      </c>
      <c r="L149" s="19">
        <f>VLOOKUP($A149,'MG Universe'!$A$2:$R$9990,12)</f>
        <v>3.1600000000000003E-2</v>
      </c>
      <c r="M149" s="87">
        <f>VLOOKUP($A149,'MG Universe'!$A$2:$R$9990,13)</f>
        <v>0.2</v>
      </c>
      <c r="N149" s="88">
        <f>VLOOKUP($A149,'MG Universe'!$A$2:$R$9990,14)</f>
        <v>1.1000000000000001</v>
      </c>
      <c r="O149" s="18">
        <f>VLOOKUP($A149,'MG Universe'!$A$2:$R$9990,15)</f>
        <v>-118.29</v>
      </c>
      <c r="P149" s="19">
        <f>VLOOKUP($A149,'MG Universe'!$A$2:$R$9990,16)</f>
        <v>5.5300000000000002E-2</v>
      </c>
      <c r="Q149" s="89">
        <f>VLOOKUP($A149,'MG Universe'!$A$2:$R$9990,17)</f>
        <v>8</v>
      </c>
      <c r="R149" s="18">
        <f>VLOOKUP($A149,'MG Universe'!$A$2:$R$9990,18)</f>
        <v>82.68</v>
      </c>
      <c r="S149" s="18">
        <f>VLOOKUP($A149,'MG Universe'!$A$2:$U$9990,19)</f>
        <v>19286203090</v>
      </c>
      <c r="T149" s="18" t="str">
        <f>VLOOKUP($A149,'MG Universe'!$A$2:$U$9990,20)</f>
        <v>Large</v>
      </c>
      <c r="U149" s="18" t="str">
        <f>VLOOKUP($A149,'MG Universe'!$A$2:$U$9990,21)</f>
        <v>Utilities</v>
      </c>
    </row>
    <row r="150" spans="1:21" ht="15.75" thickBot="1" x14ac:dyDescent="0.3">
      <c r="A150" s="138" t="s">
        <v>667</v>
      </c>
      <c r="B150" s="119" t="str">
        <f>VLOOKUP($A150,'MG Universe'!$A$2:$R$9990,2)</f>
        <v>Duke Energy Corp</v>
      </c>
      <c r="C150" s="15" t="str">
        <f>VLOOKUP($A150,'MG Universe'!$A$2:$R$9990,3)</f>
        <v>D+</v>
      </c>
      <c r="D150" s="15" t="str">
        <f>VLOOKUP($A150,'MG Universe'!$A$2:$R$9990,4)</f>
        <v>S</v>
      </c>
      <c r="E150" s="15" t="str">
        <f>VLOOKUP($A150,'MG Universe'!$A$2:$R$9990,5)</f>
        <v>O</v>
      </c>
      <c r="F150" s="16" t="str">
        <f>VLOOKUP($A150,'MG Universe'!$A$2:$R$9990,6)</f>
        <v>SO</v>
      </c>
      <c r="G150" s="85">
        <f>VLOOKUP($A150,'MG Universe'!$A$2:$R$9990,7)</f>
        <v>43241</v>
      </c>
      <c r="H150" s="18">
        <f>VLOOKUP($A150,'MG Universe'!$A$2:$R$9990,8)</f>
        <v>64.88</v>
      </c>
      <c r="I150" s="18">
        <f>VLOOKUP($A150,'MG Universe'!$A$2:$R$9990,9)</f>
        <v>80.650000000000006</v>
      </c>
      <c r="J150" s="19">
        <f>VLOOKUP($A150,'MG Universe'!$A$2:$R$9990,10)</f>
        <v>1.2431000000000001</v>
      </c>
      <c r="K150" s="86">
        <f>VLOOKUP($A150,'MG Universe'!$A$2:$R$9990,11)</f>
        <v>20.010000000000002</v>
      </c>
      <c r="L150" s="19">
        <f>VLOOKUP($A150,'MG Universe'!$A$2:$R$9990,12)</f>
        <v>4.3299999999999998E-2</v>
      </c>
      <c r="M150" s="87">
        <f>VLOOKUP($A150,'MG Universe'!$A$2:$R$9990,13)</f>
        <v>0.1</v>
      </c>
      <c r="N150" s="88">
        <f>VLOOKUP($A150,'MG Universe'!$A$2:$R$9990,14)</f>
        <v>0.64</v>
      </c>
      <c r="O150" s="18">
        <f>VLOOKUP($A150,'MG Universe'!$A$2:$R$9990,15)</f>
        <v>-126.21</v>
      </c>
      <c r="P150" s="19">
        <f>VLOOKUP($A150,'MG Universe'!$A$2:$R$9990,16)</f>
        <v>5.7599999999999998E-2</v>
      </c>
      <c r="Q150" s="89">
        <f>VLOOKUP($A150,'MG Universe'!$A$2:$R$9990,17)</f>
        <v>10</v>
      </c>
      <c r="R150" s="18">
        <f>VLOOKUP($A150,'MG Universe'!$A$2:$R$9990,18)</f>
        <v>78.39</v>
      </c>
      <c r="S150" s="18">
        <f>VLOOKUP($A150,'MG Universe'!$A$2:$U$9990,19)</f>
        <v>56424260594</v>
      </c>
      <c r="T150" s="18" t="str">
        <f>VLOOKUP($A150,'MG Universe'!$A$2:$U$9990,20)</f>
        <v>Large</v>
      </c>
      <c r="U150" s="18" t="str">
        <f>VLOOKUP($A150,'MG Universe'!$A$2:$U$9990,21)</f>
        <v>Utilities</v>
      </c>
    </row>
    <row r="151" spans="1:21" ht="15.75" thickBot="1" x14ac:dyDescent="0.3">
      <c r="A151" s="138" t="s">
        <v>669</v>
      </c>
      <c r="B151" s="119" t="str">
        <f>VLOOKUP($A151,'MG Universe'!$A$2:$R$9990,2)</f>
        <v>Davita Inc</v>
      </c>
      <c r="C151" s="15" t="str">
        <f>VLOOKUP($A151,'MG Universe'!$A$2:$R$9990,3)</f>
        <v>C+</v>
      </c>
      <c r="D151" s="15" t="str">
        <f>VLOOKUP($A151,'MG Universe'!$A$2:$R$9990,4)</f>
        <v>D</v>
      </c>
      <c r="E151" s="15" t="str">
        <f>VLOOKUP($A151,'MG Universe'!$A$2:$R$9990,5)</f>
        <v>O</v>
      </c>
      <c r="F151" s="16" t="str">
        <f>VLOOKUP($A151,'MG Universe'!$A$2:$R$9990,6)</f>
        <v>DO</v>
      </c>
      <c r="G151" s="85">
        <f>VLOOKUP($A151,'MG Universe'!$A$2:$R$9990,7)</f>
        <v>43252</v>
      </c>
      <c r="H151" s="18">
        <f>VLOOKUP($A151,'MG Universe'!$A$2:$R$9990,8)</f>
        <v>50.11</v>
      </c>
      <c r="I151" s="18">
        <f>VLOOKUP($A151,'MG Universe'!$A$2:$R$9990,9)</f>
        <v>71.319999999999993</v>
      </c>
      <c r="J151" s="19">
        <f>VLOOKUP($A151,'MG Universe'!$A$2:$R$9990,10)</f>
        <v>1.4233</v>
      </c>
      <c r="K151" s="86">
        <f>VLOOKUP($A151,'MG Universe'!$A$2:$R$9990,11)</f>
        <v>20.49</v>
      </c>
      <c r="L151" s="19">
        <f>VLOOKUP($A151,'MG Universe'!$A$2:$R$9990,12)</f>
        <v>0</v>
      </c>
      <c r="M151" s="87">
        <f>VLOOKUP($A151,'MG Universe'!$A$2:$R$9990,13)</f>
        <v>1.1000000000000001</v>
      </c>
      <c r="N151" s="88">
        <f>VLOOKUP($A151,'MG Universe'!$A$2:$R$9990,14)</f>
        <v>2.94</v>
      </c>
      <c r="O151" s="18">
        <f>VLOOKUP($A151,'MG Universe'!$A$2:$R$9990,15)</f>
        <v>-30.17</v>
      </c>
      <c r="P151" s="19">
        <f>VLOOKUP($A151,'MG Universe'!$A$2:$R$9990,16)</f>
        <v>0.06</v>
      </c>
      <c r="Q151" s="89">
        <f>VLOOKUP($A151,'MG Universe'!$A$2:$R$9990,17)</f>
        <v>0</v>
      </c>
      <c r="R151" s="18">
        <f>VLOOKUP($A151,'MG Universe'!$A$2:$R$9990,18)</f>
        <v>47.61</v>
      </c>
      <c r="S151" s="18">
        <f>VLOOKUP($A151,'MG Universe'!$A$2:$U$9990,19)</f>
        <v>12455757944</v>
      </c>
      <c r="T151" s="18" t="str">
        <f>VLOOKUP($A151,'MG Universe'!$A$2:$U$9990,20)</f>
        <v>Large</v>
      </c>
      <c r="U151" s="18" t="str">
        <f>VLOOKUP($A151,'MG Universe'!$A$2:$U$9990,21)</f>
        <v>Medical</v>
      </c>
    </row>
    <row r="152" spans="1:21" ht="15.75" thickBot="1" x14ac:dyDescent="0.3">
      <c r="A152" s="138" t="s">
        <v>78</v>
      </c>
      <c r="B152" s="119" t="str">
        <f>VLOOKUP($A152,'MG Universe'!$A$2:$R$9990,2)</f>
        <v>Devon Energy Corp</v>
      </c>
      <c r="C152" s="15" t="str">
        <f>VLOOKUP($A152,'MG Universe'!$A$2:$R$9990,3)</f>
        <v>F</v>
      </c>
      <c r="D152" s="15" t="str">
        <f>VLOOKUP($A152,'MG Universe'!$A$2:$R$9990,4)</f>
        <v>S</v>
      </c>
      <c r="E152" s="15" t="str">
        <f>VLOOKUP($A152,'MG Universe'!$A$2:$R$9990,5)</f>
        <v>O</v>
      </c>
      <c r="F152" s="16" t="str">
        <f>VLOOKUP($A152,'MG Universe'!$A$2:$R$9990,6)</f>
        <v>SO</v>
      </c>
      <c r="G152" s="85">
        <f>VLOOKUP($A152,'MG Universe'!$A$2:$R$9990,7)</f>
        <v>43190</v>
      </c>
      <c r="H152" s="18">
        <f>VLOOKUP($A152,'MG Universe'!$A$2:$R$9990,8)</f>
        <v>0</v>
      </c>
      <c r="I152" s="18">
        <f>VLOOKUP($A152,'MG Universe'!$A$2:$R$9990,9)</f>
        <v>44.08</v>
      </c>
      <c r="J152" s="19" t="str">
        <f>VLOOKUP($A152,'MG Universe'!$A$2:$R$9990,10)</f>
        <v>N/A</v>
      </c>
      <c r="K152" s="86" t="str">
        <f>VLOOKUP($A152,'MG Universe'!$A$2:$R$9990,11)</f>
        <v>N/A</v>
      </c>
      <c r="L152" s="19">
        <f>VLOOKUP($A152,'MG Universe'!$A$2:$R$9990,12)</f>
        <v>5.4000000000000003E-3</v>
      </c>
      <c r="M152" s="87">
        <f>VLOOKUP($A152,'MG Universe'!$A$2:$R$9990,13)</f>
        <v>2.2000000000000002</v>
      </c>
      <c r="N152" s="88">
        <f>VLOOKUP($A152,'MG Universe'!$A$2:$R$9990,14)</f>
        <v>1.45</v>
      </c>
      <c r="O152" s="18">
        <f>VLOOKUP($A152,'MG Universe'!$A$2:$R$9990,15)</f>
        <v>-30.79</v>
      </c>
      <c r="P152" s="19">
        <f>VLOOKUP($A152,'MG Universe'!$A$2:$R$9990,16)</f>
        <v>-0.10100000000000001</v>
      </c>
      <c r="Q152" s="89">
        <f>VLOOKUP($A152,'MG Universe'!$A$2:$R$9990,17)</f>
        <v>0</v>
      </c>
      <c r="R152" s="18">
        <f>VLOOKUP($A152,'MG Universe'!$A$2:$R$9990,18)</f>
        <v>13.8</v>
      </c>
      <c r="S152" s="18">
        <f>VLOOKUP($A152,'MG Universe'!$A$2:$U$9990,19)</f>
        <v>23337624042</v>
      </c>
      <c r="T152" s="18" t="str">
        <f>VLOOKUP($A152,'MG Universe'!$A$2:$U$9990,20)</f>
        <v>Large</v>
      </c>
      <c r="U152" s="18" t="str">
        <f>VLOOKUP($A152,'MG Universe'!$A$2:$U$9990,21)</f>
        <v>Oil &amp; Gas</v>
      </c>
    </row>
    <row r="153" spans="1:21" ht="15.75" thickBot="1" x14ac:dyDescent="0.3">
      <c r="A153" s="138" t="s">
        <v>671</v>
      </c>
      <c r="B153" s="119" t="str">
        <f>VLOOKUP($A153,'MG Universe'!$A$2:$R$9990,2)</f>
        <v>DowDuPont Inc</v>
      </c>
      <c r="C153" s="15" t="str">
        <f>VLOOKUP($A153,'MG Universe'!$A$2:$R$9990,3)</f>
        <v>C+</v>
      </c>
      <c r="D153" s="15" t="str">
        <f>VLOOKUP($A153,'MG Universe'!$A$2:$R$9990,4)</f>
        <v>E</v>
      </c>
      <c r="E153" s="15" t="str">
        <f>VLOOKUP($A153,'MG Universe'!$A$2:$R$9990,5)</f>
        <v>O</v>
      </c>
      <c r="F153" s="16" t="str">
        <f>VLOOKUP($A153,'MG Universe'!$A$2:$R$9990,6)</f>
        <v>EO</v>
      </c>
      <c r="G153" s="85">
        <f>VLOOKUP($A153,'MG Universe'!$A$2:$R$9990,7)</f>
        <v>43154</v>
      </c>
      <c r="H153" s="18">
        <f>VLOOKUP($A153,'MG Universe'!$A$2:$R$9990,8)</f>
        <v>57.55</v>
      </c>
      <c r="I153" s="18">
        <f>VLOOKUP($A153,'MG Universe'!$A$2:$R$9990,9)</f>
        <v>67.06</v>
      </c>
      <c r="J153" s="19">
        <f>VLOOKUP($A153,'MG Universe'!$A$2:$R$9990,10)</f>
        <v>1.1652</v>
      </c>
      <c r="K153" s="86">
        <f>VLOOKUP($A153,'MG Universe'!$A$2:$R$9990,11)</f>
        <v>20.76</v>
      </c>
      <c r="L153" s="19">
        <f>VLOOKUP($A153,'MG Universe'!$A$2:$R$9990,12)</f>
        <v>2.6200000000000001E-2</v>
      </c>
      <c r="M153" s="87" t="e">
        <f>VLOOKUP($A153,'MG Universe'!$A$2:$R$9990,13)</f>
        <v>#N/A</v>
      </c>
      <c r="N153" s="88">
        <f>VLOOKUP($A153,'MG Universe'!$A$2:$R$9990,14)</f>
        <v>1.91</v>
      </c>
      <c r="O153" s="18">
        <f>VLOOKUP($A153,'MG Universe'!$A$2:$R$9990,15)</f>
        <v>-17.88</v>
      </c>
      <c r="P153" s="19">
        <f>VLOOKUP($A153,'MG Universe'!$A$2:$R$9990,16)</f>
        <v>6.13E-2</v>
      </c>
      <c r="Q153" s="89">
        <f>VLOOKUP($A153,'MG Universe'!$A$2:$R$9990,17)</f>
        <v>0</v>
      </c>
      <c r="R153" s="18">
        <f>VLOOKUP($A153,'MG Universe'!$A$2:$R$9990,18)</f>
        <v>60.71</v>
      </c>
      <c r="S153" s="18">
        <f>VLOOKUP($A153,'MG Universe'!$A$2:$U$9990,19)</f>
        <v>157147533004</v>
      </c>
      <c r="T153" s="18" t="str">
        <f>VLOOKUP($A153,'MG Universe'!$A$2:$U$9990,20)</f>
        <v>Large</v>
      </c>
      <c r="U153" s="18" t="str">
        <f>VLOOKUP($A153,'MG Universe'!$A$2:$U$9990,21)</f>
        <v>Chemicals</v>
      </c>
    </row>
    <row r="154" spans="1:21" ht="15.75" thickBot="1" x14ac:dyDescent="0.3">
      <c r="A154" s="138" t="s">
        <v>1841</v>
      </c>
      <c r="B154" s="119" t="str">
        <f>VLOOKUP($A154,'MG Universe'!$A$2:$R$9990,2)</f>
        <v>DowDuPont Inc</v>
      </c>
      <c r="C154" s="15" t="str">
        <f>VLOOKUP($A154,'MG Universe'!$A$2:$R$9990,3)</f>
        <v>C+</v>
      </c>
      <c r="D154" s="15" t="str">
        <f>VLOOKUP($A154,'MG Universe'!$A$2:$R$9990,4)</f>
        <v>E</v>
      </c>
      <c r="E154" s="15" t="str">
        <f>VLOOKUP($A154,'MG Universe'!$A$2:$R$9990,5)</f>
        <v>O</v>
      </c>
      <c r="F154" s="16" t="str">
        <f>VLOOKUP($A154,'MG Universe'!$A$2:$R$9990,6)</f>
        <v>EO</v>
      </c>
      <c r="G154" s="85">
        <f>VLOOKUP($A154,'MG Universe'!$A$2:$R$9990,7)</f>
        <v>43154</v>
      </c>
      <c r="H154" s="18">
        <f>VLOOKUP($A154,'MG Universe'!$A$2:$R$9990,8)</f>
        <v>57.55</v>
      </c>
      <c r="I154" s="18">
        <f>VLOOKUP($A154,'MG Universe'!$A$2:$R$9990,9)</f>
        <v>67.06</v>
      </c>
      <c r="J154" s="19">
        <f>VLOOKUP($A154,'MG Universe'!$A$2:$R$9990,10)</f>
        <v>1.1652</v>
      </c>
      <c r="K154" s="86">
        <f>VLOOKUP($A154,'MG Universe'!$A$2:$R$9990,11)</f>
        <v>20.76</v>
      </c>
      <c r="L154" s="19">
        <f>VLOOKUP($A154,'MG Universe'!$A$2:$R$9990,12)</f>
        <v>2.6200000000000001E-2</v>
      </c>
      <c r="M154" s="87" t="e">
        <f>VLOOKUP($A154,'MG Universe'!$A$2:$R$9990,13)</f>
        <v>#N/A</v>
      </c>
      <c r="N154" s="88">
        <f>VLOOKUP($A154,'MG Universe'!$A$2:$R$9990,14)</f>
        <v>1.91</v>
      </c>
      <c r="O154" s="18">
        <f>VLOOKUP($A154,'MG Universe'!$A$2:$R$9990,15)</f>
        <v>-17.88</v>
      </c>
      <c r="P154" s="19">
        <f>VLOOKUP($A154,'MG Universe'!$A$2:$R$9990,16)</f>
        <v>6.13E-2</v>
      </c>
      <c r="Q154" s="89">
        <f>VLOOKUP($A154,'MG Universe'!$A$2:$R$9990,17)</f>
        <v>0</v>
      </c>
      <c r="R154" s="18">
        <f>VLOOKUP($A154,'MG Universe'!$A$2:$R$9990,18)</f>
        <v>60.71</v>
      </c>
      <c r="S154" s="18">
        <f>VLOOKUP($A154,'MG Universe'!$A$2:$U$9990,19)</f>
        <v>157147533004</v>
      </c>
      <c r="T154" s="18" t="str">
        <f>VLOOKUP($A154,'MG Universe'!$A$2:$U$9990,20)</f>
        <v>Large</v>
      </c>
      <c r="U154" s="18" t="str">
        <f>VLOOKUP($A154,'MG Universe'!$A$2:$U$9990,21)</f>
        <v>Chemicals</v>
      </c>
    </row>
    <row r="155" spans="1:21" ht="15.75" thickBot="1" x14ac:dyDescent="0.3">
      <c r="A155" s="138" t="s">
        <v>673</v>
      </c>
      <c r="B155" s="119" t="str">
        <f>VLOOKUP($A155,'MG Universe'!$A$2:$R$9990,2)</f>
        <v>Electronic Arts Inc.</v>
      </c>
      <c r="C155" s="15" t="str">
        <f>VLOOKUP($A155,'MG Universe'!$A$2:$R$9990,3)</f>
        <v>C-</v>
      </c>
      <c r="D155" s="15" t="str">
        <f>VLOOKUP($A155,'MG Universe'!$A$2:$R$9990,4)</f>
        <v>E</v>
      </c>
      <c r="E155" s="15" t="str">
        <f>VLOOKUP($A155,'MG Universe'!$A$2:$R$9990,5)</f>
        <v>O</v>
      </c>
      <c r="F155" s="16" t="str">
        <f>VLOOKUP($A155,'MG Universe'!$A$2:$R$9990,6)</f>
        <v>EO</v>
      </c>
      <c r="G155" s="85">
        <f>VLOOKUP($A155,'MG Universe'!$A$2:$R$9990,7)</f>
        <v>43159</v>
      </c>
      <c r="H155" s="18">
        <f>VLOOKUP($A155,'MG Universe'!$A$2:$R$9990,8)</f>
        <v>104.16</v>
      </c>
      <c r="I155" s="18">
        <f>VLOOKUP($A155,'MG Universe'!$A$2:$R$9990,9)</f>
        <v>148.74</v>
      </c>
      <c r="J155" s="19">
        <f>VLOOKUP($A155,'MG Universe'!$A$2:$R$9990,10)</f>
        <v>1.4279999999999999</v>
      </c>
      <c r="K155" s="86">
        <f>VLOOKUP($A155,'MG Universe'!$A$2:$R$9990,11)</f>
        <v>54.89</v>
      </c>
      <c r="L155" s="19">
        <f>VLOOKUP($A155,'MG Universe'!$A$2:$R$9990,12)</f>
        <v>0</v>
      </c>
      <c r="M155" s="87">
        <f>VLOOKUP($A155,'MG Universe'!$A$2:$R$9990,13)</f>
        <v>0.8</v>
      </c>
      <c r="N155" s="88">
        <f>VLOOKUP($A155,'MG Universe'!$A$2:$R$9990,14)</f>
        <v>1.92</v>
      </c>
      <c r="O155" s="18">
        <f>VLOOKUP($A155,'MG Universe'!$A$2:$R$9990,15)</f>
        <v>4.58</v>
      </c>
      <c r="P155" s="19">
        <f>VLOOKUP($A155,'MG Universe'!$A$2:$R$9990,16)</f>
        <v>0.2319</v>
      </c>
      <c r="Q155" s="89">
        <f>VLOOKUP($A155,'MG Universe'!$A$2:$R$9990,17)</f>
        <v>0</v>
      </c>
      <c r="R155" s="18">
        <f>VLOOKUP($A155,'MG Universe'!$A$2:$R$9990,18)</f>
        <v>27.07</v>
      </c>
      <c r="S155" s="18">
        <f>VLOOKUP($A155,'MG Universe'!$A$2:$U$9990,19)</f>
        <v>46167435442</v>
      </c>
      <c r="T155" s="18" t="str">
        <f>VLOOKUP($A155,'MG Universe'!$A$2:$U$9990,20)</f>
        <v>Large</v>
      </c>
      <c r="U155" s="18" t="str">
        <f>VLOOKUP($A155,'MG Universe'!$A$2:$U$9990,21)</f>
        <v>Children's Products</v>
      </c>
    </row>
    <row r="156" spans="1:21" ht="15.75" thickBot="1" x14ac:dyDescent="0.3">
      <c r="A156" s="138" t="s">
        <v>676</v>
      </c>
      <c r="B156" s="119" t="str">
        <f>VLOOKUP($A156,'MG Universe'!$A$2:$R$9990,2)</f>
        <v>eBay Inc</v>
      </c>
      <c r="C156" s="15" t="str">
        <f>VLOOKUP($A156,'MG Universe'!$A$2:$R$9990,3)</f>
        <v>D+</v>
      </c>
      <c r="D156" s="15" t="str">
        <f>VLOOKUP($A156,'MG Universe'!$A$2:$R$9990,4)</f>
        <v>S</v>
      </c>
      <c r="E156" s="15" t="str">
        <f>VLOOKUP($A156,'MG Universe'!$A$2:$R$9990,5)</f>
        <v>F</v>
      </c>
      <c r="F156" s="16" t="str">
        <f>VLOOKUP($A156,'MG Universe'!$A$2:$R$9990,6)</f>
        <v>SF</v>
      </c>
      <c r="G156" s="85">
        <f>VLOOKUP($A156,'MG Universe'!$A$2:$R$9990,7)</f>
        <v>43223</v>
      </c>
      <c r="H156" s="18">
        <f>VLOOKUP($A156,'MG Universe'!$A$2:$R$9990,8)</f>
        <v>38.619999999999997</v>
      </c>
      <c r="I156" s="18">
        <f>VLOOKUP($A156,'MG Universe'!$A$2:$R$9990,9)</f>
        <v>37.81</v>
      </c>
      <c r="J156" s="19">
        <f>VLOOKUP($A156,'MG Universe'!$A$2:$R$9990,10)</f>
        <v>0.97899999999999998</v>
      </c>
      <c r="K156" s="86">
        <f>VLOOKUP($A156,'MG Universe'!$A$2:$R$9990,11)</f>
        <v>19.39</v>
      </c>
      <c r="L156" s="19">
        <f>VLOOKUP($A156,'MG Universe'!$A$2:$R$9990,12)</f>
        <v>0</v>
      </c>
      <c r="M156" s="87">
        <f>VLOOKUP($A156,'MG Universe'!$A$2:$R$9990,13)</f>
        <v>1.3</v>
      </c>
      <c r="N156" s="88">
        <f>VLOOKUP($A156,'MG Universe'!$A$2:$R$9990,14)</f>
        <v>2.63</v>
      </c>
      <c r="O156" s="18">
        <f>VLOOKUP($A156,'MG Universe'!$A$2:$R$9990,15)</f>
        <v>-9.91</v>
      </c>
      <c r="P156" s="19">
        <f>VLOOKUP($A156,'MG Universe'!$A$2:$R$9990,16)</f>
        <v>5.4399999999999997E-2</v>
      </c>
      <c r="Q156" s="89">
        <f>VLOOKUP($A156,'MG Universe'!$A$2:$R$9990,17)</f>
        <v>0</v>
      </c>
      <c r="R156" s="18">
        <f>VLOOKUP($A156,'MG Universe'!$A$2:$R$9990,18)</f>
        <v>19.739999999999998</v>
      </c>
      <c r="S156" s="18">
        <f>VLOOKUP($A156,'MG Universe'!$A$2:$U$9990,19)</f>
        <v>37462786724</v>
      </c>
      <c r="T156" s="18" t="str">
        <f>VLOOKUP($A156,'MG Universe'!$A$2:$U$9990,20)</f>
        <v>Large</v>
      </c>
      <c r="U156" s="18" t="str">
        <f>VLOOKUP($A156,'MG Universe'!$A$2:$U$9990,21)</f>
        <v>Internet Services</v>
      </c>
    </row>
    <row r="157" spans="1:21" ht="15.75" thickBot="1" x14ac:dyDescent="0.3">
      <c r="A157" s="138" t="s">
        <v>678</v>
      </c>
      <c r="B157" s="119" t="str">
        <f>VLOOKUP($A157,'MG Universe'!$A$2:$R$9990,2)</f>
        <v>Ecolab Inc.</v>
      </c>
      <c r="C157" s="15" t="str">
        <f>VLOOKUP($A157,'MG Universe'!$A$2:$R$9990,3)</f>
        <v>C-</v>
      </c>
      <c r="D157" s="15" t="str">
        <f>VLOOKUP($A157,'MG Universe'!$A$2:$R$9990,4)</f>
        <v>S</v>
      </c>
      <c r="E157" s="15" t="str">
        <f>VLOOKUP($A157,'MG Universe'!$A$2:$R$9990,5)</f>
        <v>O</v>
      </c>
      <c r="F157" s="16" t="str">
        <f>VLOOKUP($A157,'MG Universe'!$A$2:$R$9990,6)</f>
        <v>SO</v>
      </c>
      <c r="G157" s="85">
        <f>VLOOKUP($A157,'MG Universe'!$A$2:$R$9990,7)</f>
        <v>43177</v>
      </c>
      <c r="H157" s="18">
        <f>VLOOKUP($A157,'MG Universe'!$A$2:$R$9990,8)</f>
        <v>113.03</v>
      </c>
      <c r="I157" s="18">
        <f>VLOOKUP($A157,'MG Universe'!$A$2:$R$9990,9)</f>
        <v>143.72</v>
      </c>
      <c r="J157" s="19">
        <f>VLOOKUP($A157,'MG Universe'!$A$2:$R$9990,10)</f>
        <v>1.2715000000000001</v>
      </c>
      <c r="K157" s="86">
        <f>VLOOKUP($A157,'MG Universe'!$A$2:$R$9990,11)</f>
        <v>31.04</v>
      </c>
      <c r="L157" s="19">
        <f>VLOOKUP($A157,'MG Universe'!$A$2:$R$9990,12)</f>
        <v>1.06E-2</v>
      </c>
      <c r="M157" s="87">
        <f>VLOOKUP($A157,'MG Universe'!$A$2:$R$9990,13)</f>
        <v>1</v>
      </c>
      <c r="N157" s="88">
        <f>VLOOKUP($A157,'MG Universe'!$A$2:$R$9990,14)</f>
        <v>1.34</v>
      </c>
      <c r="O157" s="18">
        <f>VLOOKUP($A157,'MG Universe'!$A$2:$R$9990,15)</f>
        <v>-26.41</v>
      </c>
      <c r="P157" s="19">
        <f>VLOOKUP($A157,'MG Universe'!$A$2:$R$9990,16)</f>
        <v>0.11269999999999999</v>
      </c>
      <c r="Q157" s="89">
        <f>VLOOKUP($A157,'MG Universe'!$A$2:$R$9990,17)</f>
        <v>20</v>
      </c>
      <c r="R157" s="18">
        <f>VLOOKUP($A157,'MG Universe'!$A$2:$R$9990,18)</f>
        <v>55.45</v>
      </c>
      <c r="S157" s="18">
        <f>VLOOKUP($A157,'MG Universe'!$A$2:$U$9990,19)</f>
        <v>41623164473</v>
      </c>
      <c r="T157" s="18" t="str">
        <f>VLOOKUP($A157,'MG Universe'!$A$2:$U$9990,20)</f>
        <v>Large</v>
      </c>
      <c r="U157" s="18" t="str">
        <f>VLOOKUP($A157,'MG Universe'!$A$2:$U$9990,21)</f>
        <v>Business Support</v>
      </c>
    </row>
    <row r="158" spans="1:21" ht="15.75" thickBot="1" x14ac:dyDescent="0.3">
      <c r="A158" s="138" t="s">
        <v>684</v>
      </c>
      <c r="B158" s="119" t="str">
        <f>VLOOKUP($A158,'MG Universe'!$A$2:$R$9990,2)</f>
        <v>Consolidated Edison, Inc.</v>
      </c>
      <c r="C158" s="15" t="str">
        <f>VLOOKUP($A158,'MG Universe'!$A$2:$R$9990,3)</f>
        <v>C</v>
      </c>
      <c r="D158" s="15" t="str">
        <f>VLOOKUP($A158,'MG Universe'!$A$2:$R$9990,4)</f>
        <v>S</v>
      </c>
      <c r="E158" s="15" t="str">
        <f>VLOOKUP($A158,'MG Universe'!$A$2:$R$9990,5)</f>
        <v>O</v>
      </c>
      <c r="F158" s="16" t="str">
        <f>VLOOKUP($A158,'MG Universe'!$A$2:$R$9990,6)</f>
        <v>SO</v>
      </c>
      <c r="G158" s="85">
        <f>VLOOKUP($A158,'MG Universe'!$A$2:$R$9990,7)</f>
        <v>43252</v>
      </c>
      <c r="H158" s="18">
        <f>VLOOKUP($A158,'MG Universe'!$A$2:$R$9990,8)</f>
        <v>59.9</v>
      </c>
      <c r="I158" s="18">
        <f>VLOOKUP($A158,'MG Universe'!$A$2:$R$9990,9)</f>
        <v>78.959999999999994</v>
      </c>
      <c r="J158" s="19">
        <f>VLOOKUP($A158,'MG Universe'!$A$2:$R$9990,10)</f>
        <v>1.3182</v>
      </c>
      <c r="K158" s="86">
        <f>VLOOKUP($A158,'MG Universe'!$A$2:$R$9990,11)</f>
        <v>18.239999999999998</v>
      </c>
      <c r="L158" s="19">
        <f>VLOOKUP($A158,'MG Universe'!$A$2:$R$9990,12)</f>
        <v>3.5000000000000003E-2</v>
      </c>
      <c r="M158" s="87">
        <f>VLOOKUP($A158,'MG Universe'!$A$2:$R$9990,13)</f>
        <v>0.1</v>
      </c>
      <c r="N158" s="88">
        <f>VLOOKUP($A158,'MG Universe'!$A$2:$R$9990,14)</f>
        <v>0.67</v>
      </c>
      <c r="O158" s="18">
        <f>VLOOKUP($A158,'MG Universe'!$A$2:$R$9990,15)</f>
        <v>-94.56</v>
      </c>
      <c r="P158" s="19">
        <f>VLOOKUP($A158,'MG Universe'!$A$2:$R$9990,16)</f>
        <v>4.87E-2</v>
      </c>
      <c r="Q158" s="89">
        <f>VLOOKUP($A158,'MG Universe'!$A$2:$R$9990,17)</f>
        <v>20</v>
      </c>
      <c r="R158" s="18">
        <f>VLOOKUP($A158,'MG Universe'!$A$2:$R$9990,18)</f>
        <v>68.64</v>
      </c>
      <c r="S158" s="18">
        <f>VLOOKUP($A158,'MG Universe'!$A$2:$U$9990,19)</f>
        <v>24615819589</v>
      </c>
      <c r="T158" s="18" t="str">
        <f>VLOOKUP($A158,'MG Universe'!$A$2:$U$9990,20)</f>
        <v>Large</v>
      </c>
      <c r="U158" s="18" t="str">
        <f>VLOOKUP($A158,'MG Universe'!$A$2:$U$9990,21)</f>
        <v>Utilities</v>
      </c>
    </row>
    <row r="159" spans="1:21" ht="15.75" thickBot="1" x14ac:dyDescent="0.3">
      <c r="A159" s="138" t="s">
        <v>688</v>
      </c>
      <c r="B159" s="119" t="str">
        <f>VLOOKUP($A159,'MG Universe'!$A$2:$R$9990,2)</f>
        <v>Equifax Inc.</v>
      </c>
      <c r="C159" s="15" t="str">
        <f>VLOOKUP($A159,'MG Universe'!$A$2:$R$9990,3)</f>
        <v>D</v>
      </c>
      <c r="D159" s="15" t="str">
        <f>VLOOKUP($A159,'MG Universe'!$A$2:$R$9990,4)</f>
        <v>S</v>
      </c>
      <c r="E159" s="15" t="str">
        <f>VLOOKUP($A159,'MG Universe'!$A$2:$R$9990,5)</f>
        <v>F</v>
      </c>
      <c r="F159" s="16" t="str">
        <f>VLOOKUP($A159,'MG Universe'!$A$2:$R$9990,6)</f>
        <v>SF</v>
      </c>
      <c r="G159" s="85">
        <f>VLOOKUP($A159,'MG Universe'!$A$2:$R$9990,7)</f>
        <v>43235</v>
      </c>
      <c r="H159" s="18">
        <f>VLOOKUP($A159,'MG Universe'!$A$2:$R$9990,8)</f>
        <v>158.54</v>
      </c>
      <c r="I159" s="18">
        <f>VLOOKUP($A159,'MG Universe'!$A$2:$R$9990,9)</f>
        <v>125.88</v>
      </c>
      <c r="J159" s="19">
        <f>VLOOKUP($A159,'MG Universe'!$A$2:$R$9990,10)</f>
        <v>0.79400000000000004</v>
      </c>
      <c r="K159" s="86">
        <f>VLOOKUP($A159,'MG Universe'!$A$2:$R$9990,11)</f>
        <v>26.61</v>
      </c>
      <c r="L159" s="19">
        <f>VLOOKUP($A159,'MG Universe'!$A$2:$R$9990,12)</f>
        <v>1.24E-2</v>
      </c>
      <c r="M159" s="87">
        <f>VLOOKUP($A159,'MG Universe'!$A$2:$R$9990,13)</f>
        <v>0.9</v>
      </c>
      <c r="N159" s="88">
        <f>VLOOKUP($A159,'MG Universe'!$A$2:$R$9990,14)</f>
        <v>0.6</v>
      </c>
      <c r="O159" s="18">
        <f>VLOOKUP($A159,'MG Universe'!$A$2:$R$9990,15)</f>
        <v>-24.77</v>
      </c>
      <c r="P159" s="19">
        <f>VLOOKUP($A159,'MG Universe'!$A$2:$R$9990,16)</f>
        <v>9.06E-2</v>
      </c>
      <c r="Q159" s="89">
        <f>VLOOKUP($A159,'MG Universe'!$A$2:$R$9990,17)</f>
        <v>8</v>
      </c>
      <c r="R159" s="18">
        <f>VLOOKUP($A159,'MG Universe'!$A$2:$R$9990,18)</f>
        <v>59.23</v>
      </c>
      <c r="S159" s="18">
        <f>VLOOKUP($A159,'MG Universe'!$A$2:$U$9990,19)</f>
        <v>15183250887</v>
      </c>
      <c r="T159" s="18" t="str">
        <f>VLOOKUP($A159,'MG Universe'!$A$2:$U$9990,20)</f>
        <v>Large</v>
      </c>
      <c r="U159" s="18" t="str">
        <f>VLOOKUP($A159,'MG Universe'!$A$2:$U$9990,21)</f>
        <v>Financial Services</v>
      </c>
    </row>
    <row r="160" spans="1:21" ht="15.75" thickBot="1" x14ac:dyDescent="0.3">
      <c r="A160" s="138" t="s">
        <v>690</v>
      </c>
      <c r="B160" s="119" t="str">
        <f>VLOOKUP($A160,'MG Universe'!$A$2:$R$9990,2)</f>
        <v>Edison International</v>
      </c>
      <c r="C160" s="15" t="str">
        <f>VLOOKUP($A160,'MG Universe'!$A$2:$R$9990,3)</f>
        <v>D+</v>
      </c>
      <c r="D160" s="15" t="str">
        <f>VLOOKUP($A160,'MG Universe'!$A$2:$R$9990,4)</f>
        <v>S</v>
      </c>
      <c r="E160" s="15" t="str">
        <f>VLOOKUP($A160,'MG Universe'!$A$2:$R$9990,5)</f>
        <v>O</v>
      </c>
      <c r="F160" s="16" t="str">
        <f>VLOOKUP($A160,'MG Universe'!$A$2:$R$9990,6)</f>
        <v>SO</v>
      </c>
      <c r="G160" s="85">
        <f>VLOOKUP($A160,'MG Universe'!$A$2:$R$9990,7)</f>
        <v>43182</v>
      </c>
      <c r="H160" s="18">
        <f>VLOOKUP($A160,'MG Universe'!$A$2:$R$9990,8)</f>
        <v>58.92</v>
      </c>
      <c r="I160" s="18">
        <f>VLOOKUP($A160,'MG Universe'!$A$2:$R$9990,9)</f>
        <v>65.55</v>
      </c>
      <c r="J160" s="19">
        <f>VLOOKUP($A160,'MG Universe'!$A$2:$R$9990,10)</f>
        <v>1.1125</v>
      </c>
      <c r="K160" s="86">
        <f>VLOOKUP($A160,'MG Universe'!$A$2:$R$9990,11)</f>
        <v>19.920000000000002</v>
      </c>
      <c r="L160" s="19">
        <f>VLOOKUP($A160,'MG Universe'!$A$2:$R$9990,12)</f>
        <v>3.4000000000000002E-2</v>
      </c>
      <c r="M160" s="87">
        <f>VLOOKUP($A160,'MG Universe'!$A$2:$R$9990,13)</f>
        <v>0.2</v>
      </c>
      <c r="N160" s="88">
        <f>VLOOKUP($A160,'MG Universe'!$A$2:$R$9990,14)</f>
        <v>0.53</v>
      </c>
      <c r="O160" s="18">
        <f>VLOOKUP($A160,'MG Universe'!$A$2:$R$9990,15)</f>
        <v>-114.05</v>
      </c>
      <c r="P160" s="19">
        <f>VLOOKUP($A160,'MG Universe'!$A$2:$R$9990,16)</f>
        <v>5.7099999999999998E-2</v>
      </c>
      <c r="Q160" s="89">
        <f>VLOOKUP($A160,'MG Universe'!$A$2:$R$9990,17)</f>
        <v>15</v>
      </c>
      <c r="R160" s="18">
        <f>VLOOKUP($A160,'MG Universe'!$A$2:$R$9990,18)</f>
        <v>55.92</v>
      </c>
      <c r="S160" s="18">
        <f>VLOOKUP($A160,'MG Universe'!$A$2:$U$9990,19)</f>
        <v>21350422660</v>
      </c>
      <c r="T160" s="18" t="str">
        <f>VLOOKUP($A160,'MG Universe'!$A$2:$U$9990,20)</f>
        <v>Large</v>
      </c>
      <c r="U160" s="18" t="str">
        <f>VLOOKUP($A160,'MG Universe'!$A$2:$U$9990,21)</f>
        <v>Utilities</v>
      </c>
    </row>
    <row r="161" spans="1:21" ht="15.75" thickBot="1" x14ac:dyDescent="0.3">
      <c r="A161" s="138" t="s">
        <v>692</v>
      </c>
      <c r="B161" s="119" t="str">
        <f>VLOOKUP($A161,'MG Universe'!$A$2:$R$9990,2)</f>
        <v>Estee Lauder Companies Inc</v>
      </c>
      <c r="C161" s="15" t="str">
        <f>VLOOKUP($A161,'MG Universe'!$A$2:$R$9990,3)</f>
        <v>C</v>
      </c>
      <c r="D161" s="15" t="str">
        <f>VLOOKUP($A161,'MG Universe'!$A$2:$R$9990,4)</f>
        <v>E</v>
      </c>
      <c r="E161" s="15" t="str">
        <f>VLOOKUP($A161,'MG Universe'!$A$2:$R$9990,5)</f>
        <v>O</v>
      </c>
      <c r="F161" s="16" t="str">
        <f>VLOOKUP($A161,'MG Universe'!$A$2:$R$9990,6)</f>
        <v>EO</v>
      </c>
      <c r="G161" s="85">
        <f>VLOOKUP($A161,'MG Universe'!$A$2:$R$9990,7)</f>
        <v>43159</v>
      </c>
      <c r="H161" s="18">
        <f>VLOOKUP($A161,'MG Universe'!$A$2:$R$9990,8)</f>
        <v>48.38</v>
      </c>
      <c r="I161" s="18">
        <f>VLOOKUP($A161,'MG Universe'!$A$2:$R$9990,9)</f>
        <v>142.19999999999999</v>
      </c>
      <c r="J161" s="19">
        <f>VLOOKUP($A161,'MG Universe'!$A$2:$R$9990,10)</f>
        <v>2.9392</v>
      </c>
      <c r="K161" s="86">
        <f>VLOOKUP($A161,'MG Universe'!$A$2:$R$9990,11)</f>
        <v>46.62</v>
      </c>
      <c r="L161" s="19">
        <f>VLOOKUP($A161,'MG Universe'!$A$2:$R$9990,12)</f>
        <v>9.2999999999999992E-3</v>
      </c>
      <c r="M161" s="87">
        <f>VLOOKUP($A161,'MG Universe'!$A$2:$R$9990,13)</f>
        <v>0.6</v>
      </c>
      <c r="N161" s="88">
        <f>VLOOKUP($A161,'MG Universe'!$A$2:$R$9990,14)</f>
        <v>1.76</v>
      </c>
      <c r="O161" s="18">
        <f>VLOOKUP($A161,'MG Universe'!$A$2:$R$9990,15)</f>
        <v>-5.49</v>
      </c>
      <c r="P161" s="19">
        <f>VLOOKUP($A161,'MG Universe'!$A$2:$R$9990,16)</f>
        <v>0.19059999999999999</v>
      </c>
      <c r="Q161" s="89">
        <f>VLOOKUP($A161,'MG Universe'!$A$2:$R$9990,17)</f>
        <v>3</v>
      </c>
      <c r="R161" s="18">
        <f>VLOOKUP($A161,'MG Universe'!$A$2:$R$9990,18)</f>
        <v>28.16</v>
      </c>
      <c r="S161" s="18">
        <f>VLOOKUP($A161,'MG Universe'!$A$2:$U$9990,19)</f>
        <v>52022600175</v>
      </c>
      <c r="T161" s="18" t="str">
        <f>VLOOKUP($A161,'MG Universe'!$A$2:$U$9990,20)</f>
        <v>Large</v>
      </c>
      <c r="U161" s="18" t="str">
        <f>VLOOKUP($A161,'MG Universe'!$A$2:$U$9990,21)</f>
        <v>Personal Products</v>
      </c>
    </row>
    <row r="162" spans="1:21" ht="15.75" thickBot="1" x14ac:dyDescent="0.3">
      <c r="A162" s="138" t="s">
        <v>694</v>
      </c>
      <c r="B162" s="119" t="str">
        <f>VLOOKUP($A162,'MG Universe'!$A$2:$R$9990,2)</f>
        <v>Eastman Chemical Company</v>
      </c>
      <c r="C162" s="15" t="str">
        <f>VLOOKUP($A162,'MG Universe'!$A$2:$R$9990,3)</f>
        <v>B+</v>
      </c>
      <c r="D162" s="15" t="str">
        <f>VLOOKUP($A162,'MG Universe'!$A$2:$R$9990,4)</f>
        <v>D</v>
      </c>
      <c r="E162" s="15" t="str">
        <f>VLOOKUP($A162,'MG Universe'!$A$2:$R$9990,5)</f>
        <v>U</v>
      </c>
      <c r="F162" s="16" t="str">
        <f>VLOOKUP($A162,'MG Universe'!$A$2:$R$9990,6)</f>
        <v>DU</v>
      </c>
      <c r="G162" s="85">
        <f>VLOOKUP($A162,'MG Universe'!$A$2:$R$9990,7)</f>
        <v>43161</v>
      </c>
      <c r="H162" s="18">
        <f>VLOOKUP($A162,'MG Universe'!$A$2:$R$9990,8)</f>
        <v>188.21</v>
      </c>
      <c r="I162" s="18">
        <f>VLOOKUP($A162,'MG Universe'!$A$2:$R$9990,9)</f>
        <v>100.66</v>
      </c>
      <c r="J162" s="19">
        <f>VLOOKUP($A162,'MG Universe'!$A$2:$R$9990,10)</f>
        <v>0.53480000000000005</v>
      </c>
      <c r="K162" s="86">
        <f>VLOOKUP($A162,'MG Universe'!$A$2:$R$9990,11)</f>
        <v>13.09</v>
      </c>
      <c r="L162" s="19">
        <f>VLOOKUP($A162,'MG Universe'!$A$2:$R$9990,12)</f>
        <v>2.0799999999999999E-2</v>
      </c>
      <c r="M162" s="87">
        <f>VLOOKUP($A162,'MG Universe'!$A$2:$R$9990,13)</f>
        <v>1.2</v>
      </c>
      <c r="N162" s="88">
        <f>VLOOKUP($A162,'MG Universe'!$A$2:$R$9990,14)</f>
        <v>1.83</v>
      </c>
      <c r="O162" s="18">
        <f>VLOOKUP($A162,'MG Universe'!$A$2:$R$9990,15)</f>
        <v>-53.31</v>
      </c>
      <c r="P162" s="19">
        <f>VLOOKUP($A162,'MG Universe'!$A$2:$R$9990,16)</f>
        <v>2.29E-2</v>
      </c>
      <c r="Q162" s="89">
        <f>VLOOKUP($A162,'MG Universe'!$A$2:$R$9990,17)</f>
        <v>8</v>
      </c>
      <c r="R162" s="18">
        <f>VLOOKUP($A162,'MG Universe'!$A$2:$R$9990,18)</f>
        <v>84.49</v>
      </c>
      <c r="S162" s="18">
        <f>VLOOKUP($A162,'MG Universe'!$A$2:$U$9990,19)</f>
        <v>14496877975</v>
      </c>
      <c r="T162" s="18" t="str">
        <f>VLOOKUP($A162,'MG Universe'!$A$2:$U$9990,20)</f>
        <v>Large</v>
      </c>
      <c r="U162" s="18" t="str">
        <f>VLOOKUP($A162,'MG Universe'!$A$2:$U$9990,21)</f>
        <v>Chemicals</v>
      </c>
    </row>
    <row r="163" spans="1:21" ht="15.75" thickBot="1" x14ac:dyDescent="0.3">
      <c r="A163" s="138" t="s">
        <v>696</v>
      </c>
      <c r="B163" s="119" t="str">
        <f>VLOOKUP($A163,'MG Universe'!$A$2:$R$9990,2)</f>
        <v>Emerson Electric Co.</v>
      </c>
      <c r="C163" s="15" t="str">
        <f>VLOOKUP($A163,'MG Universe'!$A$2:$R$9990,3)</f>
        <v>C</v>
      </c>
      <c r="D163" s="15" t="str">
        <f>VLOOKUP($A163,'MG Universe'!$A$2:$R$9990,4)</f>
        <v>S</v>
      </c>
      <c r="E163" s="15" t="str">
        <f>VLOOKUP($A163,'MG Universe'!$A$2:$R$9990,5)</f>
        <v>O</v>
      </c>
      <c r="F163" s="16" t="str">
        <f>VLOOKUP($A163,'MG Universe'!$A$2:$R$9990,6)</f>
        <v>SO</v>
      </c>
      <c r="G163" s="85">
        <f>VLOOKUP($A163,'MG Universe'!$A$2:$R$9990,7)</f>
        <v>43280</v>
      </c>
      <c r="H163" s="18">
        <f>VLOOKUP($A163,'MG Universe'!$A$2:$R$9990,8)</f>
        <v>24.8</v>
      </c>
      <c r="I163" s="18">
        <f>VLOOKUP($A163,'MG Universe'!$A$2:$R$9990,9)</f>
        <v>69.48</v>
      </c>
      <c r="J163" s="19">
        <f>VLOOKUP($A163,'MG Universe'!$A$2:$R$9990,10)</f>
        <v>2.8016000000000001</v>
      </c>
      <c r="K163" s="86">
        <f>VLOOKUP($A163,'MG Universe'!$A$2:$R$9990,11)</f>
        <v>23.88</v>
      </c>
      <c r="L163" s="19">
        <f>VLOOKUP($A163,'MG Universe'!$A$2:$R$9990,12)</f>
        <v>2.76E-2</v>
      </c>
      <c r="M163" s="87">
        <f>VLOOKUP($A163,'MG Universe'!$A$2:$R$9990,13)</f>
        <v>1.2</v>
      </c>
      <c r="N163" s="88">
        <f>VLOOKUP($A163,'MG Universe'!$A$2:$R$9990,14)</f>
        <v>1.3</v>
      </c>
      <c r="O163" s="18">
        <f>VLOOKUP($A163,'MG Universe'!$A$2:$R$9990,15)</f>
        <v>-5.54</v>
      </c>
      <c r="P163" s="19">
        <f>VLOOKUP($A163,'MG Universe'!$A$2:$R$9990,16)</f>
        <v>7.6899999999999996E-2</v>
      </c>
      <c r="Q163" s="89">
        <f>VLOOKUP($A163,'MG Universe'!$A$2:$R$9990,17)</f>
        <v>20</v>
      </c>
      <c r="R163" s="18">
        <f>VLOOKUP($A163,'MG Universe'!$A$2:$R$9990,18)</f>
        <v>30.93</v>
      </c>
      <c r="S163" s="18">
        <f>VLOOKUP($A163,'MG Universe'!$A$2:$U$9990,19)</f>
        <v>44580840168</v>
      </c>
      <c r="T163" s="18" t="str">
        <f>VLOOKUP($A163,'MG Universe'!$A$2:$U$9990,20)</f>
        <v>Large</v>
      </c>
      <c r="U163" s="18" t="str">
        <f>VLOOKUP($A163,'MG Universe'!$A$2:$U$9990,21)</f>
        <v>IT Hardware</v>
      </c>
    </row>
    <row r="164" spans="1:21" ht="15.75" thickBot="1" x14ac:dyDescent="0.3">
      <c r="A164" s="138" t="s">
        <v>699</v>
      </c>
      <c r="B164" s="119" t="str">
        <f>VLOOKUP($A164,'MG Universe'!$A$2:$R$9990,2)</f>
        <v>EOG Resources Inc</v>
      </c>
      <c r="C164" s="15" t="str">
        <f>VLOOKUP($A164,'MG Universe'!$A$2:$R$9990,3)</f>
        <v>F</v>
      </c>
      <c r="D164" s="15" t="str">
        <f>VLOOKUP($A164,'MG Universe'!$A$2:$R$9990,4)</f>
        <v>S</v>
      </c>
      <c r="E164" s="15" t="str">
        <f>VLOOKUP($A164,'MG Universe'!$A$2:$R$9990,5)</f>
        <v>O</v>
      </c>
      <c r="F164" s="16" t="str">
        <f>VLOOKUP($A164,'MG Universe'!$A$2:$R$9990,6)</f>
        <v>SO</v>
      </c>
      <c r="G164" s="85">
        <f>VLOOKUP($A164,'MG Universe'!$A$2:$R$9990,7)</f>
        <v>43197</v>
      </c>
      <c r="H164" s="18">
        <f>VLOOKUP($A164,'MG Universe'!$A$2:$R$9990,8)</f>
        <v>0</v>
      </c>
      <c r="I164" s="18">
        <f>VLOOKUP($A164,'MG Universe'!$A$2:$R$9990,9)</f>
        <v>124.32</v>
      </c>
      <c r="J164" s="19" t="str">
        <f>VLOOKUP($A164,'MG Universe'!$A$2:$R$9990,10)</f>
        <v>N/A</v>
      </c>
      <c r="K164" s="86">
        <f>VLOOKUP($A164,'MG Universe'!$A$2:$R$9990,11)</f>
        <v>155.4</v>
      </c>
      <c r="L164" s="19">
        <f>VLOOKUP($A164,'MG Universe'!$A$2:$R$9990,12)</f>
        <v>5.4000000000000003E-3</v>
      </c>
      <c r="M164" s="87">
        <f>VLOOKUP($A164,'MG Universe'!$A$2:$R$9990,13)</f>
        <v>1</v>
      </c>
      <c r="N164" s="88">
        <f>VLOOKUP($A164,'MG Universe'!$A$2:$R$9990,14)</f>
        <v>1.2</v>
      </c>
      <c r="O164" s="18">
        <f>VLOOKUP($A164,'MG Universe'!$A$2:$R$9990,15)</f>
        <v>-17.73</v>
      </c>
      <c r="P164" s="19">
        <f>VLOOKUP($A164,'MG Universe'!$A$2:$R$9990,16)</f>
        <v>0.73450000000000004</v>
      </c>
      <c r="Q164" s="89">
        <f>VLOOKUP($A164,'MG Universe'!$A$2:$R$9990,17)</f>
        <v>0</v>
      </c>
      <c r="R164" s="18">
        <f>VLOOKUP($A164,'MG Universe'!$A$2:$R$9990,18)</f>
        <v>37.93</v>
      </c>
      <c r="S164" s="18">
        <f>VLOOKUP($A164,'MG Universe'!$A$2:$U$9990,19)</f>
        <v>72743681421</v>
      </c>
      <c r="T164" s="18" t="str">
        <f>VLOOKUP($A164,'MG Universe'!$A$2:$U$9990,20)</f>
        <v>Large</v>
      </c>
      <c r="U164" s="18" t="str">
        <f>VLOOKUP($A164,'MG Universe'!$A$2:$U$9990,21)</f>
        <v>Oil &amp; Gas</v>
      </c>
    </row>
    <row r="165" spans="1:21" ht="15.75" thickBot="1" x14ac:dyDescent="0.3">
      <c r="A165" s="138" t="s">
        <v>703</v>
      </c>
      <c r="B165" s="119" t="str">
        <f>VLOOKUP($A165,'MG Universe'!$A$2:$R$9990,2)</f>
        <v>Equinix Inc</v>
      </c>
      <c r="C165" s="15" t="str">
        <f>VLOOKUP($A165,'MG Universe'!$A$2:$R$9990,3)</f>
        <v>F</v>
      </c>
      <c r="D165" s="15" t="str">
        <f>VLOOKUP($A165,'MG Universe'!$A$2:$R$9990,4)</f>
        <v>S</v>
      </c>
      <c r="E165" s="15" t="str">
        <f>VLOOKUP($A165,'MG Universe'!$A$2:$R$9990,5)</f>
        <v>O</v>
      </c>
      <c r="F165" s="16" t="str">
        <f>VLOOKUP($A165,'MG Universe'!$A$2:$R$9990,6)</f>
        <v>SO</v>
      </c>
      <c r="G165" s="85">
        <f>VLOOKUP($A165,'MG Universe'!$A$2:$R$9990,7)</f>
        <v>43277</v>
      </c>
      <c r="H165" s="18">
        <f>VLOOKUP($A165,'MG Universe'!$A$2:$R$9990,8)</f>
        <v>86.19</v>
      </c>
      <c r="I165" s="18">
        <f>VLOOKUP($A165,'MG Universe'!$A$2:$R$9990,9)</f>
        <v>438.45</v>
      </c>
      <c r="J165" s="19">
        <f>VLOOKUP($A165,'MG Universe'!$A$2:$R$9990,10)</f>
        <v>5.0869999999999997</v>
      </c>
      <c r="K165" s="86">
        <f>VLOOKUP($A165,'MG Universe'!$A$2:$R$9990,11)</f>
        <v>195.74</v>
      </c>
      <c r="L165" s="19">
        <f>VLOOKUP($A165,'MG Universe'!$A$2:$R$9990,12)</f>
        <v>1.8200000000000001E-2</v>
      </c>
      <c r="M165" s="87">
        <f>VLOOKUP($A165,'MG Universe'!$A$2:$R$9990,13)</f>
        <v>0.5</v>
      </c>
      <c r="N165" s="88">
        <f>VLOOKUP($A165,'MG Universe'!$A$2:$R$9990,14)</f>
        <v>2.36</v>
      </c>
      <c r="O165" s="18">
        <f>VLOOKUP($A165,'MG Universe'!$A$2:$R$9990,15)</f>
        <v>-123.77</v>
      </c>
      <c r="P165" s="19">
        <f>VLOOKUP($A165,'MG Universe'!$A$2:$R$9990,16)</f>
        <v>0.93620000000000003</v>
      </c>
      <c r="Q165" s="89">
        <f>VLOOKUP($A165,'MG Universe'!$A$2:$R$9990,17)</f>
        <v>3</v>
      </c>
      <c r="R165" s="18">
        <f>VLOOKUP($A165,'MG Universe'!$A$2:$R$9990,18)</f>
        <v>75.84</v>
      </c>
      <c r="S165" s="18">
        <f>VLOOKUP($A165,'MG Universe'!$A$2:$U$9990,19)</f>
        <v>34943939000</v>
      </c>
      <c r="T165" s="18" t="str">
        <f>VLOOKUP($A165,'MG Universe'!$A$2:$U$9990,20)</f>
        <v>Large</v>
      </c>
      <c r="U165" s="18" t="str">
        <f>VLOOKUP($A165,'MG Universe'!$A$2:$U$9990,21)</f>
        <v>Information Technology</v>
      </c>
    </row>
    <row r="166" spans="1:21" ht="15.75" thickBot="1" x14ac:dyDescent="0.3">
      <c r="A166" s="138" t="s">
        <v>704</v>
      </c>
      <c r="B166" s="119" t="str">
        <f>VLOOKUP($A166,'MG Universe'!$A$2:$R$9990,2)</f>
        <v>Equity Residential</v>
      </c>
      <c r="C166" s="15" t="str">
        <f>VLOOKUP($A166,'MG Universe'!$A$2:$R$9990,3)</f>
        <v>B-</v>
      </c>
      <c r="D166" s="15" t="str">
        <f>VLOOKUP($A166,'MG Universe'!$A$2:$R$9990,4)</f>
        <v>D</v>
      </c>
      <c r="E166" s="15" t="str">
        <f>VLOOKUP($A166,'MG Universe'!$A$2:$R$9990,5)</f>
        <v>O</v>
      </c>
      <c r="F166" s="16" t="str">
        <f>VLOOKUP($A166,'MG Universe'!$A$2:$R$9990,6)</f>
        <v>DO</v>
      </c>
      <c r="G166" s="85">
        <f>VLOOKUP($A166,'MG Universe'!$A$2:$R$9990,7)</f>
        <v>43253</v>
      </c>
      <c r="H166" s="18">
        <f>VLOOKUP($A166,'MG Universe'!$A$2:$R$9990,8)</f>
        <v>52.23</v>
      </c>
      <c r="I166" s="18">
        <f>VLOOKUP($A166,'MG Universe'!$A$2:$R$9990,9)</f>
        <v>63.86</v>
      </c>
      <c r="J166" s="19">
        <f>VLOOKUP($A166,'MG Universe'!$A$2:$R$9990,10)</f>
        <v>1.2226999999999999</v>
      </c>
      <c r="K166" s="86">
        <f>VLOOKUP($A166,'MG Universe'!$A$2:$R$9990,11)</f>
        <v>17.940000000000001</v>
      </c>
      <c r="L166" s="19">
        <f>VLOOKUP($A166,'MG Universe'!$A$2:$R$9990,12)</f>
        <v>3.1600000000000003E-2</v>
      </c>
      <c r="M166" s="87">
        <f>VLOOKUP($A166,'MG Universe'!$A$2:$R$9990,13)</f>
        <v>0.4</v>
      </c>
      <c r="N166" s="88">
        <f>VLOOKUP($A166,'MG Universe'!$A$2:$R$9990,14)</f>
        <v>7.0000000000000007E-2</v>
      </c>
      <c r="O166" s="18">
        <f>VLOOKUP($A166,'MG Universe'!$A$2:$R$9990,15)</f>
        <v>-25.62</v>
      </c>
      <c r="P166" s="19">
        <f>VLOOKUP($A166,'MG Universe'!$A$2:$R$9990,16)</f>
        <v>4.7199999999999999E-2</v>
      </c>
      <c r="Q166" s="89">
        <f>VLOOKUP($A166,'MG Universe'!$A$2:$R$9990,17)</f>
        <v>0</v>
      </c>
      <c r="R166" s="18">
        <f>VLOOKUP($A166,'MG Universe'!$A$2:$R$9990,18)</f>
        <v>25.96</v>
      </c>
      <c r="S166" s="18">
        <f>VLOOKUP($A166,'MG Universe'!$A$2:$U$9990,19)</f>
        <v>24382844454</v>
      </c>
      <c r="T166" s="18" t="str">
        <f>VLOOKUP($A166,'MG Universe'!$A$2:$U$9990,20)</f>
        <v>Large</v>
      </c>
      <c r="U166" s="18" t="str">
        <f>VLOOKUP($A166,'MG Universe'!$A$2:$U$9990,21)</f>
        <v>REIT</v>
      </c>
    </row>
    <row r="167" spans="1:21" ht="15.75" thickBot="1" x14ac:dyDescent="0.3">
      <c r="A167" s="138" t="s">
        <v>706</v>
      </c>
      <c r="B167" s="119" t="str">
        <f>VLOOKUP($A167,'MG Universe'!$A$2:$R$9990,2)</f>
        <v>EQT Corporation</v>
      </c>
      <c r="C167" s="15" t="str">
        <f>VLOOKUP($A167,'MG Universe'!$A$2:$R$9990,3)</f>
        <v>D</v>
      </c>
      <c r="D167" s="15" t="str">
        <f>VLOOKUP($A167,'MG Universe'!$A$2:$R$9990,4)</f>
        <v>S</v>
      </c>
      <c r="E167" s="15" t="str">
        <f>VLOOKUP($A167,'MG Universe'!$A$2:$R$9990,5)</f>
        <v>O</v>
      </c>
      <c r="F167" s="16" t="str">
        <f>VLOOKUP($A167,'MG Universe'!$A$2:$R$9990,6)</f>
        <v>SO</v>
      </c>
      <c r="G167" s="85">
        <f>VLOOKUP($A167,'MG Universe'!$A$2:$R$9990,7)</f>
        <v>43180</v>
      </c>
      <c r="H167" s="18">
        <f>VLOOKUP($A167,'MG Universe'!$A$2:$R$9990,8)</f>
        <v>15.05</v>
      </c>
      <c r="I167" s="18">
        <f>VLOOKUP($A167,'MG Universe'!$A$2:$R$9990,9)</f>
        <v>54.94</v>
      </c>
      <c r="J167" s="19">
        <f>VLOOKUP($A167,'MG Universe'!$A$2:$R$9990,10)</f>
        <v>3.6505000000000001</v>
      </c>
      <c r="K167" s="86">
        <f>VLOOKUP($A167,'MG Universe'!$A$2:$R$9990,11)</f>
        <v>25.2</v>
      </c>
      <c r="L167" s="19">
        <f>VLOOKUP($A167,'MG Universe'!$A$2:$R$9990,12)</f>
        <v>2.2000000000000001E-3</v>
      </c>
      <c r="M167" s="87">
        <f>VLOOKUP($A167,'MG Universe'!$A$2:$R$9990,13)</f>
        <v>0.7</v>
      </c>
      <c r="N167" s="88">
        <f>VLOOKUP($A167,'MG Universe'!$A$2:$R$9990,14)</f>
        <v>0.94</v>
      </c>
      <c r="O167" s="18">
        <f>VLOOKUP($A167,'MG Universe'!$A$2:$R$9990,15)</f>
        <v>-65.34</v>
      </c>
      <c r="P167" s="19">
        <f>VLOOKUP($A167,'MG Universe'!$A$2:$R$9990,16)</f>
        <v>8.3500000000000005E-2</v>
      </c>
      <c r="Q167" s="89">
        <f>VLOOKUP($A167,'MG Universe'!$A$2:$R$9990,17)</f>
        <v>0</v>
      </c>
      <c r="R167" s="18">
        <f>VLOOKUP($A167,'MG Universe'!$A$2:$R$9990,18)</f>
        <v>33.840000000000003</v>
      </c>
      <c r="S167" s="18">
        <f>VLOOKUP($A167,'MG Universe'!$A$2:$U$9990,19)</f>
        <v>14758914213</v>
      </c>
      <c r="T167" s="18" t="str">
        <f>VLOOKUP($A167,'MG Universe'!$A$2:$U$9990,20)</f>
        <v>Large</v>
      </c>
      <c r="U167" s="18" t="str">
        <f>VLOOKUP($A167,'MG Universe'!$A$2:$U$9990,21)</f>
        <v>Oil &amp; Gas</v>
      </c>
    </row>
    <row r="168" spans="1:21" ht="15.75" thickBot="1" x14ac:dyDescent="0.3">
      <c r="A168" s="138" t="s">
        <v>708</v>
      </c>
      <c r="B168" s="119" t="str">
        <f>VLOOKUP($A168,'MG Universe'!$A$2:$R$9990,2)</f>
        <v>Eversource Energy</v>
      </c>
      <c r="C168" s="15" t="str">
        <f>VLOOKUP($A168,'MG Universe'!$A$2:$R$9990,3)</f>
        <v>B+</v>
      </c>
      <c r="D168" s="15" t="str">
        <f>VLOOKUP($A168,'MG Universe'!$A$2:$R$9990,4)</f>
        <v>D</v>
      </c>
      <c r="E168" s="15" t="str">
        <f>VLOOKUP($A168,'MG Universe'!$A$2:$R$9990,5)</f>
        <v>O</v>
      </c>
      <c r="F168" s="16" t="str">
        <f>VLOOKUP($A168,'MG Universe'!$A$2:$R$9990,6)</f>
        <v>DO</v>
      </c>
      <c r="G168" s="85">
        <f>VLOOKUP($A168,'MG Universe'!$A$2:$R$9990,7)</f>
        <v>43277</v>
      </c>
      <c r="H168" s="18">
        <f>VLOOKUP($A168,'MG Universe'!$A$2:$R$9990,8)</f>
        <v>52.43</v>
      </c>
      <c r="I168" s="18">
        <f>VLOOKUP($A168,'MG Universe'!$A$2:$R$9990,9)</f>
        <v>58.87</v>
      </c>
      <c r="J168" s="19">
        <f>VLOOKUP($A168,'MG Universe'!$A$2:$R$9990,10)</f>
        <v>1.1228</v>
      </c>
      <c r="K168" s="86">
        <f>VLOOKUP($A168,'MG Universe'!$A$2:$R$9990,11)</f>
        <v>19.43</v>
      </c>
      <c r="L168" s="19">
        <f>VLOOKUP($A168,'MG Universe'!$A$2:$R$9990,12)</f>
        <v>3.2300000000000002E-2</v>
      </c>
      <c r="M168" s="87">
        <f>VLOOKUP($A168,'MG Universe'!$A$2:$R$9990,13)</f>
        <v>0.3</v>
      </c>
      <c r="N168" s="88">
        <f>VLOOKUP($A168,'MG Universe'!$A$2:$R$9990,14)</f>
        <v>0.68</v>
      </c>
      <c r="O168" s="18">
        <f>VLOOKUP($A168,'MG Universe'!$A$2:$R$9990,15)</f>
        <v>-72.599999999999994</v>
      </c>
      <c r="P168" s="19">
        <f>VLOOKUP($A168,'MG Universe'!$A$2:$R$9990,16)</f>
        <v>5.4600000000000003E-2</v>
      </c>
      <c r="Q168" s="89">
        <f>VLOOKUP($A168,'MG Universe'!$A$2:$R$9990,17)</f>
        <v>20</v>
      </c>
      <c r="R168" s="18">
        <f>VLOOKUP($A168,'MG Universe'!$A$2:$R$9990,18)</f>
        <v>50.27</v>
      </c>
      <c r="S168" s="18">
        <f>VLOOKUP($A168,'MG Universe'!$A$2:$U$9990,19)</f>
        <v>18686667829</v>
      </c>
      <c r="T168" s="18" t="str">
        <f>VLOOKUP($A168,'MG Universe'!$A$2:$U$9990,20)</f>
        <v>Large</v>
      </c>
      <c r="U168" s="18" t="str">
        <f>VLOOKUP($A168,'MG Universe'!$A$2:$U$9990,21)</f>
        <v>Utilities</v>
      </c>
    </row>
    <row r="169" spans="1:21" ht="15.75" thickBot="1" x14ac:dyDescent="0.3">
      <c r="A169" s="138" t="s">
        <v>710</v>
      </c>
      <c r="B169" s="119" t="str">
        <f>VLOOKUP($A169,'MG Universe'!$A$2:$R$9990,2)</f>
        <v>Express Scripts Holding Co</v>
      </c>
      <c r="C169" s="15" t="str">
        <f>VLOOKUP($A169,'MG Universe'!$A$2:$R$9990,3)</f>
        <v>C-</v>
      </c>
      <c r="D169" s="15" t="str">
        <f>VLOOKUP($A169,'MG Universe'!$A$2:$R$9990,4)</f>
        <v>S</v>
      </c>
      <c r="E169" s="15" t="str">
        <f>VLOOKUP($A169,'MG Universe'!$A$2:$R$9990,5)</f>
        <v>U</v>
      </c>
      <c r="F169" s="16" t="str">
        <f>VLOOKUP($A169,'MG Universe'!$A$2:$R$9990,6)</f>
        <v>SU</v>
      </c>
      <c r="G169" s="85">
        <f>VLOOKUP($A169,'MG Universe'!$A$2:$R$9990,7)</f>
        <v>43202</v>
      </c>
      <c r="H169" s="18">
        <f>VLOOKUP($A169,'MG Universe'!$A$2:$R$9990,8)</f>
        <v>259.58999999999997</v>
      </c>
      <c r="I169" s="18">
        <f>VLOOKUP($A169,'MG Universe'!$A$2:$R$9990,9)</f>
        <v>79.88</v>
      </c>
      <c r="J169" s="19">
        <f>VLOOKUP($A169,'MG Universe'!$A$2:$R$9990,10)</f>
        <v>0.30769999999999997</v>
      </c>
      <c r="K169" s="86">
        <f>VLOOKUP($A169,'MG Universe'!$A$2:$R$9990,11)</f>
        <v>11.85</v>
      </c>
      <c r="L169" s="19">
        <f>VLOOKUP($A169,'MG Universe'!$A$2:$R$9990,12)</f>
        <v>0</v>
      </c>
      <c r="M169" s="87">
        <f>VLOOKUP($A169,'MG Universe'!$A$2:$R$9990,13)</f>
        <v>1</v>
      </c>
      <c r="N169" s="88">
        <f>VLOOKUP($A169,'MG Universe'!$A$2:$R$9990,14)</f>
        <v>0.67</v>
      </c>
      <c r="O169" s="18">
        <f>VLOOKUP($A169,'MG Universe'!$A$2:$R$9990,15)</f>
        <v>-42.54</v>
      </c>
      <c r="P169" s="19">
        <f>VLOOKUP($A169,'MG Universe'!$A$2:$R$9990,16)</f>
        <v>1.6799999999999999E-2</v>
      </c>
      <c r="Q169" s="89">
        <f>VLOOKUP($A169,'MG Universe'!$A$2:$R$9990,17)</f>
        <v>0</v>
      </c>
      <c r="R169" s="18">
        <f>VLOOKUP($A169,'MG Universe'!$A$2:$R$9990,18)</f>
        <v>79.819999999999993</v>
      </c>
      <c r="S169" s="18">
        <f>VLOOKUP($A169,'MG Universe'!$A$2:$U$9990,19)</f>
        <v>43673810000</v>
      </c>
      <c r="T169" s="18" t="str">
        <f>VLOOKUP($A169,'MG Universe'!$A$2:$U$9990,20)</f>
        <v>Large</v>
      </c>
      <c r="U169" s="18" t="str">
        <f>VLOOKUP($A169,'MG Universe'!$A$2:$U$9990,21)</f>
        <v>Medical</v>
      </c>
    </row>
    <row r="170" spans="1:21" ht="15.75" thickBot="1" x14ac:dyDescent="0.3">
      <c r="A170" s="138" t="s">
        <v>711</v>
      </c>
      <c r="B170" s="119" t="str">
        <f>VLOOKUP($A170,'MG Universe'!$A$2:$R$9990,2)</f>
        <v>Essex Property Trust Inc</v>
      </c>
      <c r="C170" s="15" t="str">
        <f>VLOOKUP($A170,'MG Universe'!$A$2:$R$9990,3)</f>
        <v>C</v>
      </c>
      <c r="D170" s="15" t="str">
        <f>VLOOKUP($A170,'MG Universe'!$A$2:$R$9990,4)</f>
        <v>S</v>
      </c>
      <c r="E170" s="15" t="str">
        <f>VLOOKUP($A170,'MG Universe'!$A$2:$R$9990,5)</f>
        <v>O</v>
      </c>
      <c r="F170" s="16" t="str">
        <f>VLOOKUP($A170,'MG Universe'!$A$2:$R$9990,6)</f>
        <v>SO</v>
      </c>
      <c r="G170" s="85">
        <f>VLOOKUP($A170,'MG Universe'!$A$2:$R$9990,7)</f>
        <v>43264</v>
      </c>
      <c r="H170" s="18">
        <f>VLOOKUP($A170,'MG Universe'!$A$2:$R$9990,8)</f>
        <v>177.52</v>
      </c>
      <c r="I170" s="18">
        <f>VLOOKUP($A170,'MG Universe'!$A$2:$R$9990,9)</f>
        <v>232.74</v>
      </c>
      <c r="J170" s="19">
        <f>VLOOKUP($A170,'MG Universe'!$A$2:$R$9990,10)</f>
        <v>1.3110999999999999</v>
      </c>
      <c r="K170" s="86">
        <f>VLOOKUP($A170,'MG Universe'!$A$2:$R$9990,11)</f>
        <v>45.91</v>
      </c>
      <c r="L170" s="19">
        <f>VLOOKUP($A170,'MG Universe'!$A$2:$R$9990,12)</f>
        <v>3.0099999999999998E-2</v>
      </c>
      <c r="M170" s="87">
        <f>VLOOKUP($A170,'MG Universe'!$A$2:$R$9990,13)</f>
        <v>0.4</v>
      </c>
      <c r="N170" s="88">
        <f>VLOOKUP($A170,'MG Universe'!$A$2:$R$9990,14)</f>
        <v>1.31</v>
      </c>
      <c r="O170" s="18">
        <f>VLOOKUP($A170,'MG Universe'!$A$2:$R$9990,15)</f>
        <v>-86</v>
      </c>
      <c r="P170" s="19">
        <f>VLOOKUP($A170,'MG Universe'!$A$2:$R$9990,16)</f>
        <v>0.187</v>
      </c>
      <c r="Q170" s="89">
        <f>VLOOKUP($A170,'MG Universe'!$A$2:$R$9990,17)</f>
        <v>20</v>
      </c>
      <c r="R170" s="18">
        <f>VLOOKUP($A170,'MG Universe'!$A$2:$R$9990,18)</f>
        <v>96.67</v>
      </c>
      <c r="S170" s="18">
        <f>VLOOKUP($A170,'MG Universe'!$A$2:$U$9990,19)</f>
        <v>15598123918</v>
      </c>
      <c r="T170" s="18" t="str">
        <f>VLOOKUP($A170,'MG Universe'!$A$2:$U$9990,20)</f>
        <v>Large</v>
      </c>
      <c r="U170" s="18" t="str">
        <f>VLOOKUP($A170,'MG Universe'!$A$2:$U$9990,21)</f>
        <v>REIT</v>
      </c>
    </row>
    <row r="171" spans="1:21" ht="15.75" thickBot="1" x14ac:dyDescent="0.3">
      <c r="A171" s="138" t="s">
        <v>81</v>
      </c>
      <c r="B171" s="119" t="str">
        <f>VLOOKUP($A171,'MG Universe'!$A$2:$R$9990,2)</f>
        <v>E*TRADE Financial Corp</v>
      </c>
      <c r="C171" s="15" t="str">
        <f>VLOOKUP($A171,'MG Universe'!$A$2:$R$9990,3)</f>
        <v>D+</v>
      </c>
      <c r="D171" s="15" t="str">
        <f>VLOOKUP($A171,'MG Universe'!$A$2:$R$9990,4)</f>
        <v>S</v>
      </c>
      <c r="E171" s="15" t="str">
        <f>VLOOKUP($A171,'MG Universe'!$A$2:$R$9990,5)</f>
        <v>U</v>
      </c>
      <c r="F171" s="16" t="str">
        <f>VLOOKUP($A171,'MG Universe'!$A$2:$R$9990,6)</f>
        <v>SU</v>
      </c>
      <c r="G171" s="85">
        <f>VLOOKUP($A171,'MG Universe'!$A$2:$R$9990,7)</f>
        <v>43190</v>
      </c>
      <c r="H171" s="18">
        <f>VLOOKUP($A171,'MG Universe'!$A$2:$R$9990,8)</f>
        <v>84.85</v>
      </c>
      <c r="I171" s="18">
        <f>VLOOKUP($A171,'MG Universe'!$A$2:$R$9990,9)</f>
        <v>61.14</v>
      </c>
      <c r="J171" s="19">
        <f>VLOOKUP($A171,'MG Universe'!$A$2:$R$9990,10)</f>
        <v>0.72060000000000002</v>
      </c>
      <c r="K171" s="86">
        <f>VLOOKUP($A171,'MG Universe'!$A$2:$R$9990,11)</f>
        <v>27.79</v>
      </c>
      <c r="L171" s="19">
        <f>VLOOKUP($A171,'MG Universe'!$A$2:$R$9990,12)</f>
        <v>0</v>
      </c>
      <c r="M171" s="87">
        <f>VLOOKUP($A171,'MG Universe'!$A$2:$R$9990,13)</f>
        <v>1.3</v>
      </c>
      <c r="N171" s="88" t="str">
        <f>VLOOKUP($A171,'MG Universe'!$A$2:$R$9990,14)</f>
        <v>N/A</v>
      </c>
      <c r="O171" s="18" t="str">
        <f>VLOOKUP($A171,'MG Universe'!$A$2:$R$9990,15)</f>
        <v>N/A</v>
      </c>
      <c r="P171" s="19">
        <f>VLOOKUP($A171,'MG Universe'!$A$2:$R$9990,16)</f>
        <v>9.6500000000000002E-2</v>
      </c>
      <c r="Q171" s="89">
        <f>VLOOKUP($A171,'MG Universe'!$A$2:$R$9990,17)</f>
        <v>0</v>
      </c>
      <c r="R171" s="18">
        <f>VLOOKUP($A171,'MG Universe'!$A$2:$R$9990,18)</f>
        <v>40.65</v>
      </c>
      <c r="S171" s="18">
        <f>VLOOKUP($A171,'MG Universe'!$A$2:$U$9990,19)</f>
        <v>16095046145</v>
      </c>
      <c r="T171" s="18" t="str">
        <f>VLOOKUP($A171,'MG Universe'!$A$2:$U$9990,20)</f>
        <v>Large</v>
      </c>
      <c r="U171" s="18" t="str">
        <f>VLOOKUP($A171,'MG Universe'!$A$2:$U$9990,21)</f>
        <v>Financial Services</v>
      </c>
    </row>
    <row r="172" spans="1:21" ht="15.75" thickBot="1" x14ac:dyDescent="0.3">
      <c r="A172" s="138" t="s">
        <v>85</v>
      </c>
      <c r="B172" s="119" t="str">
        <f>VLOOKUP($A172,'MG Universe'!$A$2:$R$9990,2)</f>
        <v>Eaton Corporation PLC</v>
      </c>
      <c r="C172" s="15" t="str">
        <f>VLOOKUP($A172,'MG Universe'!$A$2:$R$9990,3)</f>
        <v>B+</v>
      </c>
      <c r="D172" s="15" t="str">
        <f>VLOOKUP($A172,'MG Universe'!$A$2:$R$9990,4)</f>
        <v>D</v>
      </c>
      <c r="E172" s="15" t="str">
        <f>VLOOKUP($A172,'MG Universe'!$A$2:$R$9990,5)</f>
        <v>U</v>
      </c>
      <c r="F172" s="16" t="str">
        <f>VLOOKUP($A172,'MG Universe'!$A$2:$R$9990,6)</f>
        <v>DU</v>
      </c>
      <c r="G172" s="85">
        <f>VLOOKUP($A172,'MG Universe'!$A$2:$R$9990,7)</f>
        <v>43190</v>
      </c>
      <c r="H172" s="18">
        <f>VLOOKUP($A172,'MG Universe'!$A$2:$R$9990,8)</f>
        <v>103.88</v>
      </c>
      <c r="I172" s="18">
        <f>VLOOKUP($A172,'MG Universe'!$A$2:$R$9990,9)</f>
        <v>77.819999999999993</v>
      </c>
      <c r="J172" s="19">
        <f>VLOOKUP($A172,'MG Universe'!$A$2:$R$9990,10)</f>
        <v>0.74909999999999999</v>
      </c>
      <c r="K172" s="86">
        <f>VLOOKUP($A172,'MG Universe'!$A$2:$R$9990,11)</f>
        <v>15.17</v>
      </c>
      <c r="L172" s="19">
        <f>VLOOKUP($A172,'MG Universe'!$A$2:$R$9990,12)</f>
        <v>3.0800000000000001E-2</v>
      </c>
      <c r="M172" s="87">
        <f>VLOOKUP($A172,'MG Universe'!$A$2:$R$9990,13)</f>
        <v>1.4</v>
      </c>
      <c r="N172" s="88">
        <f>VLOOKUP($A172,'MG Universe'!$A$2:$R$9990,14)</f>
        <v>1.64</v>
      </c>
      <c r="O172" s="18">
        <f>VLOOKUP($A172,'MG Universe'!$A$2:$R$9990,15)</f>
        <v>-15.87</v>
      </c>
      <c r="P172" s="19">
        <f>VLOOKUP($A172,'MG Universe'!$A$2:$R$9990,16)</f>
        <v>3.3300000000000003E-2</v>
      </c>
      <c r="Q172" s="89">
        <f>VLOOKUP($A172,'MG Universe'!$A$2:$R$9990,17)</f>
        <v>8</v>
      </c>
      <c r="R172" s="18">
        <f>VLOOKUP($A172,'MG Universe'!$A$2:$R$9990,18)</f>
        <v>67.09</v>
      </c>
      <c r="S172" s="18">
        <f>VLOOKUP($A172,'MG Universe'!$A$2:$U$9990,19)</f>
        <v>34616670000</v>
      </c>
      <c r="T172" s="18" t="str">
        <f>VLOOKUP($A172,'MG Universe'!$A$2:$U$9990,20)</f>
        <v>Large</v>
      </c>
      <c r="U172" s="18" t="str">
        <f>VLOOKUP($A172,'MG Universe'!$A$2:$U$9990,21)</f>
        <v>Machinery</v>
      </c>
    </row>
    <row r="173" spans="1:21" ht="15.75" thickBot="1" x14ac:dyDescent="0.3">
      <c r="A173" s="138" t="s">
        <v>715</v>
      </c>
      <c r="B173" s="119" t="str">
        <f>VLOOKUP($A173,'MG Universe'!$A$2:$R$9990,2)</f>
        <v>Entergy Corporation</v>
      </c>
      <c r="C173" s="15" t="str">
        <f>VLOOKUP($A173,'MG Universe'!$A$2:$R$9990,3)</f>
        <v>D</v>
      </c>
      <c r="D173" s="15" t="str">
        <f>VLOOKUP($A173,'MG Universe'!$A$2:$R$9990,4)</f>
        <v>S</v>
      </c>
      <c r="E173" s="15" t="str">
        <f>VLOOKUP($A173,'MG Universe'!$A$2:$R$9990,5)</f>
        <v>O</v>
      </c>
      <c r="F173" s="16" t="str">
        <f>VLOOKUP($A173,'MG Universe'!$A$2:$R$9990,6)</f>
        <v>SO</v>
      </c>
      <c r="G173" s="85">
        <f>VLOOKUP($A173,'MG Universe'!$A$2:$R$9990,7)</f>
        <v>43276</v>
      </c>
      <c r="H173" s="18">
        <f>VLOOKUP($A173,'MG Universe'!$A$2:$R$9990,8)</f>
        <v>0</v>
      </c>
      <c r="I173" s="18">
        <f>VLOOKUP($A173,'MG Universe'!$A$2:$R$9990,9)</f>
        <v>81.7</v>
      </c>
      <c r="J173" s="19" t="str">
        <f>VLOOKUP($A173,'MG Universe'!$A$2:$R$9990,10)</f>
        <v>N/A</v>
      </c>
      <c r="K173" s="86">
        <f>VLOOKUP($A173,'MG Universe'!$A$2:$R$9990,11)</f>
        <v>38.72</v>
      </c>
      <c r="L173" s="19">
        <f>VLOOKUP($A173,'MG Universe'!$A$2:$R$9990,12)</f>
        <v>4.2799999999999998E-2</v>
      </c>
      <c r="M173" s="87">
        <f>VLOOKUP($A173,'MG Universe'!$A$2:$R$9990,13)</f>
        <v>0.5</v>
      </c>
      <c r="N173" s="88">
        <f>VLOOKUP($A173,'MG Universe'!$A$2:$R$9990,14)</f>
        <v>0.7</v>
      </c>
      <c r="O173" s="18">
        <f>VLOOKUP($A173,'MG Universe'!$A$2:$R$9990,15)</f>
        <v>-196.5</v>
      </c>
      <c r="P173" s="19">
        <f>VLOOKUP($A173,'MG Universe'!$A$2:$R$9990,16)</f>
        <v>0.15110000000000001</v>
      </c>
      <c r="Q173" s="89">
        <f>VLOOKUP($A173,'MG Universe'!$A$2:$R$9990,17)</f>
        <v>3</v>
      </c>
      <c r="R173" s="18">
        <f>VLOOKUP($A173,'MG Universe'!$A$2:$R$9990,18)</f>
        <v>76.08</v>
      </c>
      <c r="S173" s="18">
        <f>VLOOKUP($A173,'MG Universe'!$A$2:$U$9990,19)</f>
        <v>16035539286</v>
      </c>
      <c r="T173" s="18" t="str">
        <f>VLOOKUP($A173,'MG Universe'!$A$2:$U$9990,20)</f>
        <v>Large</v>
      </c>
      <c r="U173" s="18" t="str">
        <f>VLOOKUP($A173,'MG Universe'!$A$2:$U$9990,21)</f>
        <v>Utilities</v>
      </c>
    </row>
    <row r="174" spans="1:21" ht="15.75" thickBot="1" x14ac:dyDescent="0.3">
      <c r="A174" s="138" t="s">
        <v>717</v>
      </c>
      <c r="B174" s="119" t="str">
        <f>VLOOKUP($A174,'MG Universe'!$A$2:$R$9990,2)</f>
        <v>Envision Healthcare Corp</v>
      </c>
      <c r="C174" s="15" t="str">
        <f>VLOOKUP($A174,'MG Universe'!$A$2:$R$9990,3)</f>
        <v>D+</v>
      </c>
      <c r="D174" s="15" t="str">
        <f>VLOOKUP($A174,'MG Universe'!$A$2:$R$9990,4)</f>
        <v>S</v>
      </c>
      <c r="E174" s="15" t="str">
        <f>VLOOKUP($A174,'MG Universe'!$A$2:$R$9990,5)</f>
        <v>O</v>
      </c>
      <c r="F174" s="16" t="str">
        <f>VLOOKUP($A174,'MG Universe'!$A$2:$R$9990,6)</f>
        <v>SO</v>
      </c>
      <c r="G174" s="85">
        <f>VLOOKUP($A174,'MG Universe'!$A$2:$R$9990,7)</f>
        <v>43256</v>
      </c>
      <c r="H174" s="18">
        <f>VLOOKUP($A174,'MG Universe'!$A$2:$R$9990,8)</f>
        <v>0</v>
      </c>
      <c r="I174" s="18">
        <f>VLOOKUP($A174,'MG Universe'!$A$2:$R$9990,9)</f>
        <v>44.85</v>
      </c>
      <c r="J174" s="19" t="str">
        <f>VLOOKUP($A174,'MG Universe'!$A$2:$R$9990,10)</f>
        <v>N/A</v>
      </c>
      <c r="K174" s="86">
        <f>VLOOKUP($A174,'MG Universe'!$A$2:$R$9990,11)</f>
        <v>42.71</v>
      </c>
      <c r="L174" s="19">
        <f>VLOOKUP($A174,'MG Universe'!$A$2:$R$9990,12)</f>
        <v>0</v>
      </c>
      <c r="M174" s="87">
        <f>VLOOKUP($A174,'MG Universe'!$A$2:$R$9990,13)</f>
        <v>0.5</v>
      </c>
      <c r="N174" s="88">
        <f>VLOOKUP($A174,'MG Universe'!$A$2:$R$9990,14)</f>
        <v>2.27</v>
      </c>
      <c r="O174" s="18">
        <f>VLOOKUP($A174,'MG Universe'!$A$2:$R$9990,15)</f>
        <v>-38.909999999999997</v>
      </c>
      <c r="P174" s="19">
        <f>VLOOKUP($A174,'MG Universe'!$A$2:$R$9990,16)</f>
        <v>0.1711</v>
      </c>
      <c r="Q174" s="89">
        <f>VLOOKUP($A174,'MG Universe'!$A$2:$R$9990,17)</f>
        <v>0</v>
      </c>
      <c r="R174" s="18">
        <f>VLOOKUP($A174,'MG Universe'!$A$2:$R$9990,18)</f>
        <v>64.98</v>
      </c>
      <c r="S174" s="18">
        <f>VLOOKUP($A174,'MG Universe'!$A$2:$U$9990,19)</f>
        <v>5418879100</v>
      </c>
      <c r="T174" s="18" t="str">
        <f>VLOOKUP($A174,'MG Universe'!$A$2:$U$9990,20)</f>
        <v>Mid</v>
      </c>
      <c r="U174" s="18" t="str">
        <f>VLOOKUP($A174,'MG Universe'!$A$2:$U$9990,21)</f>
        <v>Medical</v>
      </c>
    </row>
    <row r="175" spans="1:21" ht="15.75" thickBot="1" x14ac:dyDescent="0.3">
      <c r="A175" s="138" t="s">
        <v>2042</v>
      </c>
      <c r="B175" s="119" t="str">
        <f>VLOOKUP($A175,'MG Universe'!$A$2:$R$9990,2)</f>
        <v>Envision Healthcare Corp</v>
      </c>
      <c r="C175" s="15" t="str">
        <f>VLOOKUP($A175,'MG Universe'!$A$2:$R$9990,3)</f>
        <v>D+</v>
      </c>
      <c r="D175" s="15" t="str">
        <f>VLOOKUP($A175,'MG Universe'!$A$2:$R$9990,4)</f>
        <v>S</v>
      </c>
      <c r="E175" s="15" t="str">
        <f>VLOOKUP($A175,'MG Universe'!$A$2:$R$9990,5)</f>
        <v>O</v>
      </c>
      <c r="F175" s="16" t="str">
        <f>VLOOKUP($A175,'MG Universe'!$A$2:$R$9990,6)</f>
        <v>SO</v>
      </c>
      <c r="G175" s="85">
        <f>VLOOKUP($A175,'MG Universe'!$A$2:$R$9990,7)</f>
        <v>43256</v>
      </c>
      <c r="H175" s="18">
        <f>VLOOKUP($A175,'MG Universe'!$A$2:$R$9990,8)</f>
        <v>0</v>
      </c>
      <c r="I175" s="18">
        <f>VLOOKUP($A175,'MG Universe'!$A$2:$R$9990,9)</f>
        <v>44.85</v>
      </c>
      <c r="J175" s="19" t="str">
        <f>VLOOKUP($A175,'MG Universe'!$A$2:$R$9990,10)</f>
        <v>N/A</v>
      </c>
      <c r="K175" s="86">
        <f>VLOOKUP($A175,'MG Universe'!$A$2:$R$9990,11)</f>
        <v>42.71</v>
      </c>
      <c r="L175" s="19">
        <f>VLOOKUP($A175,'MG Universe'!$A$2:$R$9990,12)</f>
        <v>0</v>
      </c>
      <c r="M175" s="87">
        <f>VLOOKUP($A175,'MG Universe'!$A$2:$R$9990,13)</f>
        <v>0.5</v>
      </c>
      <c r="N175" s="88">
        <f>VLOOKUP($A175,'MG Universe'!$A$2:$R$9990,14)</f>
        <v>2.27</v>
      </c>
      <c r="O175" s="18">
        <f>VLOOKUP($A175,'MG Universe'!$A$2:$R$9990,15)</f>
        <v>-38.909999999999997</v>
      </c>
      <c r="P175" s="19">
        <f>VLOOKUP($A175,'MG Universe'!$A$2:$R$9990,16)</f>
        <v>0.1711</v>
      </c>
      <c r="Q175" s="89">
        <f>VLOOKUP($A175,'MG Universe'!$A$2:$R$9990,17)</f>
        <v>0</v>
      </c>
      <c r="R175" s="18">
        <f>VLOOKUP($A175,'MG Universe'!$A$2:$R$9990,18)</f>
        <v>64.98</v>
      </c>
      <c r="S175" s="18">
        <f>VLOOKUP($A175,'MG Universe'!$A$2:$U$9990,19)</f>
        <v>5418879100</v>
      </c>
      <c r="T175" s="18" t="str">
        <f>VLOOKUP($A175,'MG Universe'!$A$2:$U$9990,20)</f>
        <v>Mid</v>
      </c>
      <c r="U175" s="18" t="str">
        <f>VLOOKUP($A175,'MG Universe'!$A$2:$U$9990,21)</f>
        <v>Medical</v>
      </c>
    </row>
    <row r="176" spans="1:21" ht="15.75" thickBot="1" x14ac:dyDescent="0.3">
      <c r="A176" s="138" t="s">
        <v>718</v>
      </c>
      <c r="B176" s="119" t="str">
        <f>VLOOKUP($A176,'MG Universe'!$A$2:$R$9990,2)</f>
        <v>Edwards Lifesciences Corp</v>
      </c>
      <c r="C176" s="15" t="str">
        <f>VLOOKUP($A176,'MG Universe'!$A$2:$R$9990,3)</f>
        <v>C-</v>
      </c>
      <c r="D176" s="15" t="str">
        <f>VLOOKUP($A176,'MG Universe'!$A$2:$R$9990,4)</f>
        <v>E</v>
      </c>
      <c r="E176" s="15" t="str">
        <f>VLOOKUP($A176,'MG Universe'!$A$2:$R$9990,5)</f>
        <v>O</v>
      </c>
      <c r="F176" s="16" t="str">
        <f>VLOOKUP($A176,'MG Universe'!$A$2:$R$9990,6)</f>
        <v>EO</v>
      </c>
      <c r="G176" s="85">
        <f>VLOOKUP($A176,'MG Universe'!$A$2:$R$9990,7)</f>
        <v>43230</v>
      </c>
      <c r="H176" s="18">
        <f>VLOOKUP($A176,'MG Universe'!$A$2:$R$9990,8)</f>
        <v>80.98</v>
      </c>
      <c r="I176" s="18">
        <f>VLOOKUP($A176,'MG Universe'!$A$2:$R$9990,9)</f>
        <v>149.19999999999999</v>
      </c>
      <c r="J176" s="19">
        <f>VLOOKUP($A176,'MG Universe'!$A$2:$R$9990,10)</f>
        <v>1.8424</v>
      </c>
      <c r="K176" s="86">
        <f>VLOOKUP($A176,'MG Universe'!$A$2:$R$9990,11)</f>
        <v>45.35</v>
      </c>
      <c r="L176" s="19">
        <f>VLOOKUP($A176,'MG Universe'!$A$2:$R$9990,12)</f>
        <v>0</v>
      </c>
      <c r="M176" s="87">
        <f>VLOOKUP($A176,'MG Universe'!$A$2:$R$9990,13)</f>
        <v>0.6</v>
      </c>
      <c r="N176" s="88">
        <f>VLOOKUP($A176,'MG Universe'!$A$2:$R$9990,14)</f>
        <v>2.0699999999999998</v>
      </c>
      <c r="O176" s="18">
        <f>VLOOKUP($A176,'MG Universe'!$A$2:$R$9990,15)</f>
        <v>0.64</v>
      </c>
      <c r="P176" s="19">
        <f>VLOOKUP($A176,'MG Universe'!$A$2:$R$9990,16)</f>
        <v>0.1842</v>
      </c>
      <c r="Q176" s="89">
        <f>VLOOKUP($A176,'MG Universe'!$A$2:$R$9990,17)</f>
        <v>0</v>
      </c>
      <c r="R176" s="18">
        <f>VLOOKUP($A176,'MG Universe'!$A$2:$R$9990,18)</f>
        <v>37.78</v>
      </c>
      <c r="S176" s="18">
        <f>VLOOKUP($A176,'MG Universe'!$A$2:$U$9990,19)</f>
        <v>31759123441</v>
      </c>
      <c r="T176" s="18" t="str">
        <f>VLOOKUP($A176,'MG Universe'!$A$2:$U$9990,20)</f>
        <v>Large</v>
      </c>
      <c r="U176" s="18" t="str">
        <f>VLOOKUP($A176,'MG Universe'!$A$2:$U$9990,21)</f>
        <v>Medical</v>
      </c>
    </row>
    <row r="177" spans="1:21" ht="15.75" thickBot="1" x14ac:dyDescent="0.3">
      <c r="A177" s="138" t="s">
        <v>87</v>
      </c>
      <c r="B177" s="119" t="str">
        <f>VLOOKUP($A177,'MG Universe'!$A$2:$R$9990,2)</f>
        <v>Exelon Corporation</v>
      </c>
      <c r="C177" s="15" t="str">
        <f>VLOOKUP($A177,'MG Universe'!$A$2:$R$9990,3)</f>
        <v>C+</v>
      </c>
      <c r="D177" s="15" t="str">
        <f>VLOOKUP($A177,'MG Universe'!$A$2:$R$9990,4)</f>
        <v>S</v>
      </c>
      <c r="E177" s="15" t="str">
        <f>VLOOKUP($A177,'MG Universe'!$A$2:$R$9990,5)</f>
        <v>F</v>
      </c>
      <c r="F177" s="16" t="str">
        <f>VLOOKUP($A177,'MG Universe'!$A$2:$R$9990,6)</f>
        <v>SF</v>
      </c>
      <c r="G177" s="85">
        <f>VLOOKUP($A177,'MG Universe'!$A$2:$R$9990,7)</f>
        <v>43190</v>
      </c>
      <c r="H177" s="18">
        <f>VLOOKUP($A177,'MG Universe'!$A$2:$R$9990,8)</f>
        <v>41.62</v>
      </c>
      <c r="I177" s="18">
        <f>VLOOKUP($A177,'MG Universe'!$A$2:$R$9990,9)</f>
        <v>41.92</v>
      </c>
      <c r="J177" s="19">
        <f>VLOOKUP($A177,'MG Universe'!$A$2:$R$9990,10)</f>
        <v>1.0072000000000001</v>
      </c>
      <c r="K177" s="86">
        <f>VLOOKUP($A177,'MG Universe'!$A$2:$R$9990,11)</f>
        <v>15.47</v>
      </c>
      <c r="L177" s="19">
        <f>VLOOKUP($A177,'MG Universe'!$A$2:$R$9990,12)</f>
        <v>3.1300000000000001E-2</v>
      </c>
      <c r="M177" s="87">
        <f>VLOOKUP($A177,'MG Universe'!$A$2:$R$9990,13)</f>
        <v>0.2</v>
      </c>
      <c r="N177" s="88">
        <f>VLOOKUP($A177,'MG Universe'!$A$2:$R$9990,14)</f>
        <v>1.1000000000000001</v>
      </c>
      <c r="O177" s="18">
        <f>VLOOKUP($A177,'MG Universe'!$A$2:$R$9990,15)</f>
        <v>-77.569999999999993</v>
      </c>
      <c r="P177" s="19">
        <f>VLOOKUP($A177,'MG Universe'!$A$2:$R$9990,16)</f>
        <v>3.4799999999999998E-2</v>
      </c>
      <c r="Q177" s="89">
        <f>VLOOKUP($A177,'MG Universe'!$A$2:$R$9990,17)</f>
        <v>2</v>
      </c>
      <c r="R177" s="18">
        <f>VLOOKUP($A177,'MG Universe'!$A$2:$R$9990,18)</f>
        <v>44.35</v>
      </c>
      <c r="S177" s="18">
        <f>VLOOKUP($A177,'MG Universe'!$A$2:$U$9990,19)</f>
        <v>40699236093</v>
      </c>
      <c r="T177" s="18" t="str">
        <f>VLOOKUP($A177,'MG Universe'!$A$2:$U$9990,20)</f>
        <v>Large</v>
      </c>
      <c r="U177" s="18" t="str">
        <f>VLOOKUP($A177,'MG Universe'!$A$2:$U$9990,21)</f>
        <v>Utilities</v>
      </c>
    </row>
    <row r="178" spans="1:21" ht="15.75" thickBot="1" x14ac:dyDescent="0.3">
      <c r="A178" s="138" t="s">
        <v>724</v>
      </c>
      <c r="B178" s="119" t="str">
        <f>VLOOKUP($A178,'MG Universe'!$A$2:$R$9990,2)</f>
        <v>Expeditors International of Washington</v>
      </c>
      <c r="C178" s="15" t="str">
        <f>VLOOKUP($A178,'MG Universe'!$A$2:$R$9990,3)</f>
        <v>B-</v>
      </c>
      <c r="D178" s="15" t="str">
        <f>VLOOKUP($A178,'MG Universe'!$A$2:$R$9990,4)</f>
        <v>E</v>
      </c>
      <c r="E178" s="15" t="str">
        <f>VLOOKUP($A178,'MG Universe'!$A$2:$R$9990,5)</f>
        <v>O</v>
      </c>
      <c r="F178" s="16" t="str">
        <f>VLOOKUP($A178,'MG Universe'!$A$2:$R$9990,6)</f>
        <v>EO</v>
      </c>
      <c r="G178" s="85">
        <f>VLOOKUP($A178,'MG Universe'!$A$2:$R$9990,7)</f>
        <v>43176</v>
      </c>
      <c r="H178" s="18">
        <f>VLOOKUP($A178,'MG Universe'!$A$2:$R$9990,8)</f>
        <v>56.9</v>
      </c>
      <c r="I178" s="18">
        <f>VLOOKUP($A178,'MG Universe'!$A$2:$R$9990,9)</f>
        <v>72.25</v>
      </c>
      <c r="J178" s="19">
        <f>VLOOKUP($A178,'MG Universe'!$A$2:$R$9990,10)</f>
        <v>1.2698</v>
      </c>
      <c r="K178" s="86">
        <f>VLOOKUP($A178,'MG Universe'!$A$2:$R$9990,11)</f>
        <v>28.33</v>
      </c>
      <c r="L178" s="19">
        <f>VLOOKUP($A178,'MG Universe'!$A$2:$R$9990,12)</f>
        <v>1.1599999999999999E-2</v>
      </c>
      <c r="M178" s="87">
        <f>VLOOKUP($A178,'MG Universe'!$A$2:$R$9990,13)</f>
        <v>0.7</v>
      </c>
      <c r="N178" s="88">
        <f>VLOOKUP($A178,'MG Universe'!$A$2:$R$9990,14)</f>
        <v>2.3199999999999998</v>
      </c>
      <c r="O178" s="18">
        <f>VLOOKUP($A178,'MG Universe'!$A$2:$R$9990,15)</f>
        <v>7.83</v>
      </c>
      <c r="P178" s="19">
        <f>VLOOKUP($A178,'MG Universe'!$A$2:$R$9990,16)</f>
        <v>9.9199999999999997E-2</v>
      </c>
      <c r="Q178" s="89">
        <f>VLOOKUP($A178,'MG Universe'!$A$2:$R$9990,17)</f>
        <v>20</v>
      </c>
      <c r="R178" s="18">
        <f>VLOOKUP($A178,'MG Universe'!$A$2:$R$9990,18)</f>
        <v>26.39</v>
      </c>
      <c r="S178" s="18">
        <f>VLOOKUP($A178,'MG Universe'!$A$2:$U$9990,19)</f>
        <v>12777671733</v>
      </c>
      <c r="T178" s="18" t="str">
        <f>VLOOKUP($A178,'MG Universe'!$A$2:$U$9990,20)</f>
        <v>Large</v>
      </c>
      <c r="U178" s="18" t="str">
        <f>VLOOKUP($A178,'MG Universe'!$A$2:$U$9990,21)</f>
        <v>Freight</v>
      </c>
    </row>
    <row r="179" spans="1:21" ht="15.75" thickBot="1" x14ac:dyDescent="0.3">
      <c r="A179" s="138" t="s">
        <v>726</v>
      </c>
      <c r="B179" s="119" t="str">
        <f>VLOOKUP($A179,'MG Universe'!$A$2:$R$9990,2)</f>
        <v>Expedia Group Inc</v>
      </c>
      <c r="C179" s="15" t="str">
        <f>VLOOKUP($A179,'MG Universe'!$A$2:$R$9990,3)</f>
        <v>D</v>
      </c>
      <c r="D179" s="15" t="str">
        <f>VLOOKUP($A179,'MG Universe'!$A$2:$R$9990,4)</f>
        <v>S</v>
      </c>
      <c r="E179" s="15" t="str">
        <f>VLOOKUP($A179,'MG Universe'!$A$2:$R$9990,5)</f>
        <v>O</v>
      </c>
      <c r="F179" s="16" t="str">
        <f>VLOOKUP($A179,'MG Universe'!$A$2:$R$9990,6)</f>
        <v>SO</v>
      </c>
      <c r="G179" s="85">
        <f>VLOOKUP($A179,'MG Universe'!$A$2:$R$9990,7)</f>
        <v>43234</v>
      </c>
      <c r="H179" s="18">
        <f>VLOOKUP($A179,'MG Universe'!$A$2:$R$9990,8)</f>
        <v>51.11</v>
      </c>
      <c r="I179" s="18">
        <f>VLOOKUP($A179,'MG Universe'!$A$2:$R$9990,9)</f>
        <v>128.79</v>
      </c>
      <c r="J179" s="19">
        <f>VLOOKUP($A179,'MG Universe'!$A$2:$R$9990,10)</f>
        <v>2.5198999999999998</v>
      </c>
      <c r="K179" s="86">
        <f>VLOOKUP($A179,'MG Universe'!$A$2:$R$9990,11)</f>
        <v>41.02</v>
      </c>
      <c r="L179" s="19">
        <f>VLOOKUP($A179,'MG Universe'!$A$2:$R$9990,12)</f>
        <v>8.9999999999999993E-3</v>
      </c>
      <c r="M179" s="87">
        <f>VLOOKUP($A179,'MG Universe'!$A$2:$R$9990,13)</f>
        <v>1.1000000000000001</v>
      </c>
      <c r="N179" s="88">
        <f>VLOOKUP($A179,'MG Universe'!$A$2:$R$9990,14)</f>
        <v>0.74</v>
      </c>
      <c r="O179" s="18">
        <f>VLOOKUP($A179,'MG Universe'!$A$2:$R$9990,15)</f>
        <v>-57.98</v>
      </c>
      <c r="P179" s="19">
        <f>VLOOKUP($A179,'MG Universe'!$A$2:$R$9990,16)</f>
        <v>0.16259999999999999</v>
      </c>
      <c r="Q179" s="89">
        <f>VLOOKUP($A179,'MG Universe'!$A$2:$R$9990,17)</f>
        <v>5</v>
      </c>
      <c r="R179" s="18">
        <f>VLOOKUP($A179,'MG Universe'!$A$2:$R$9990,18)</f>
        <v>48.51</v>
      </c>
      <c r="S179" s="18">
        <f>VLOOKUP($A179,'MG Universe'!$A$2:$U$9990,19)</f>
        <v>19381805972</v>
      </c>
      <c r="T179" s="18" t="str">
        <f>VLOOKUP($A179,'MG Universe'!$A$2:$U$9990,20)</f>
        <v>Large</v>
      </c>
      <c r="U179" s="18" t="str">
        <f>VLOOKUP($A179,'MG Universe'!$A$2:$U$9990,21)</f>
        <v>Travel</v>
      </c>
    </row>
    <row r="180" spans="1:21" ht="15.75" thickBot="1" x14ac:dyDescent="0.3">
      <c r="A180" s="138" t="s">
        <v>731</v>
      </c>
      <c r="B180" s="119" t="str">
        <f>VLOOKUP($A180,'MG Universe'!$A$2:$R$9990,2)</f>
        <v>Extra Space Storage, Inc.</v>
      </c>
      <c r="C180" s="15" t="str">
        <f>VLOOKUP($A180,'MG Universe'!$A$2:$R$9990,3)</f>
        <v>C-</v>
      </c>
      <c r="D180" s="15" t="str">
        <f>VLOOKUP($A180,'MG Universe'!$A$2:$R$9990,4)</f>
        <v>S</v>
      </c>
      <c r="E180" s="15" t="str">
        <f>VLOOKUP($A180,'MG Universe'!$A$2:$R$9990,5)</f>
        <v>F</v>
      </c>
      <c r="F180" s="16" t="str">
        <f>VLOOKUP($A180,'MG Universe'!$A$2:$R$9990,6)</f>
        <v>SF</v>
      </c>
      <c r="G180" s="85">
        <f>VLOOKUP($A180,'MG Universe'!$A$2:$R$9990,7)</f>
        <v>43256</v>
      </c>
      <c r="H180" s="18">
        <f>VLOOKUP($A180,'MG Universe'!$A$2:$R$9990,8)</f>
        <v>108.11</v>
      </c>
      <c r="I180" s="18">
        <f>VLOOKUP($A180,'MG Universe'!$A$2:$R$9990,9)</f>
        <v>94.68</v>
      </c>
      <c r="J180" s="19">
        <f>VLOOKUP($A180,'MG Universe'!$A$2:$R$9990,10)</f>
        <v>0.87580000000000002</v>
      </c>
      <c r="K180" s="86">
        <f>VLOOKUP($A180,'MG Universe'!$A$2:$R$9990,11)</f>
        <v>33.69</v>
      </c>
      <c r="L180" s="19">
        <f>VLOOKUP($A180,'MG Universe'!$A$2:$R$9990,12)</f>
        <v>3.3000000000000002E-2</v>
      </c>
      <c r="M180" s="87">
        <f>VLOOKUP($A180,'MG Universe'!$A$2:$R$9990,13)</f>
        <v>0.2</v>
      </c>
      <c r="N180" s="88">
        <f>VLOOKUP($A180,'MG Universe'!$A$2:$R$9990,14)</f>
        <v>0.5</v>
      </c>
      <c r="O180" s="18">
        <f>VLOOKUP($A180,'MG Universe'!$A$2:$R$9990,15)</f>
        <v>-35.42</v>
      </c>
      <c r="P180" s="19">
        <f>VLOOKUP($A180,'MG Universe'!$A$2:$R$9990,16)</f>
        <v>0.126</v>
      </c>
      <c r="Q180" s="89">
        <f>VLOOKUP($A180,'MG Universe'!$A$2:$R$9990,17)</f>
        <v>8</v>
      </c>
      <c r="R180" s="18">
        <f>VLOOKUP($A180,'MG Universe'!$A$2:$R$9990,18)</f>
        <v>33.909999999999997</v>
      </c>
      <c r="S180" s="18">
        <f>VLOOKUP($A180,'MG Universe'!$A$2:$U$9990,19)</f>
        <v>11952373509</v>
      </c>
      <c r="T180" s="18" t="str">
        <f>VLOOKUP($A180,'MG Universe'!$A$2:$U$9990,20)</f>
        <v>Large</v>
      </c>
      <c r="U180" s="18" t="str">
        <f>VLOOKUP($A180,'MG Universe'!$A$2:$U$9990,21)</f>
        <v>REIT</v>
      </c>
    </row>
    <row r="181" spans="1:21" ht="15.75" thickBot="1" x14ac:dyDescent="0.3">
      <c r="A181" s="138" t="s">
        <v>54</v>
      </c>
      <c r="B181" s="119" t="str">
        <f>VLOOKUP($A181,'MG Universe'!$A$2:$R$9990,2)</f>
        <v>Ford Motor Company</v>
      </c>
      <c r="C181" s="15" t="str">
        <f>VLOOKUP($A181,'MG Universe'!$A$2:$R$9990,3)</f>
        <v>C</v>
      </c>
      <c r="D181" s="15" t="str">
        <f>VLOOKUP($A181,'MG Universe'!$A$2:$R$9990,4)</f>
        <v>S</v>
      </c>
      <c r="E181" s="15" t="str">
        <f>VLOOKUP($A181,'MG Universe'!$A$2:$R$9990,5)</f>
        <v>O</v>
      </c>
      <c r="F181" s="16" t="str">
        <f>VLOOKUP($A181,'MG Universe'!$A$2:$R$9990,6)</f>
        <v>SO</v>
      </c>
      <c r="G181" s="85">
        <f>VLOOKUP($A181,'MG Universe'!$A$2:$R$9990,7)</f>
        <v>43209</v>
      </c>
      <c r="H181" s="18">
        <f>VLOOKUP($A181,'MG Universe'!$A$2:$R$9990,8)</f>
        <v>1.19</v>
      </c>
      <c r="I181" s="18">
        <f>VLOOKUP($A181,'MG Universe'!$A$2:$R$9990,9)</f>
        <v>10.86</v>
      </c>
      <c r="J181" s="19">
        <f>VLOOKUP($A181,'MG Universe'!$A$2:$R$9990,10)</f>
        <v>9.1260999999999992</v>
      </c>
      <c r="K181" s="86">
        <f>VLOOKUP($A181,'MG Universe'!$A$2:$R$9990,11)</f>
        <v>7.54</v>
      </c>
      <c r="L181" s="19">
        <f>VLOOKUP($A181,'MG Universe'!$A$2:$R$9990,12)</f>
        <v>5.5199999999999999E-2</v>
      </c>
      <c r="M181" s="87">
        <f>VLOOKUP($A181,'MG Universe'!$A$2:$R$9990,13)</f>
        <v>1</v>
      </c>
      <c r="N181" s="88">
        <f>VLOOKUP($A181,'MG Universe'!$A$2:$R$9990,14)</f>
        <v>1.23</v>
      </c>
      <c r="O181" s="18">
        <f>VLOOKUP($A181,'MG Universe'!$A$2:$R$9990,15)</f>
        <v>-26.77</v>
      </c>
      <c r="P181" s="19">
        <f>VLOOKUP($A181,'MG Universe'!$A$2:$R$9990,16)</f>
        <v>-4.7999999999999996E-3</v>
      </c>
      <c r="Q181" s="89">
        <f>VLOOKUP($A181,'MG Universe'!$A$2:$R$9990,17)</f>
        <v>0</v>
      </c>
      <c r="R181" s="18">
        <f>VLOOKUP($A181,'MG Universe'!$A$2:$R$9990,18)</f>
        <v>15.98</v>
      </c>
      <c r="S181" s="18">
        <f>VLOOKUP($A181,'MG Universe'!$A$2:$U$9990,19)</f>
        <v>43016448627</v>
      </c>
      <c r="T181" s="18" t="str">
        <f>VLOOKUP($A181,'MG Universe'!$A$2:$U$9990,20)</f>
        <v>Large</v>
      </c>
      <c r="U181" s="18" t="str">
        <f>VLOOKUP($A181,'MG Universe'!$A$2:$U$9990,21)</f>
        <v>Auto</v>
      </c>
    </row>
    <row r="182" spans="1:21" ht="15.75" thickBot="1" x14ac:dyDescent="0.3">
      <c r="A182" s="138" t="s">
        <v>734</v>
      </c>
      <c r="B182" s="119" t="str">
        <f>VLOOKUP($A182,'MG Universe'!$A$2:$R$9990,2)</f>
        <v>Fastenal Company</v>
      </c>
      <c r="C182" s="15" t="str">
        <f>VLOOKUP($A182,'MG Universe'!$A$2:$R$9990,3)</f>
        <v>B-</v>
      </c>
      <c r="D182" s="15" t="str">
        <f>VLOOKUP($A182,'MG Universe'!$A$2:$R$9990,4)</f>
        <v>E</v>
      </c>
      <c r="E182" s="15" t="str">
        <f>VLOOKUP($A182,'MG Universe'!$A$2:$R$9990,5)</f>
        <v>O</v>
      </c>
      <c r="F182" s="16" t="str">
        <f>VLOOKUP($A182,'MG Universe'!$A$2:$R$9990,6)</f>
        <v>EO</v>
      </c>
      <c r="G182" s="85">
        <f>VLOOKUP($A182,'MG Universe'!$A$2:$R$9990,7)</f>
        <v>43183</v>
      </c>
      <c r="H182" s="18">
        <f>VLOOKUP($A182,'MG Universe'!$A$2:$R$9990,8)</f>
        <v>39.85</v>
      </c>
      <c r="I182" s="18">
        <f>VLOOKUP($A182,'MG Universe'!$A$2:$R$9990,9)</f>
        <v>55.94</v>
      </c>
      <c r="J182" s="19">
        <f>VLOOKUP($A182,'MG Universe'!$A$2:$R$9990,10)</f>
        <v>1.4037999999999999</v>
      </c>
      <c r="K182" s="86">
        <f>VLOOKUP($A182,'MG Universe'!$A$2:$R$9990,11)</f>
        <v>27.83</v>
      </c>
      <c r="L182" s="19">
        <f>VLOOKUP($A182,'MG Universe'!$A$2:$R$9990,12)</f>
        <v>2.29E-2</v>
      </c>
      <c r="M182" s="87">
        <f>VLOOKUP($A182,'MG Universe'!$A$2:$R$9990,13)</f>
        <v>1</v>
      </c>
      <c r="N182" s="88">
        <f>VLOOKUP($A182,'MG Universe'!$A$2:$R$9990,14)</f>
        <v>5.51</v>
      </c>
      <c r="O182" s="18">
        <f>VLOOKUP($A182,'MG Universe'!$A$2:$R$9990,15)</f>
        <v>3.9</v>
      </c>
      <c r="P182" s="19">
        <f>VLOOKUP($A182,'MG Universe'!$A$2:$R$9990,16)</f>
        <v>9.6699999999999994E-2</v>
      </c>
      <c r="Q182" s="89">
        <f>VLOOKUP($A182,'MG Universe'!$A$2:$R$9990,17)</f>
        <v>20</v>
      </c>
      <c r="R182" s="18">
        <f>VLOOKUP($A182,'MG Universe'!$A$2:$R$9990,18)</f>
        <v>19.63</v>
      </c>
      <c r="S182" s="18">
        <f>VLOOKUP($A182,'MG Universe'!$A$2:$U$9990,19)</f>
        <v>16035846993</v>
      </c>
      <c r="T182" s="18" t="str">
        <f>VLOOKUP($A182,'MG Universe'!$A$2:$U$9990,20)</f>
        <v>Large</v>
      </c>
      <c r="U182" s="18" t="str">
        <f>VLOOKUP($A182,'MG Universe'!$A$2:$U$9990,21)</f>
        <v>Machinery</v>
      </c>
    </row>
    <row r="183" spans="1:21" ht="15.75" thickBot="1" x14ac:dyDescent="0.3">
      <c r="A183" s="138" t="s">
        <v>736</v>
      </c>
      <c r="B183" s="119" t="str">
        <f>VLOOKUP($A183,'MG Universe'!$A$2:$R$9990,2)</f>
        <v>Facebook, Inc. Common Stock</v>
      </c>
      <c r="C183" s="15" t="str">
        <f>VLOOKUP($A183,'MG Universe'!$A$2:$R$9990,3)</f>
        <v>C</v>
      </c>
      <c r="D183" s="15" t="str">
        <f>VLOOKUP($A183,'MG Universe'!$A$2:$R$9990,4)</f>
        <v>E</v>
      </c>
      <c r="E183" s="15" t="str">
        <f>VLOOKUP($A183,'MG Universe'!$A$2:$R$9990,5)</f>
        <v>O</v>
      </c>
      <c r="F183" s="16" t="str">
        <f>VLOOKUP($A183,'MG Universe'!$A$2:$R$9990,6)</f>
        <v>EO</v>
      </c>
      <c r="G183" s="85">
        <f>VLOOKUP($A183,'MG Universe'!$A$2:$R$9990,7)</f>
        <v>43182</v>
      </c>
      <c r="H183" s="18">
        <f>VLOOKUP($A183,'MG Universe'!$A$2:$R$9990,8)</f>
        <v>172.51</v>
      </c>
      <c r="I183" s="18">
        <f>VLOOKUP($A183,'MG Universe'!$A$2:$R$9990,9)</f>
        <v>209.99</v>
      </c>
      <c r="J183" s="19">
        <f>VLOOKUP($A183,'MG Universe'!$A$2:$R$9990,10)</f>
        <v>1.2173</v>
      </c>
      <c r="K183" s="86">
        <f>VLOOKUP($A183,'MG Universe'!$A$2:$R$9990,11)</f>
        <v>46.87</v>
      </c>
      <c r="L183" s="19">
        <f>VLOOKUP($A183,'MG Universe'!$A$2:$R$9990,12)</f>
        <v>0</v>
      </c>
      <c r="M183" s="87">
        <f>VLOOKUP($A183,'MG Universe'!$A$2:$R$9990,13)</f>
        <v>0.9</v>
      </c>
      <c r="N183" s="88">
        <f>VLOOKUP($A183,'MG Universe'!$A$2:$R$9990,14)</f>
        <v>12.92</v>
      </c>
      <c r="O183" s="18">
        <f>VLOOKUP($A183,'MG Universe'!$A$2:$R$9990,15)</f>
        <v>12.96</v>
      </c>
      <c r="P183" s="19">
        <f>VLOOKUP($A183,'MG Universe'!$A$2:$R$9990,16)</f>
        <v>0.19189999999999999</v>
      </c>
      <c r="Q183" s="89">
        <f>VLOOKUP($A183,'MG Universe'!$A$2:$R$9990,17)</f>
        <v>0</v>
      </c>
      <c r="R183" s="18">
        <f>VLOOKUP($A183,'MG Universe'!$A$2:$R$9990,18)</f>
        <v>60.22</v>
      </c>
      <c r="S183" s="18">
        <f>VLOOKUP($A183,'MG Universe'!$A$2:$U$9990,19)</f>
        <v>608106959135</v>
      </c>
      <c r="T183" s="18" t="str">
        <f>VLOOKUP($A183,'MG Universe'!$A$2:$U$9990,20)</f>
        <v>Large</v>
      </c>
      <c r="U183" s="18" t="str">
        <f>VLOOKUP($A183,'MG Universe'!$A$2:$U$9990,21)</f>
        <v>Internet Services</v>
      </c>
    </row>
    <row r="184" spans="1:21" ht="15.75" thickBot="1" x14ac:dyDescent="0.3">
      <c r="A184" s="138" t="s">
        <v>737</v>
      </c>
      <c r="B184" s="119" t="str">
        <f>VLOOKUP($A184,'MG Universe'!$A$2:$R$9990,2)</f>
        <v>Fortune Brands Home &amp; Security Inc</v>
      </c>
      <c r="C184" s="15" t="str">
        <f>VLOOKUP($A184,'MG Universe'!$A$2:$R$9990,3)</f>
        <v>C-</v>
      </c>
      <c r="D184" s="15" t="str">
        <f>VLOOKUP($A184,'MG Universe'!$A$2:$R$9990,4)</f>
        <v>S</v>
      </c>
      <c r="E184" s="15" t="str">
        <f>VLOOKUP($A184,'MG Universe'!$A$2:$R$9990,5)</f>
        <v>U</v>
      </c>
      <c r="F184" s="16" t="str">
        <f>VLOOKUP($A184,'MG Universe'!$A$2:$R$9990,6)</f>
        <v>SU</v>
      </c>
      <c r="G184" s="85">
        <f>VLOOKUP($A184,'MG Universe'!$A$2:$R$9990,7)</f>
        <v>43257</v>
      </c>
      <c r="H184" s="18">
        <f>VLOOKUP($A184,'MG Universe'!$A$2:$R$9990,8)</f>
        <v>109.83</v>
      </c>
      <c r="I184" s="18">
        <f>VLOOKUP($A184,'MG Universe'!$A$2:$R$9990,9)</f>
        <v>56.18</v>
      </c>
      <c r="J184" s="19">
        <f>VLOOKUP($A184,'MG Universe'!$A$2:$R$9990,10)</f>
        <v>0.51149999999999995</v>
      </c>
      <c r="K184" s="86">
        <f>VLOOKUP($A184,'MG Universe'!$A$2:$R$9990,11)</f>
        <v>19.71</v>
      </c>
      <c r="L184" s="19">
        <f>VLOOKUP($A184,'MG Universe'!$A$2:$R$9990,12)</f>
        <v>1.2800000000000001E-2</v>
      </c>
      <c r="M184" s="87">
        <f>VLOOKUP($A184,'MG Universe'!$A$2:$R$9990,13)</f>
        <v>1.4</v>
      </c>
      <c r="N184" s="88">
        <f>VLOOKUP($A184,'MG Universe'!$A$2:$R$9990,14)</f>
        <v>1.44</v>
      </c>
      <c r="O184" s="18">
        <f>VLOOKUP($A184,'MG Universe'!$A$2:$R$9990,15)</f>
        <v>-10.19</v>
      </c>
      <c r="P184" s="19">
        <f>VLOOKUP($A184,'MG Universe'!$A$2:$R$9990,16)</f>
        <v>5.6099999999999997E-2</v>
      </c>
      <c r="Q184" s="89">
        <f>VLOOKUP($A184,'MG Universe'!$A$2:$R$9990,17)</f>
        <v>5</v>
      </c>
      <c r="R184" s="18">
        <f>VLOOKUP($A184,'MG Universe'!$A$2:$R$9990,18)</f>
        <v>37.229999999999997</v>
      </c>
      <c r="S184" s="18">
        <f>VLOOKUP($A184,'MG Universe'!$A$2:$U$9990,19)</f>
        <v>8205373877</v>
      </c>
      <c r="T184" s="18" t="str">
        <f>VLOOKUP($A184,'MG Universe'!$A$2:$U$9990,20)</f>
        <v>Mid</v>
      </c>
      <c r="U184" s="18" t="str">
        <f>VLOOKUP($A184,'MG Universe'!$A$2:$U$9990,21)</f>
        <v>Construction</v>
      </c>
    </row>
    <row r="185" spans="1:21" ht="15.75" thickBot="1" x14ac:dyDescent="0.3">
      <c r="A185" s="138" t="s">
        <v>739</v>
      </c>
      <c r="B185" s="119" t="str">
        <f>VLOOKUP($A185,'MG Universe'!$A$2:$R$9990,2)</f>
        <v>Freeport-McMoRan Inc</v>
      </c>
      <c r="C185" s="15" t="str">
        <f>VLOOKUP($A185,'MG Universe'!$A$2:$R$9990,3)</f>
        <v>F</v>
      </c>
      <c r="D185" s="15" t="str">
        <f>VLOOKUP($A185,'MG Universe'!$A$2:$R$9990,4)</f>
        <v>S</v>
      </c>
      <c r="E185" s="15" t="str">
        <f>VLOOKUP($A185,'MG Universe'!$A$2:$R$9990,5)</f>
        <v>O</v>
      </c>
      <c r="F185" s="16" t="str">
        <f>VLOOKUP($A185,'MG Universe'!$A$2:$R$9990,6)</f>
        <v>SO</v>
      </c>
      <c r="G185" s="85">
        <f>VLOOKUP($A185,'MG Universe'!$A$2:$R$9990,7)</f>
        <v>43230</v>
      </c>
      <c r="H185" s="18">
        <f>VLOOKUP($A185,'MG Universe'!$A$2:$R$9990,8)</f>
        <v>0</v>
      </c>
      <c r="I185" s="18">
        <f>VLOOKUP($A185,'MG Universe'!$A$2:$R$9990,9)</f>
        <v>16.77</v>
      </c>
      <c r="J185" s="19" t="str">
        <f>VLOOKUP($A185,'MG Universe'!$A$2:$R$9990,10)</f>
        <v>N/A</v>
      </c>
      <c r="K185" s="86" t="str">
        <f>VLOOKUP($A185,'MG Universe'!$A$2:$R$9990,11)</f>
        <v>N/A</v>
      </c>
      <c r="L185" s="19">
        <f>VLOOKUP($A185,'MG Universe'!$A$2:$R$9990,12)</f>
        <v>0</v>
      </c>
      <c r="M185" s="87">
        <f>VLOOKUP($A185,'MG Universe'!$A$2:$R$9990,13)</f>
        <v>2.5</v>
      </c>
      <c r="N185" s="88">
        <f>VLOOKUP($A185,'MG Universe'!$A$2:$R$9990,14)</f>
        <v>2.33</v>
      </c>
      <c r="O185" s="18">
        <f>VLOOKUP($A185,'MG Universe'!$A$2:$R$9990,15)</f>
        <v>-12.26</v>
      </c>
      <c r="P185" s="19">
        <f>VLOOKUP($A185,'MG Universe'!$A$2:$R$9990,16)</f>
        <v>-0.1065</v>
      </c>
      <c r="Q185" s="89">
        <f>VLOOKUP($A185,'MG Universe'!$A$2:$R$9990,17)</f>
        <v>0</v>
      </c>
      <c r="R185" s="18">
        <f>VLOOKUP($A185,'MG Universe'!$A$2:$R$9990,18)</f>
        <v>14.73</v>
      </c>
      <c r="S185" s="18">
        <f>VLOOKUP($A185,'MG Universe'!$A$2:$U$9990,19)</f>
        <v>24338660660</v>
      </c>
      <c r="T185" s="18" t="str">
        <f>VLOOKUP($A185,'MG Universe'!$A$2:$U$9990,20)</f>
        <v>Large</v>
      </c>
      <c r="U185" s="18" t="str">
        <f>VLOOKUP($A185,'MG Universe'!$A$2:$U$9990,21)</f>
        <v>Mining</v>
      </c>
    </row>
    <row r="186" spans="1:21" ht="15.75" thickBot="1" x14ac:dyDescent="0.3">
      <c r="A186" s="138" t="s">
        <v>50</v>
      </c>
      <c r="B186" s="119" t="str">
        <f>VLOOKUP($A186,'MG Universe'!$A$2:$R$9990,2)</f>
        <v>FedEx Corporation</v>
      </c>
      <c r="C186" s="15" t="str">
        <f>VLOOKUP($A186,'MG Universe'!$A$2:$R$9990,3)</f>
        <v>D+</v>
      </c>
      <c r="D186" s="15" t="str">
        <f>VLOOKUP($A186,'MG Universe'!$A$2:$R$9990,4)</f>
        <v>S</v>
      </c>
      <c r="E186" s="15" t="str">
        <f>VLOOKUP($A186,'MG Universe'!$A$2:$R$9990,5)</f>
        <v>F</v>
      </c>
      <c r="F186" s="16" t="str">
        <f>VLOOKUP($A186,'MG Universe'!$A$2:$R$9990,6)</f>
        <v>SF</v>
      </c>
      <c r="G186" s="85">
        <f>VLOOKUP($A186,'MG Universe'!$A$2:$R$9990,7)</f>
        <v>43191</v>
      </c>
      <c r="H186" s="18">
        <f>VLOOKUP($A186,'MG Universe'!$A$2:$R$9990,8)</f>
        <v>293.07</v>
      </c>
      <c r="I186" s="18">
        <f>VLOOKUP($A186,'MG Universe'!$A$2:$R$9990,9)</f>
        <v>231.15</v>
      </c>
      <c r="J186" s="19">
        <f>VLOOKUP($A186,'MG Universe'!$A$2:$R$9990,10)</f>
        <v>0.78869999999999996</v>
      </c>
      <c r="K186" s="86">
        <f>VLOOKUP($A186,'MG Universe'!$A$2:$R$9990,11)</f>
        <v>20.9</v>
      </c>
      <c r="L186" s="19">
        <f>VLOOKUP($A186,'MG Universe'!$A$2:$R$9990,12)</f>
        <v>6.8999999999999999E-3</v>
      </c>
      <c r="M186" s="87">
        <f>VLOOKUP($A186,'MG Universe'!$A$2:$R$9990,13)</f>
        <v>1.4</v>
      </c>
      <c r="N186" s="88">
        <f>VLOOKUP($A186,'MG Universe'!$A$2:$R$9990,14)</f>
        <v>1.43</v>
      </c>
      <c r="O186" s="18">
        <f>VLOOKUP($A186,'MG Universe'!$A$2:$R$9990,15)</f>
        <v>-71</v>
      </c>
      <c r="P186" s="19">
        <f>VLOOKUP($A186,'MG Universe'!$A$2:$R$9990,16)</f>
        <v>6.2E-2</v>
      </c>
      <c r="Q186" s="89">
        <f>VLOOKUP($A186,'MG Universe'!$A$2:$R$9990,17)</f>
        <v>7</v>
      </c>
      <c r="R186" s="18">
        <f>VLOOKUP($A186,'MG Universe'!$A$2:$R$9990,18)</f>
        <v>153.46</v>
      </c>
      <c r="S186" s="18">
        <f>VLOOKUP($A186,'MG Universe'!$A$2:$U$9990,19)</f>
        <v>62724767110</v>
      </c>
      <c r="T186" s="18" t="str">
        <f>VLOOKUP($A186,'MG Universe'!$A$2:$U$9990,20)</f>
        <v>Large</v>
      </c>
      <c r="U186" s="18" t="str">
        <f>VLOOKUP($A186,'MG Universe'!$A$2:$U$9990,21)</f>
        <v>Freight</v>
      </c>
    </row>
    <row r="187" spans="1:21" ht="15.75" thickBot="1" x14ac:dyDescent="0.3">
      <c r="A187" s="138" t="s">
        <v>741</v>
      </c>
      <c r="B187" s="119" t="str">
        <f>VLOOKUP($A187,'MG Universe'!$A$2:$R$9990,2)</f>
        <v>FirstEnergy Corp.</v>
      </c>
      <c r="C187" s="15" t="str">
        <f>VLOOKUP($A187,'MG Universe'!$A$2:$R$9990,3)</f>
        <v>D</v>
      </c>
      <c r="D187" s="15" t="str">
        <f>VLOOKUP($A187,'MG Universe'!$A$2:$R$9990,4)</f>
        <v>S</v>
      </c>
      <c r="E187" s="15" t="str">
        <f>VLOOKUP($A187,'MG Universe'!$A$2:$R$9990,5)</f>
        <v>O</v>
      </c>
      <c r="F187" s="16" t="str">
        <f>VLOOKUP($A187,'MG Universe'!$A$2:$R$9990,6)</f>
        <v>SO</v>
      </c>
      <c r="G187" s="85">
        <f>VLOOKUP($A187,'MG Universe'!$A$2:$R$9990,7)</f>
        <v>43182</v>
      </c>
      <c r="H187" s="18">
        <f>VLOOKUP($A187,'MG Universe'!$A$2:$R$9990,8)</f>
        <v>0</v>
      </c>
      <c r="I187" s="18">
        <f>VLOOKUP($A187,'MG Universe'!$A$2:$R$9990,9)</f>
        <v>36.26</v>
      </c>
      <c r="J187" s="19" t="str">
        <f>VLOOKUP($A187,'MG Universe'!$A$2:$R$9990,10)</f>
        <v>N/A</v>
      </c>
      <c r="K187" s="86" t="str">
        <f>VLOOKUP($A187,'MG Universe'!$A$2:$R$9990,11)</f>
        <v>N/A</v>
      </c>
      <c r="L187" s="19">
        <f>VLOOKUP($A187,'MG Universe'!$A$2:$R$9990,12)</f>
        <v>3.9699999999999999E-2</v>
      </c>
      <c r="M187" s="87">
        <f>VLOOKUP($A187,'MG Universe'!$A$2:$R$9990,13)</f>
        <v>0.3</v>
      </c>
      <c r="N187" s="88">
        <f>VLOOKUP($A187,'MG Universe'!$A$2:$R$9990,14)</f>
        <v>0.76</v>
      </c>
      <c r="O187" s="18">
        <f>VLOOKUP($A187,'MG Universe'!$A$2:$R$9990,15)</f>
        <v>-79.33</v>
      </c>
      <c r="P187" s="19">
        <f>VLOOKUP($A187,'MG Universe'!$A$2:$R$9990,16)</f>
        <v>-0.1031</v>
      </c>
      <c r="Q187" s="89">
        <f>VLOOKUP($A187,'MG Universe'!$A$2:$R$9990,17)</f>
        <v>0</v>
      </c>
      <c r="R187" s="18">
        <f>VLOOKUP($A187,'MG Universe'!$A$2:$R$9990,18)</f>
        <v>20.65</v>
      </c>
      <c r="S187" s="18">
        <f>VLOOKUP($A187,'MG Universe'!$A$2:$U$9990,19)</f>
        <v>17144439353</v>
      </c>
      <c r="T187" s="18" t="str">
        <f>VLOOKUP($A187,'MG Universe'!$A$2:$U$9990,20)</f>
        <v>Large</v>
      </c>
      <c r="U187" s="18" t="str">
        <f>VLOOKUP($A187,'MG Universe'!$A$2:$U$9990,21)</f>
        <v>Utilities</v>
      </c>
    </row>
    <row r="188" spans="1:21" ht="15.75" thickBot="1" x14ac:dyDescent="0.3">
      <c r="A188" s="138" t="s">
        <v>743</v>
      </c>
      <c r="B188" s="119" t="str">
        <f>VLOOKUP($A188,'MG Universe'!$A$2:$R$9990,2)</f>
        <v>F5 Networks, Inc.</v>
      </c>
      <c r="C188" s="15" t="str">
        <f>VLOOKUP($A188,'MG Universe'!$A$2:$R$9990,3)</f>
        <v>C-</v>
      </c>
      <c r="D188" s="15" t="str">
        <f>VLOOKUP($A188,'MG Universe'!$A$2:$R$9990,4)</f>
        <v>S</v>
      </c>
      <c r="E188" s="15" t="str">
        <f>VLOOKUP($A188,'MG Universe'!$A$2:$R$9990,5)</f>
        <v>U</v>
      </c>
      <c r="F188" s="16" t="str">
        <f>VLOOKUP($A188,'MG Universe'!$A$2:$R$9990,6)</f>
        <v>SU</v>
      </c>
      <c r="G188" s="85">
        <f>VLOOKUP($A188,'MG Universe'!$A$2:$R$9990,7)</f>
        <v>43193</v>
      </c>
      <c r="H188" s="18">
        <f>VLOOKUP($A188,'MG Universe'!$A$2:$R$9990,8)</f>
        <v>246.64</v>
      </c>
      <c r="I188" s="18">
        <f>VLOOKUP($A188,'MG Universe'!$A$2:$R$9990,9)</f>
        <v>176.75</v>
      </c>
      <c r="J188" s="19">
        <f>VLOOKUP($A188,'MG Universe'!$A$2:$R$9990,10)</f>
        <v>0.71660000000000001</v>
      </c>
      <c r="K188" s="86">
        <f>VLOOKUP($A188,'MG Universe'!$A$2:$R$9990,11)</f>
        <v>26.11</v>
      </c>
      <c r="L188" s="19">
        <f>VLOOKUP($A188,'MG Universe'!$A$2:$R$9990,12)</f>
        <v>0</v>
      </c>
      <c r="M188" s="87">
        <f>VLOOKUP($A188,'MG Universe'!$A$2:$R$9990,13)</f>
        <v>1</v>
      </c>
      <c r="N188" s="88">
        <f>VLOOKUP($A188,'MG Universe'!$A$2:$R$9990,14)</f>
        <v>1.46</v>
      </c>
      <c r="O188" s="18">
        <f>VLOOKUP($A188,'MG Universe'!$A$2:$R$9990,15)</f>
        <v>1.83</v>
      </c>
      <c r="P188" s="19">
        <f>VLOOKUP($A188,'MG Universe'!$A$2:$R$9990,16)</f>
        <v>8.7999999999999995E-2</v>
      </c>
      <c r="Q188" s="89">
        <f>VLOOKUP($A188,'MG Universe'!$A$2:$R$9990,17)</f>
        <v>0</v>
      </c>
      <c r="R188" s="18">
        <f>VLOOKUP($A188,'MG Universe'!$A$2:$R$9990,18)</f>
        <v>63.24</v>
      </c>
      <c r="S188" s="18">
        <f>VLOOKUP($A188,'MG Universe'!$A$2:$U$9990,19)</f>
        <v>10823522918</v>
      </c>
      <c r="T188" s="18" t="str">
        <f>VLOOKUP($A188,'MG Universe'!$A$2:$U$9990,20)</f>
        <v>Large</v>
      </c>
      <c r="U188" s="18" t="str">
        <f>VLOOKUP($A188,'MG Universe'!$A$2:$U$9990,21)</f>
        <v>Information Technology</v>
      </c>
    </row>
    <row r="189" spans="1:21" ht="15.75" thickBot="1" x14ac:dyDescent="0.3">
      <c r="A189" s="138" t="s">
        <v>745</v>
      </c>
      <c r="B189" s="119" t="str">
        <f>VLOOKUP($A189,'MG Universe'!$A$2:$R$9990,2)</f>
        <v>Fidelity National Information Servcs Inc</v>
      </c>
      <c r="C189" s="15" t="str">
        <f>VLOOKUP($A189,'MG Universe'!$A$2:$R$9990,3)</f>
        <v>D</v>
      </c>
      <c r="D189" s="15" t="str">
        <f>VLOOKUP($A189,'MG Universe'!$A$2:$R$9990,4)</f>
        <v>S</v>
      </c>
      <c r="E189" s="15" t="str">
        <f>VLOOKUP($A189,'MG Universe'!$A$2:$R$9990,5)</f>
        <v>F</v>
      </c>
      <c r="F189" s="16" t="str">
        <f>VLOOKUP($A189,'MG Universe'!$A$2:$R$9990,6)</f>
        <v>SF</v>
      </c>
      <c r="G189" s="85">
        <f>VLOOKUP($A189,'MG Universe'!$A$2:$R$9990,7)</f>
        <v>43183</v>
      </c>
      <c r="H189" s="18">
        <f>VLOOKUP($A189,'MG Universe'!$A$2:$R$9990,8)</f>
        <v>130.93</v>
      </c>
      <c r="I189" s="18">
        <f>VLOOKUP($A189,'MG Universe'!$A$2:$R$9990,9)</f>
        <v>108.34</v>
      </c>
      <c r="J189" s="19">
        <f>VLOOKUP($A189,'MG Universe'!$A$2:$R$9990,10)</f>
        <v>0.82750000000000001</v>
      </c>
      <c r="K189" s="86">
        <f>VLOOKUP($A189,'MG Universe'!$A$2:$R$9990,11)</f>
        <v>30.52</v>
      </c>
      <c r="L189" s="19">
        <f>VLOOKUP($A189,'MG Universe'!$A$2:$R$9990,12)</f>
        <v>1.0699999999999999E-2</v>
      </c>
      <c r="M189" s="87">
        <f>VLOOKUP($A189,'MG Universe'!$A$2:$R$9990,13)</f>
        <v>0.9</v>
      </c>
      <c r="N189" s="88">
        <f>VLOOKUP($A189,'MG Universe'!$A$2:$R$9990,14)</f>
        <v>0.92</v>
      </c>
      <c r="O189" s="18">
        <f>VLOOKUP($A189,'MG Universe'!$A$2:$R$9990,15)</f>
        <v>-29.72</v>
      </c>
      <c r="P189" s="19">
        <f>VLOOKUP($A189,'MG Universe'!$A$2:$R$9990,16)</f>
        <v>0.1101</v>
      </c>
      <c r="Q189" s="89">
        <f>VLOOKUP($A189,'MG Universe'!$A$2:$R$9990,17)</f>
        <v>1</v>
      </c>
      <c r="R189" s="18">
        <f>VLOOKUP($A189,'MG Universe'!$A$2:$R$9990,18)</f>
        <v>61.22</v>
      </c>
      <c r="S189" s="18">
        <f>VLOOKUP($A189,'MG Universe'!$A$2:$U$9990,19)</f>
        <v>36005283840</v>
      </c>
      <c r="T189" s="18" t="str">
        <f>VLOOKUP($A189,'MG Universe'!$A$2:$U$9990,20)</f>
        <v>Large</v>
      </c>
      <c r="U189" s="18" t="str">
        <f>VLOOKUP($A189,'MG Universe'!$A$2:$U$9990,21)</f>
        <v>Financial Services</v>
      </c>
    </row>
    <row r="190" spans="1:21" ht="15.75" thickBot="1" x14ac:dyDescent="0.3">
      <c r="A190" s="138" t="s">
        <v>747</v>
      </c>
      <c r="B190" s="119" t="str">
        <f>VLOOKUP($A190,'MG Universe'!$A$2:$R$9990,2)</f>
        <v>Fiserv Inc</v>
      </c>
      <c r="C190" s="15" t="str">
        <f>VLOOKUP($A190,'MG Universe'!$A$2:$R$9990,3)</f>
        <v>D+</v>
      </c>
      <c r="D190" s="15" t="str">
        <f>VLOOKUP($A190,'MG Universe'!$A$2:$R$9990,4)</f>
        <v>S</v>
      </c>
      <c r="E190" s="15" t="str">
        <f>VLOOKUP($A190,'MG Universe'!$A$2:$R$9990,5)</f>
        <v>F</v>
      </c>
      <c r="F190" s="16" t="str">
        <f>VLOOKUP($A190,'MG Universe'!$A$2:$R$9990,6)</f>
        <v>SF</v>
      </c>
      <c r="G190" s="85">
        <f>VLOOKUP($A190,'MG Universe'!$A$2:$R$9990,7)</f>
        <v>43200</v>
      </c>
      <c r="H190" s="18">
        <f>VLOOKUP($A190,'MG Universe'!$A$2:$R$9990,8)</f>
        <v>96.16</v>
      </c>
      <c r="I190" s="18">
        <f>VLOOKUP($A190,'MG Universe'!$A$2:$R$9990,9)</f>
        <v>77.150000000000006</v>
      </c>
      <c r="J190" s="19">
        <f>VLOOKUP($A190,'MG Universe'!$A$2:$R$9990,10)</f>
        <v>0.80230000000000001</v>
      </c>
      <c r="K190" s="86">
        <f>VLOOKUP($A190,'MG Universe'!$A$2:$R$9990,11)</f>
        <v>30.86</v>
      </c>
      <c r="L190" s="19">
        <f>VLOOKUP($A190,'MG Universe'!$A$2:$R$9990,12)</f>
        <v>0</v>
      </c>
      <c r="M190" s="87">
        <f>VLOOKUP($A190,'MG Universe'!$A$2:$R$9990,13)</f>
        <v>0.8</v>
      </c>
      <c r="N190" s="88">
        <f>VLOOKUP($A190,'MG Universe'!$A$2:$R$9990,14)</f>
        <v>1.02</v>
      </c>
      <c r="O190" s="18">
        <f>VLOOKUP($A190,'MG Universe'!$A$2:$R$9990,15)</f>
        <v>-13.15</v>
      </c>
      <c r="P190" s="19">
        <f>VLOOKUP($A190,'MG Universe'!$A$2:$R$9990,16)</f>
        <v>0.1118</v>
      </c>
      <c r="Q190" s="89">
        <f>VLOOKUP($A190,'MG Universe'!$A$2:$R$9990,17)</f>
        <v>0</v>
      </c>
      <c r="R190" s="18">
        <f>VLOOKUP($A190,'MG Universe'!$A$2:$R$9990,18)</f>
        <v>20.81</v>
      </c>
      <c r="S190" s="18">
        <f>VLOOKUP($A190,'MG Universe'!$A$2:$U$9990,19)</f>
        <v>31826387933</v>
      </c>
      <c r="T190" s="18" t="str">
        <f>VLOOKUP($A190,'MG Universe'!$A$2:$U$9990,20)</f>
        <v>Large</v>
      </c>
      <c r="U190" s="18" t="str">
        <f>VLOOKUP($A190,'MG Universe'!$A$2:$U$9990,21)</f>
        <v>Business Support</v>
      </c>
    </row>
    <row r="191" spans="1:21" ht="15.75" thickBot="1" x14ac:dyDescent="0.3">
      <c r="A191" s="138" t="s">
        <v>749</v>
      </c>
      <c r="B191" s="119" t="str">
        <f>VLOOKUP($A191,'MG Universe'!$A$2:$R$9990,2)</f>
        <v>Fifth Third Bancorp</v>
      </c>
      <c r="C191" s="15" t="str">
        <f>VLOOKUP($A191,'MG Universe'!$A$2:$R$9990,3)</f>
        <v>A</v>
      </c>
      <c r="D191" s="15" t="str">
        <f>VLOOKUP($A191,'MG Universe'!$A$2:$R$9990,4)</f>
        <v>D</v>
      </c>
      <c r="E191" s="15" t="str">
        <f>VLOOKUP($A191,'MG Universe'!$A$2:$R$9990,5)</f>
        <v>U</v>
      </c>
      <c r="F191" s="16" t="str">
        <f>VLOOKUP($A191,'MG Universe'!$A$2:$R$9990,6)</f>
        <v>DU</v>
      </c>
      <c r="G191" s="85">
        <f>VLOOKUP($A191,'MG Universe'!$A$2:$R$9990,7)</f>
        <v>43180</v>
      </c>
      <c r="H191" s="18">
        <f>VLOOKUP($A191,'MG Universe'!$A$2:$R$9990,8)</f>
        <v>45.76</v>
      </c>
      <c r="I191" s="18">
        <f>VLOOKUP($A191,'MG Universe'!$A$2:$R$9990,9)</f>
        <v>29.52</v>
      </c>
      <c r="J191" s="19">
        <f>VLOOKUP($A191,'MG Universe'!$A$2:$R$9990,10)</f>
        <v>0.64510000000000001</v>
      </c>
      <c r="K191" s="86">
        <f>VLOOKUP($A191,'MG Universe'!$A$2:$R$9990,11)</f>
        <v>13.06</v>
      </c>
      <c r="L191" s="19">
        <f>VLOOKUP($A191,'MG Universe'!$A$2:$R$9990,12)</f>
        <v>2.0299999999999999E-2</v>
      </c>
      <c r="M191" s="87">
        <f>VLOOKUP($A191,'MG Universe'!$A$2:$R$9990,13)</f>
        <v>1.3</v>
      </c>
      <c r="N191" s="88" t="str">
        <f>VLOOKUP($A191,'MG Universe'!$A$2:$R$9990,14)</f>
        <v>N/A</v>
      </c>
      <c r="O191" s="18" t="str">
        <f>VLOOKUP($A191,'MG Universe'!$A$2:$R$9990,15)</f>
        <v>N/A</v>
      </c>
      <c r="P191" s="19">
        <f>VLOOKUP($A191,'MG Universe'!$A$2:$R$9990,16)</f>
        <v>2.2800000000000001E-2</v>
      </c>
      <c r="Q191" s="89">
        <f>VLOOKUP($A191,'MG Universe'!$A$2:$R$9990,17)</f>
        <v>7</v>
      </c>
      <c r="R191" s="18">
        <f>VLOOKUP($A191,'MG Universe'!$A$2:$R$9990,18)</f>
        <v>32.9</v>
      </c>
      <c r="S191" s="18">
        <f>VLOOKUP($A191,'MG Universe'!$A$2:$U$9990,19)</f>
        <v>19981683473</v>
      </c>
      <c r="T191" s="18" t="str">
        <f>VLOOKUP($A191,'MG Universe'!$A$2:$U$9990,20)</f>
        <v>Large</v>
      </c>
      <c r="U191" s="18" t="str">
        <f>VLOOKUP($A191,'MG Universe'!$A$2:$U$9990,21)</f>
        <v>Banks</v>
      </c>
    </row>
    <row r="192" spans="1:21" ht="15.75" thickBot="1" x14ac:dyDescent="0.3">
      <c r="A192" s="138" t="s">
        <v>751</v>
      </c>
      <c r="B192" s="119" t="str">
        <f>VLOOKUP($A192,'MG Universe'!$A$2:$R$9990,2)</f>
        <v>Foot Locker, Inc.</v>
      </c>
      <c r="C192" s="15" t="str">
        <f>VLOOKUP($A192,'MG Universe'!$A$2:$R$9990,3)</f>
        <v>B</v>
      </c>
      <c r="D192" s="15" t="str">
        <f>VLOOKUP($A192,'MG Universe'!$A$2:$R$9990,4)</f>
        <v>D</v>
      </c>
      <c r="E192" s="15" t="str">
        <f>VLOOKUP($A192,'MG Universe'!$A$2:$R$9990,5)</f>
        <v>F</v>
      </c>
      <c r="F192" s="16" t="str">
        <f>VLOOKUP($A192,'MG Universe'!$A$2:$R$9990,6)</f>
        <v>DF</v>
      </c>
      <c r="G192" s="85">
        <f>VLOOKUP($A192,'MG Universe'!$A$2:$R$9990,7)</f>
        <v>43172</v>
      </c>
      <c r="H192" s="18">
        <f>VLOOKUP($A192,'MG Universe'!$A$2:$R$9990,8)</f>
        <v>65.989999999999995</v>
      </c>
      <c r="I192" s="18">
        <f>VLOOKUP($A192,'MG Universe'!$A$2:$R$9990,9)</f>
        <v>52.56</v>
      </c>
      <c r="J192" s="19">
        <f>VLOOKUP($A192,'MG Universe'!$A$2:$R$9990,10)</f>
        <v>0.79649999999999999</v>
      </c>
      <c r="K192" s="86">
        <f>VLOOKUP($A192,'MG Universe'!$A$2:$R$9990,11)</f>
        <v>14.36</v>
      </c>
      <c r="L192" s="19">
        <f>VLOOKUP($A192,'MG Universe'!$A$2:$R$9990,12)</f>
        <v>2.3599999999999999E-2</v>
      </c>
      <c r="M192" s="87">
        <f>VLOOKUP($A192,'MG Universe'!$A$2:$R$9990,13)</f>
        <v>1</v>
      </c>
      <c r="N192" s="88">
        <f>VLOOKUP($A192,'MG Universe'!$A$2:$R$9990,14)</f>
        <v>4.1399999999999997</v>
      </c>
      <c r="O192" s="18">
        <f>VLOOKUP($A192,'MG Universe'!$A$2:$R$9990,15)</f>
        <v>9.15</v>
      </c>
      <c r="P192" s="19">
        <f>VLOOKUP($A192,'MG Universe'!$A$2:$R$9990,16)</f>
        <v>2.93E-2</v>
      </c>
      <c r="Q192" s="89">
        <f>VLOOKUP($A192,'MG Universe'!$A$2:$R$9990,17)</f>
        <v>7</v>
      </c>
      <c r="R192" s="18">
        <f>VLOOKUP($A192,'MG Universe'!$A$2:$R$9990,18)</f>
        <v>42.1</v>
      </c>
      <c r="S192" s="18">
        <f>VLOOKUP($A192,'MG Universe'!$A$2:$U$9990,19)</f>
        <v>6128450380</v>
      </c>
      <c r="T192" s="18" t="str">
        <f>VLOOKUP($A192,'MG Universe'!$A$2:$U$9990,20)</f>
        <v>Mid</v>
      </c>
      <c r="U192" s="18" t="str">
        <f>VLOOKUP($A192,'MG Universe'!$A$2:$U$9990,21)</f>
        <v>Retail</v>
      </c>
    </row>
    <row r="193" spans="1:21" ht="15.75" thickBot="1" x14ac:dyDescent="0.3">
      <c r="A193" s="138" t="s">
        <v>753</v>
      </c>
      <c r="B193" s="119" t="str">
        <f>VLOOKUP($A193,'MG Universe'!$A$2:$R$9990,2)</f>
        <v>FLIR Systems, Inc.</v>
      </c>
      <c r="C193" s="15" t="str">
        <f>VLOOKUP($A193,'MG Universe'!$A$2:$R$9990,3)</f>
        <v>C</v>
      </c>
      <c r="D193" s="15" t="str">
        <f>VLOOKUP($A193,'MG Universe'!$A$2:$R$9990,4)</f>
        <v>E</v>
      </c>
      <c r="E193" s="15" t="str">
        <f>VLOOKUP($A193,'MG Universe'!$A$2:$R$9990,5)</f>
        <v>O</v>
      </c>
      <c r="F193" s="16" t="str">
        <f>VLOOKUP($A193,'MG Universe'!$A$2:$R$9990,6)</f>
        <v>EO</v>
      </c>
      <c r="G193" s="85">
        <f>VLOOKUP($A193,'MG Universe'!$A$2:$R$9990,7)</f>
        <v>43208</v>
      </c>
      <c r="H193" s="18">
        <f>VLOOKUP($A193,'MG Universe'!$A$2:$R$9990,8)</f>
        <v>15.33</v>
      </c>
      <c r="I193" s="18">
        <f>VLOOKUP($A193,'MG Universe'!$A$2:$R$9990,9)</f>
        <v>53.28</v>
      </c>
      <c r="J193" s="19">
        <f>VLOOKUP($A193,'MG Universe'!$A$2:$R$9990,10)</f>
        <v>3.4754999999999998</v>
      </c>
      <c r="K193" s="86">
        <f>VLOOKUP($A193,'MG Universe'!$A$2:$R$9990,11)</f>
        <v>36.49</v>
      </c>
      <c r="L193" s="19">
        <f>VLOOKUP($A193,'MG Universe'!$A$2:$R$9990,12)</f>
        <v>1.1299999999999999E-2</v>
      </c>
      <c r="M193" s="87">
        <f>VLOOKUP($A193,'MG Universe'!$A$2:$R$9990,13)</f>
        <v>0.8</v>
      </c>
      <c r="N193" s="88">
        <f>VLOOKUP($A193,'MG Universe'!$A$2:$R$9990,14)</f>
        <v>3.51</v>
      </c>
      <c r="O193" s="18">
        <f>VLOOKUP($A193,'MG Universe'!$A$2:$R$9990,15)</f>
        <v>2.9</v>
      </c>
      <c r="P193" s="19">
        <f>VLOOKUP($A193,'MG Universe'!$A$2:$R$9990,16)</f>
        <v>0.14000000000000001</v>
      </c>
      <c r="Q193" s="89">
        <f>VLOOKUP($A193,'MG Universe'!$A$2:$R$9990,17)</f>
        <v>7</v>
      </c>
      <c r="R193" s="18">
        <f>VLOOKUP($A193,'MG Universe'!$A$2:$R$9990,18)</f>
        <v>24.81</v>
      </c>
      <c r="S193" s="18">
        <f>VLOOKUP($A193,'MG Universe'!$A$2:$U$9990,19)</f>
        <v>7337165935</v>
      </c>
      <c r="T193" s="18" t="str">
        <f>VLOOKUP($A193,'MG Universe'!$A$2:$U$9990,20)</f>
        <v>Mid</v>
      </c>
      <c r="U193" s="18" t="str">
        <f>VLOOKUP($A193,'MG Universe'!$A$2:$U$9990,21)</f>
        <v>IT Hardware</v>
      </c>
    </row>
    <row r="194" spans="1:21" ht="15.75" thickBot="1" x14ac:dyDescent="0.3">
      <c r="A194" s="138" t="s">
        <v>755</v>
      </c>
      <c r="B194" s="119" t="str">
        <f>VLOOKUP($A194,'MG Universe'!$A$2:$R$9990,2)</f>
        <v>Fluor Corporation (NEW)</v>
      </c>
      <c r="C194" s="15" t="str">
        <f>VLOOKUP($A194,'MG Universe'!$A$2:$R$9990,3)</f>
        <v>C</v>
      </c>
      <c r="D194" s="15" t="str">
        <f>VLOOKUP($A194,'MG Universe'!$A$2:$R$9990,4)</f>
        <v>E</v>
      </c>
      <c r="E194" s="15" t="str">
        <f>VLOOKUP($A194,'MG Universe'!$A$2:$R$9990,5)</f>
        <v>O</v>
      </c>
      <c r="F194" s="16" t="str">
        <f>VLOOKUP($A194,'MG Universe'!$A$2:$R$9990,6)</f>
        <v>EO</v>
      </c>
      <c r="G194" s="85">
        <f>VLOOKUP($A194,'MG Universe'!$A$2:$R$9990,7)</f>
        <v>43216</v>
      </c>
      <c r="H194" s="18">
        <f>VLOOKUP($A194,'MG Universe'!$A$2:$R$9990,8)</f>
        <v>1.53</v>
      </c>
      <c r="I194" s="18">
        <f>VLOOKUP($A194,'MG Universe'!$A$2:$R$9990,9)</f>
        <v>48.39</v>
      </c>
      <c r="J194" s="19">
        <f>VLOOKUP($A194,'MG Universe'!$A$2:$R$9990,10)</f>
        <v>31.627500000000001</v>
      </c>
      <c r="K194" s="86">
        <f>VLOOKUP($A194,'MG Universe'!$A$2:$R$9990,11)</f>
        <v>20</v>
      </c>
      <c r="L194" s="19">
        <f>VLOOKUP($A194,'MG Universe'!$A$2:$R$9990,12)</f>
        <v>1.7399999999999999E-2</v>
      </c>
      <c r="M194" s="87">
        <f>VLOOKUP($A194,'MG Universe'!$A$2:$R$9990,13)</f>
        <v>1.4</v>
      </c>
      <c r="N194" s="88">
        <f>VLOOKUP($A194,'MG Universe'!$A$2:$R$9990,14)</f>
        <v>1.57</v>
      </c>
      <c r="O194" s="18">
        <f>VLOOKUP($A194,'MG Universe'!$A$2:$R$9990,15)</f>
        <v>-2.72</v>
      </c>
      <c r="P194" s="19">
        <f>VLOOKUP($A194,'MG Universe'!$A$2:$R$9990,16)</f>
        <v>5.7500000000000002E-2</v>
      </c>
      <c r="Q194" s="89">
        <f>VLOOKUP($A194,'MG Universe'!$A$2:$R$9990,17)</f>
        <v>0</v>
      </c>
      <c r="R194" s="18">
        <f>VLOOKUP($A194,'MG Universe'!$A$2:$R$9990,18)</f>
        <v>41.47</v>
      </c>
      <c r="S194" s="18">
        <f>VLOOKUP($A194,'MG Universe'!$A$2:$U$9990,19)</f>
        <v>6995401788</v>
      </c>
      <c r="T194" s="18" t="str">
        <f>VLOOKUP($A194,'MG Universe'!$A$2:$U$9990,20)</f>
        <v>Mid</v>
      </c>
      <c r="U194" s="18" t="str">
        <f>VLOOKUP($A194,'MG Universe'!$A$2:$U$9990,21)</f>
        <v>Construction</v>
      </c>
    </row>
    <row r="195" spans="1:21" ht="15.75" thickBot="1" x14ac:dyDescent="0.3">
      <c r="A195" s="138" t="s">
        <v>757</v>
      </c>
      <c r="B195" s="119" t="str">
        <f>VLOOKUP($A195,'MG Universe'!$A$2:$R$9990,2)</f>
        <v>Flowserve Corp</v>
      </c>
      <c r="C195" s="15" t="str">
        <f>VLOOKUP($A195,'MG Universe'!$A$2:$R$9990,3)</f>
        <v>F</v>
      </c>
      <c r="D195" s="15" t="str">
        <f>VLOOKUP($A195,'MG Universe'!$A$2:$R$9990,4)</f>
        <v>S</v>
      </c>
      <c r="E195" s="15" t="str">
        <f>VLOOKUP($A195,'MG Universe'!$A$2:$R$9990,5)</f>
        <v>O</v>
      </c>
      <c r="F195" s="16" t="str">
        <f>VLOOKUP($A195,'MG Universe'!$A$2:$R$9990,6)</f>
        <v>SO</v>
      </c>
      <c r="G195" s="85">
        <f>VLOOKUP($A195,'MG Universe'!$A$2:$R$9990,7)</f>
        <v>43160</v>
      </c>
      <c r="H195" s="18">
        <f>VLOOKUP($A195,'MG Universe'!$A$2:$R$9990,8)</f>
        <v>0</v>
      </c>
      <c r="I195" s="18">
        <f>VLOOKUP($A195,'MG Universe'!$A$2:$R$9990,9)</f>
        <v>42.02</v>
      </c>
      <c r="J195" s="19" t="str">
        <f>VLOOKUP($A195,'MG Universe'!$A$2:$R$9990,10)</f>
        <v>N/A</v>
      </c>
      <c r="K195" s="86">
        <f>VLOOKUP($A195,'MG Universe'!$A$2:$R$9990,11)</f>
        <v>34.44</v>
      </c>
      <c r="L195" s="19">
        <f>VLOOKUP($A195,'MG Universe'!$A$2:$R$9990,12)</f>
        <v>1.8100000000000002E-2</v>
      </c>
      <c r="M195" s="87">
        <f>VLOOKUP($A195,'MG Universe'!$A$2:$R$9990,13)</f>
        <v>1.4</v>
      </c>
      <c r="N195" s="88">
        <f>VLOOKUP($A195,'MG Universe'!$A$2:$R$9990,14)</f>
        <v>2.06</v>
      </c>
      <c r="O195" s="18">
        <f>VLOOKUP($A195,'MG Universe'!$A$2:$R$9990,15)</f>
        <v>-5.3</v>
      </c>
      <c r="P195" s="19">
        <f>VLOOKUP($A195,'MG Universe'!$A$2:$R$9990,16)</f>
        <v>0.12970000000000001</v>
      </c>
      <c r="Q195" s="89">
        <f>VLOOKUP($A195,'MG Universe'!$A$2:$R$9990,17)</f>
        <v>11</v>
      </c>
      <c r="R195" s="18">
        <f>VLOOKUP($A195,'MG Universe'!$A$2:$R$9990,18)</f>
        <v>20.91</v>
      </c>
      <c r="S195" s="18">
        <f>VLOOKUP($A195,'MG Universe'!$A$2:$U$9990,19)</f>
        <v>5621903260</v>
      </c>
      <c r="T195" s="18" t="str">
        <f>VLOOKUP($A195,'MG Universe'!$A$2:$U$9990,20)</f>
        <v>Mid</v>
      </c>
      <c r="U195" s="18" t="str">
        <f>VLOOKUP($A195,'MG Universe'!$A$2:$U$9990,21)</f>
        <v>Construction</v>
      </c>
    </row>
    <row r="196" spans="1:21" ht="15.75" thickBot="1" x14ac:dyDescent="0.3">
      <c r="A196" s="138" t="s">
        <v>2043</v>
      </c>
      <c r="B196" s="119" t="str">
        <f>VLOOKUP($A196,'MG Universe'!$A$2:$R$9990,2)</f>
        <v>Flowserve Corp</v>
      </c>
      <c r="C196" s="15" t="str">
        <f>VLOOKUP($A196,'MG Universe'!$A$2:$R$9990,3)</f>
        <v>F</v>
      </c>
      <c r="D196" s="15" t="str">
        <f>VLOOKUP($A196,'MG Universe'!$A$2:$R$9990,4)</f>
        <v>S</v>
      </c>
      <c r="E196" s="15" t="str">
        <f>VLOOKUP($A196,'MG Universe'!$A$2:$R$9990,5)</f>
        <v>O</v>
      </c>
      <c r="F196" s="16" t="str">
        <f>VLOOKUP($A196,'MG Universe'!$A$2:$R$9990,6)</f>
        <v>SO</v>
      </c>
      <c r="G196" s="85">
        <f>VLOOKUP($A196,'MG Universe'!$A$2:$R$9990,7)</f>
        <v>43160</v>
      </c>
      <c r="H196" s="18">
        <f>VLOOKUP($A196,'MG Universe'!$A$2:$R$9990,8)</f>
        <v>0</v>
      </c>
      <c r="I196" s="18">
        <f>VLOOKUP($A196,'MG Universe'!$A$2:$R$9990,9)</f>
        <v>42.02</v>
      </c>
      <c r="J196" s="19" t="str">
        <f>VLOOKUP($A196,'MG Universe'!$A$2:$R$9990,10)</f>
        <v>N/A</v>
      </c>
      <c r="K196" s="86">
        <f>VLOOKUP($A196,'MG Universe'!$A$2:$R$9990,11)</f>
        <v>34.44</v>
      </c>
      <c r="L196" s="19">
        <f>VLOOKUP($A196,'MG Universe'!$A$2:$R$9990,12)</f>
        <v>1.8100000000000002E-2</v>
      </c>
      <c r="M196" s="87">
        <f>VLOOKUP($A196,'MG Universe'!$A$2:$R$9990,13)</f>
        <v>1.4</v>
      </c>
      <c r="N196" s="88">
        <f>VLOOKUP($A196,'MG Universe'!$A$2:$R$9990,14)</f>
        <v>2.06</v>
      </c>
      <c r="O196" s="18">
        <f>VLOOKUP($A196,'MG Universe'!$A$2:$R$9990,15)</f>
        <v>-5.3</v>
      </c>
      <c r="P196" s="19">
        <f>VLOOKUP($A196,'MG Universe'!$A$2:$R$9990,16)</f>
        <v>0.12970000000000001</v>
      </c>
      <c r="Q196" s="89">
        <f>VLOOKUP($A196,'MG Universe'!$A$2:$R$9990,17)</f>
        <v>11</v>
      </c>
      <c r="R196" s="18">
        <f>VLOOKUP($A196,'MG Universe'!$A$2:$R$9990,18)</f>
        <v>20.91</v>
      </c>
      <c r="S196" s="18">
        <f>VLOOKUP($A196,'MG Universe'!$A$2:$U$9990,19)</f>
        <v>5621903260</v>
      </c>
      <c r="T196" s="18" t="str">
        <f>VLOOKUP($A196,'MG Universe'!$A$2:$U$9990,20)</f>
        <v>Mid</v>
      </c>
      <c r="U196" s="18" t="str">
        <f>VLOOKUP($A196,'MG Universe'!$A$2:$U$9990,21)</f>
        <v>Construction</v>
      </c>
    </row>
    <row r="197" spans="1:21" ht="15.75" thickBot="1" x14ac:dyDescent="0.3">
      <c r="A197" s="138" t="s">
        <v>759</v>
      </c>
      <c r="B197" s="119" t="str">
        <f>VLOOKUP($A197,'MG Universe'!$A$2:$R$9990,2)</f>
        <v>FMC Corp</v>
      </c>
      <c r="C197" s="15" t="str">
        <f>VLOOKUP($A197,'MG Universe'!$A$2:$R$9990,3)</f>
        <v>C+</v>
      </c>
      <c r="D197" s="15" t="str">
        <f>VLOOKUP($A197,'MG Universe'!$A$2:$R$9990,4)</f>
        <v>E</v>
      </c>
      <c r="E197" s="15" t="str">
        <f>VLOOKUP($A197,'MG Universe'!$A$2:$R$9990,5)</f>
        <v>F</v>
      </c>
      <c r="F197" s="16" t="str">
        <f>VLOOKUP($A197,'MG Universe'!$A$2:$R$9990,6)</f>
        <v>EF</v>
      </c>
      <c r="G197" s="85">
        <f>VLOOKUP($A197,'MG Universe'!$A$2:$R$9990,7)</f>
        <v>43168</v>
      </c>
      <c r="H197" s="18">
        <f>VLOOKUP($A197,'MG Universe'!$A$2:$R$9990,8)</f>
        <v>100.52</v>
      </c>
      <c r="I197" s="18">
        <f>VLOOKUP($A197,'MG Universe'!$A$2:$R$9990,9)</f>
        <v>87.75</v>
      </c>
      <c r="J197" s="19">
        <f>VLOOKUP($A197,'MG Universe'!$A$2:$R$9990,10)</f>
        <v>0.873</v>
      </c>
      <c r="K197" s="86">
        <f>VLOOKUP($A197,'MG Universe'!$A$2:$R$9990,11)</f>
        <v>23.21</v>
      </c>
      <c r="L197" s="19">
        <f>VLOOKUP($A197,'MG Universe'!$A$2:$R$9990,12)</f>
        <v>7.4999999999999997E-3</v>
      </c>
      <c r="M197" s="87">
        <f>VLOOKUP($A197,'MG Universe'!$A$2:$R$9990,13)</f>
        <v>1.6</v>
      </c>
      <c r="N197" s="88">
        <f>VLOOKUP($A197,'MG Universe'!$A$2:$R$9990,14)</f>
        <v>1.65</v>
      </c>
      <c r="O197" s="18">
        <f>VLOOKUP($A197,'MG Universe'!$A$2:$R$9990,15)</f>
        <v>-21.36</v>
      </c>
      <c r="P197" s="19">
        <f>VLOOKUP($A197,'MG Universe'!$A$2:$R$9990,16)</f>
        <v>7.3599999999999999E-2</v>
      </c>
      <c r="Q197" s="89">
        <f>VLOOKUP($A197,'MG Universe'!$A$2:$R$9990,17)</f>
        <v>0</v>
      </c>
      <c r="R197" s="18">
        <f>VLOOKUP($A197,'MG Universe'!$A$2:$R$9990,18)</f>
        <v>48.75</v>
      </c>
      <c r="S197" s="18">
        <f>VLOOKUP($A197,'MG Universe'!$A$2:$U$9990,19)</f>
        <v>12024127937</v>
      </c>
      <c r="T197" s="18" t="str">
        <f>VLOOKUP($A197,'MG Universe'!$A$2:$U$9990,20)</f>
        <v>Large</v>
      </c>
      <c r="U197" s="18" t="str">
        <f>VLOOKUP($A197,'MG Universe'!$A$2:$U$9990,21)</f>
        <v>Chemicals</v>
      </c>
    </row>
    <row r="198" spans="1:21" ht="15.75" thickBot="1" x14ac:dyDescent="0.3">
      <c r="A198" s="138" t="s">
        <v>763</v>
      </c>
      <c r="B198" s="119" t="str">
        <f>VLOOKUP($A198,'MG Universe'!$A$2:$R$9990,2)</f>
        <v>Twenty-First Century Fox Inc Class B</v>
      </c>
      <c r="C198" s="15" t="str">
        <f>VLOOKUP($A198,'MG Universe'!$A$2:$R$9990,3)</f>
        <v>C</v>
      </c>
      <c r="D198" s="15" t="str">
        <f>VLOOKUP($A198,'MG Universe'!$A$2:$R$9990,4)</f>
        <v>E</v>
      </c>
      <c r="E198" s="15" t="str">
        <f>VLOOKUP($A198,'MG Universe'!$A$2:$R$9990,5)</f>
        <v>O</v>
      </c>
      <c r="F198" s="16" t="str">
        <f>VLOOKUP($A198,'MG Universe'!$A$2:$R$9990,6)</f>
        <v>EO</v>
      </c>
      <c r="G198" s="85">
        <f>VLOOKUP($A198,'MG Universe'!$A$2:$R$9990,7)</f>
        <v>43165</v>
      </c>
      <c r="H198" s="18">
        <f>VLOOKUP($A198,'MG Universe'!$A$2:$R$9990,8)</f>
        <v>32.729999999999997</v>
      </c>
      <c r="I198" s="18">
        <f>VLOOKUP($A198,'MG Universe'!$A$2:$R$9990,9)</f>
        <v>46.19</v>
      </c>
      <c r="J198" s="19">
        <f>VLOOKUP($A198,'MG Universe'!$A$2:$R$9990,10)</f>
        <v>1.4112</v>
      </c>
      <c r="K198" s="86">
        <f>VLOOKUP($A198,'MG Universe'!$A$2:$R$9990,11)</f>
        <v>21.38</v>
      </c>
      <c r="L198" s="19">
        <f>VLOOKUP($A198,'MG Universe'!$A$2:$R$9990,12)</f>
        <v>7.7999999999999996E-3</v>
      </c>
      <c r="M198" s="87">
        <f>VLOOKUP($A198,'MG Universe'!$A$2:$R$9990,13)</f>
        <v>1.3</v>
      </c>
      <c r="N198" s="88">
        <f>VLOOKUP($A198,'MG Universe'!$A$2:$R$9990,14)</f>
        <v>2.16</v>
      </c>
      <c r="O198" s="18">
        <f>VLOOKUP($A198,'MG Universe'!$A$2:$R$9990,15)</f>
        <v>-9.1999999999999993</v>
      </c>
      <c r="P198" s="19">
        <f>VLOOKUP($A198,'MG Universe'!$A$2:$R$9990,16)</f>
        <v>6.4399999999999999E-2</v>
      </c>
      <c r="Q198" s="89">
        <f>VLOOKUP($A198,'MG Universe'!$A$2:$R$9990,17)</f>
        <v>4</v>
      </c>
      <c r="R198" s="18">
        <f>VLOOKUP($A198,'MG Universe'!$A$2:$R$9990,18)</f>
        <v>21.42</v>
      </c>
      <c r="S198" s="18">
        <f>VLOOKUP($A198,'MG Universe'!$A$2:$U$9990,19)</f>
        <v>87360806753</v>
      </c>
      <c r="T198" s="18" t="str">
        <f>VLOOKUP($A198,'MG Universe'!$A$2:$U$9990,20)</f>
        <v>Large</v>
      </c>
      <c r="U198" s="18" t="str">
        <f>VLOOKUP($A198,'MG Universe'!$A$2:$U$9990,21)</f>
        <v>Media Entertainment</v>
      </c>
    </row>
    <row r="199" spans="1:21" ht="15.75" thickBot="1" x14ac:dyDescent="0.3">
      <c r="A199" s="138" t="s">
        <v>764</v>
      </c>
      <c r="B199" s="119" t="str">
        <f>VLOOKUP($A199,'MG Universe'!$A$2:$R$9990,2)</f>
        <v>Twenty-First Century Fox Inc Class A</v>
      </c>
      <c r="C199" s="15" t="str">
        <f>VLOOKUP($A199,'MG Universe'!$A$2:$R$9990,3)</f>
        <v>C</v>
      </c>
      <c r="D199" s="15" t="str">
        <f>VLOOKUP($A199,'MG Universe'!$A$2:$R$9990,4)</f>
        <v>E</v>
      </c>
      <c r="E199" s="15" t="str">
        <f>VLOOKUP($A199,'MG Universe'!$A$2:$R$9990,5)</f>
        <v>O</v>
      </c>
      <c r="F199" s="16" t="str">
        <f>VLOOKUP($A199,'MG Universe'!$A$2:$R$9990,6)</f>
        <v>EO</v>
      </c>
      <c r="G199" s="85">
        <f>VLOOKUP($A199,'MG Universe'!$A$2:$R$9990,7)</f>
        <v>43165</v>
      </c>
      <c r="H199" s="18">
        <f>VLOOKUP($A199,'MG Universe'!$A$2:$R$9990,8)</f>
        <v>32.729999999999997</v>
      </c>
      <c r="I199" s="18">
        <f>VLOOKUP($A199,'MG Universe'!$A$2:$R$9990,9)</f>
        <v>46.47</v>
      </c>
      <c r="J199" s="19">
        <f>VLOOKUP($A199,'MG Universe'!$A$2:$R$9990,10)</f>
        <v>1.4198</v>
      </c>
      <c r="K199" s="86">
        <f>VLOOKUP($A199,'MG Universe'!$A$2:$R$9990,11)</f>
        <v>21.51</v>
      </c>
      <c r="L199" s="19">
        <f>VLOOKUP($A199,'MG Universe'!$A$2:$R$9990,12)</f>
        <v>7.7000000000000002E-3</v>
      </c>
      <c r="M199" s="87">
        <f>VLOOKUP($A199,'MG Universe'!$A$2:$R$9990,13)</f>
        <v>1.3</v>
      </c>
      <c r="N199" s="88">
        <f>VLOOKUP($A199,'MG Universe'!$A$2:$R$9990,14)</f>
        <v>2.16</v>
      </c>
      <c r="O199" s="18">
        <f>VLOOKUP($A199,'MG Universe'!$A$2:$R$9990,15)</f>
        <v>-9.1999999999999993</v>
      </c>
      <c r="P199" s="19">
        <f>VLOOKUP($A199,'MG Universe'!$A$2:$R$9990,16)</f>
        <v>6.5100000000000005E-2</v>
      </c>
      <c r="Q199" s="89">
        <f>VLOOKUP($A199,'MG Universe'!$A$2:$R$9990,17)</f>
        <v>4</v>
      </c>
      <c r="R199" s="18">
        <f>VLOOKUP($A199,'MG Universe'!$A$2:$R$9990,18)</f>
        <v>21.42</v>
      </c>
      <c r="S199" s="18">
        <f>VLOOKUP($A199,'MG Universe'!$A$2:$U$9990,19)</f>
        <v>87360806753</v>
      </c>
      <c r="T199" s="18" t="str">
        <f>VLOOKUP($A199,'MG Universe'!$A$2:$U$9990,20)</f>
        <v>Large</v>
      </c>
      <c r="U199" s="18" t="str">
        <f>VLOOKUP($A199,'MG Universe'!$A$2:$U$9990,21)</f>
        <v>Media Entertainment</v>
      </c>
    </row>
    <row r="200" spans="1:21" ht="15.75" thickBot="1" x14ac:dyDescent="0.3">
      <c r="A200" s="138" t="s">
        <v>769</v>
      </c>
      <c r="B200" s="119" t="str">
        <f>VLOOKUP($A200,'MG Universe'!$A$2:$R$9990,2)</f>
        <v>Federal Realty Investment Trust</v>
      </c>
      <c r="C200" s="15" t="str">
        <f>VLOOKUP($A200,'MG Universe'!$A$2:$R$9990,3)</f>
        <v>B</v>
      </c>
      <c r="D200" s="15" t="str">
        <f>VLOOKUP($A200,'MG Universe'!$A$2:$R$9990,4)</f>
        <v>E</v>
      </c>
      <c r="E200" s="15" t="str">
        <f>VLOOKUP($A200,'MG Universe'!$A$2:$R$9990,5)</f>
        <v>O</v>
      </c>
      <c r="F200" s="16" t="str">
        <f>VLOOKUP($A200,'MG Universe'!$A$2:$R$9990,6)</f>
        <v>EO</v>
      </c>
      <c r="G200" s="85">
        <f>VLOOKUP($A200,'MG Universe'!$A$2:$R$9990,7)</f>
        <v>43258</v>
      </c>
      <c r="H200" s="18">
        <f>VLOOKUP($A200,'MG Universe'!$A$2:$R$9990,8)</f>
        <v>69.260000000000005</v>
      </c>
      <c r="I200" s="18">
        <f>VLOOKUP($A200,'MG Universe'!$A$2:$R$9990,9)</f>
        <v>123.98</v>
      </c>
      <c r="J200" s="19">
        <f>VLOOKUP($A200,'MG Universe'!$A$2:$R$9990,10)</f>
        <v>1.7901</v>
      </c>
      <c r="K200" s="86">
        <f>VLOOKUP($A200,'MG Universe'!$A$2:$R$9990,11)</f>
        <v>37.229999999999997</v>
      </c>
      <c r="L200" s="19">
        <f>VLOOKUP($A200,'MG Universe'!$A$2:$R$9990,12)</f>
        <v>3.1899999999999998E-2</v>
      </c>
      <c r="M200" s="87">
        <f>VLOOKUP($A200,'MG Universe'!$A$2:$R$9990,13)</f>
        <v>0.3</v>
      </c>
      <c r="N200" s="88">
        <f>VLOOKUP($A200,'MG Universe'!$A$2:$R$9990,14)</f>
        <v>1.72</v>
      </c>
      <c r="O200" s="18">
        <f>VLOOKUP($A200,'MG Universe'!$A$2:$R$9990,15)</f>
        <v>-47.28</v>
      </c>
      <c r="P200" s="19">
        <f>VLOOKUP($A200,'MG Universe'!$A$2:$R$9990,16)</f>
        <v>0.14369999999999999</v>
      </c>
      <c r="Q200" s="89">
        <f>VLOOKUP($A200,'MG Universe'!$A$2:$R$9990,17)</f>
        <v>20</v>
      </c>
      <c r="R200" s="18">
        <f>VLOOKUP($A200,'MG Universe'!$A$2:$R$9990,18)</f>
        <v>44.33</v>
      </c>
      <c r="S200" s="18">
        <f>VLOOKUP($A200,'MG Universe'!$A$2:$U$9990,19)</f>
        <v>9104188748</v>
      </c>
      <c r="T200" s="18" t="str">
        <f>VLOOKUP($A200,'MG Universe'!$A$2:$U$9990,20)</f>
        <v>Mid</v>
      </c>
      <c r="U200" s="18" t="str">
        <f>VLOOKUP($A200,'MG Universe'!$A$2:$U$9990,21)</f>
        <v>REIT</v>
      </c>
    </row>
    <row r="201" spans="1:21" ht="15.75" thickBot="1" x14ac:dyDescent="0.3">
      <c r="A201" s="138" t="s">
        <v>773</v>
      </c>
      <c r="B201" s="119" t="str">
        <f>VLOOKUP($A201,'MG Universe'!$A$2:$R$9990,2)</f>
        <v>TechnipFMC PLC</v>
      </c>
      <c r="C201" s="15" t="str">
        <f>VLOOKUP($A201,'MG Universe'!$A$2:$R$9990,3)</f>
        <v>D</v>
      </c>
      <c r="D201" s="15" t="str">
        <f>VLOOKUP($A201,'MG Universe'!$A$2:$R$9990,4)</f>
        <v>S</v>
      </c>
      <c r="E201" s="15" t="str">
        <f>VLOOKUP($A201,'MG Universe'!$A$2:$R$9990,5)</f>
        <v>O</v>
      </c>
      <c r="F201" s="16" t="str">
        <f>VLOOKUP($A201,'MG Universe'!$A$2:$R$9990,6)</f>
        <v>SO</v>
      </c>
      <c r="G201" s="85">
        <f>VLOOKUP($A201,'MG Universe'!$A$2:$R$9990,7)</f>
        <v>43202</v>
      </c>
      <c r="H201" s="18">
        <f>VLOOKUP($A201,'MG Universe'!$A$2:$R$9990,8)</f>
        <v>0</v>
      </c>
      <c r="I201" s="18">
        <f>VLOOKUP($A201,'MG Universe'!$A$2:$R$9990,9)</f>
        <v>30.66</v>
      </c>
      <c r="J201" s="19" t="str">
        <f>VLOOKUP($A201,'MG Universe'!$A$2:$R$9990,10)</f>
        <v>N/A</v>
      </c>
      <c r="K201" s="86">
        <f>VLOOKUP($A201,'MG Universe'!$A$2:$R$9990,11)</f>
        <v>22.54</v>
      </c>
      <c r="L201" s="19">
        <f>VLOOKUP($A201,'MG Universe'!$A$2:$R$9990,12)</f>
        <v>4.1999999999999997E-3</v>
      </c>
      <c r="M201" s="87" t="e">
        <f>VLOOKUP($A201,'MG Universe'!$A$2:$R$9990,13)</f>
        <v>#N/A</v>
      </c>
      <c r="N201" s="88">
        <f>VLOOKUP($A201,'MG Universe'!$A$2:$R$9990,14)</f>
        <v>1.32</v>
      </c>
      <c r="O201" s="18">
        <f>VLOOKUP($A201,'MG Universe'!$A$2:$R$9990,15)</f>
        <v>-4.71</v>
      </c>
      <c r="P201" s="19">
        <f>VLOOKUP($A201,'MG Universe'!$A$2:$R$9990,16)</f>
        <v>7.0199999999999999E-2</v>
      </c>
      <c r="Q201" s="89">
        <f>VLOOKUP($A201,'MG Universe'!$A$2:$R$9990,17)</f>
        <v>0</v>
      </c>
      <c r="R201" s="18">
        <f>VLOOKUP($A201,'MG Universe'!$A$2:$R$9990,18)</f>
        <v>26.06</v>
      </c>
      <c r="S201" s="18">
        <f>VLOOKUP($A201,'MG Universe'!$A$2:$U$9990,19)</f>
        <v>14119455500</v>
      </c>
      <c r="T201" s="18" t="str">
        <f>VLOOKUP($A201,'MG Universe'!$A$2:$U$9990,20)</f>
        <v>Large</v>
      </c>
      <c r="U201" s="18" t="str">
        <f>VLOOKUP($A201,'MG Universe'!$A$2:$U$9990,21)</f>
        <v>Oil &amp; Gas</v>
      </c>
    </row>
    <row r="202" spans="1:21" ht="15.75" thickBot="1" x14ac:dyDescent="0.3">
      <c r="A202" s="138" t="s">
        <v>776</v>
      </c>
      <c r="B202" s="119" t="str">
        <f>VLOOKUP($A202,'MG Universe'!$A$2:$R$9990,2)</f>
        <v>Fortive Corp</v>
      </c>
      <c r="C202" s="15" t="str">
        <f>VLOOKUP($A202,'MG Universe'!$A$2:$R$9990,3)</f>
        <v>B-</v>
      </c>
      <c r="D202" s="15" t="str">
        <f>VLOOKUP($A202,'MG Universe'!$A$2:$R$9990,4)</f>
        <v>E</v>
      </c>
      <c r="E202" s="15" t="str">
        <f>VLOOKUP($A202,'MG Universe'!$A$2:$R$9990,5)</f>
        <v>U</v>
      </c>
      <c r="F202" s="16" t="str">
        <f>VLOOKUP($A202,'MG Universe'!$A$2:$R$9990,6)</f>
        <v>EU</v>
      </c>
      <c r="G202" s="85">
        <f>VLOOKUP($A202,'MG Universe'!$A$2:$R$9990,7)</f>
        <v>43258</v>
      </c>
      <c r="H202" s="18">
        <f>VLOOKUP($A202,'MG Universe'!$A$2:$R$9990,8)</f>
        <v>112.27</v>
      </c>
      <c r="I202" s="18">
        <f>VLOOKUP($A202,'MG Universe'!$A$2:$R$9990,9)</f>
        <v>77.569999999999993</v>
      </c>
      <c r="J202" s="19">
        <f>VLOOKUP($A202,'MG Universe'!$A$2:$R$9990,10)</f>
        <v>0.69089999999999996</v>
      </c>
      <c r="K202" s="86">
        <f>VLOOKUP($A202,'MG Universe'!$A$2:$R$9990,11)</f>
        <v>26.57</v>
      </c>
      <c r="L202" s="19">
        <f>VLOOKUP($A202,'MG Universe'!$A$2:$R$9990,12)</f>
        <v>3.5999999999999999E-3</v>
      </c>
      <c r="M202" s="87" t="e">
        <f>VLOOKUP($A202,'MG Universe'!$A$2:$R$9990,13)</f>
        <v>#N/A</v>
      </c>
      <c r="N202" s="88">
        <f>VLOOKUP($A202,'MG Universe'!$A$2:$R$9990,14)</f>
        <v>2.11</v>
      </c>
      <c r="O202" s="18">
        <f>VLOOKUP($A202,'MG Universe'!$A$2:$R$9990,15)</f>
        <v>-9.7799999999999994</v>
      </c>
      <c r="P202" s="19">
        <f>VLOOKUP($A202,'MG Universe'!$A$2:$R$9990,16)</f>
        <v>9.0300000000000005E-2</v>
      </c>
      <c r="Q202" s="89">
        <f>VLOOKUP($A202,'MG Universe'!$A$2:$R$9990,17)</f>
        <v>2</v>
      </c>
      <c r="R202" s="18">
        <f>VLOOKUP($A202,'MG Universe'!$A$2:$R$9990,18)</f>
        <v>29.09</v>
      </c>
      <c r="S202" s="18">
        <f>VLOOKUP($A202,'MG Universe'!$A$2:$U$9990,19)</f>
        <v>27306608076</v>
      </c>
      <c r="T202" s="18" t="str">
        <f>VLOOKUP($A202,'MG Universe'!$A$2:$U$9990,20)</f>
        <v>Large</v>
      </c>
      <c r="U202" s="18" t="str">
        <f>VLOOKUP($A202,'MG Universe'!$A$2:$U$9990,21)</f>
        <v>IT Hardware</v>
      </c>
    </row>
    <row r="203" spans="1:21" ht="15.75" thickBot="1" x14ac:dyDescent="0.3">
      <c r="A203" s="138" t="s">
        <v>778</v>
      </c>
      <c r="B203" s="119" t="str">
        <f>VLOOKUP($A203,'MG Universe'!$A$2:$R$9990,2)</f>
        <v>General Dynamics Corporation</v>
      </c>
      <c r="C203" s="15" t="str">
        <f>VLOOKUP($A203,'MG Universe'!$A$2:$R$9990,3)</f>
        <v>B-</v>
      </c>
      <c r="D203" s="15" t="str">
        <f>VLOOKUP($A203,'MG Universe'!$A$2:$R$9990,4)</f>
        <v>E</v>
      </c>
      <c r="E203" s="15" t="str">
        <f>VLOOKUP($A203,'MG Universe'!$A$2:$R$9990,5)</f>
        <v>U</v>
      </c>
      <c r="F203" s="16" t="str">
        <f>VLOOKUP($A203,'MG Universe'!$A$2:$R$9990,6)</f>
        <v>EU</v>
      </c>
      <c r="G203" s="85">
        <f>VLOOKUP($A203,'MG Universe'!$A$2:$R$9990,7)</f>
        <v>43275</v>
      </c>
      <c r="H203" s="18">
        <f>VLOOKUP($A203,'MG Universe'!$A$2:$R$9990,8)</f>
        <v>294.33999999999997</v>
      </c>
      <c r="I203" s="18">
        <f>VLOOKUP($A203,'MG Universe'!$A$2:$R$9990,9)</f>
        <v>192.32</v>
      </c>
      <c r="J203" s="19">
        <f>VLOOKUP($A203,'MG Universe'!$A$2:$R$9990,10)</f>
        <v>0.65339999999999998</v>
      </c>
      <c r="K203" s="86">
        <f>VLOOKUP($A203,'MG Universe'!$A$2:$R$9990,11)</f>
        <v>20.239999999999998</v>
      </c>
      <c r="L203" s="19">
        <f>VLOOKUP($A203,'MG Universe'!$A$2:$R$9990,12)</f>
        <v>1.7100000000000001E-2</v>
      </c>
      <c r="M203" s="87">
        <f>VLOOKUP($A203,'MG Universe'!$A$2:$R$9990,13)</f>
        <v>0.9</v>
      </c>
      <c r="N203" s="88">
        <f>VLOOKUP($A203,'MG Universe'!$A$2:$R$9990,14)</f>
        <v>1.34</v>
      </c>
      <c r="O203" s="18">
        <f>VLOOKUP($A203,'MG Universe'!$A$2:$R$9990,15)</f>
        <v>-16.54</v>
      </c>
      <c r="P203" s="19">
        <f>VLOOKUP($A203,'MG Universe'!$A$2:$R$9990,16)</f>
        <v>5.8700000000000002E-2</v>
      </c>
      <c r="Q203" s="89">
        <f>VLOOKUP($A203,'MG Universe'!$A$2:$R$9990,17)</f>
        <v>4</v>
      </c>
      <c r="R203" s="18">
        <f>VLOOKUP($A203,'MG Universe'!$A$2:$R$9990,18)</f>
        <v>96.25</v>
      </c>
      <c r="S203" s="18">
        <f>VLOOKUP($A203,'MG Universe'!$A$2:$U$9990,19)</f>
        <v>57495366657</v>
      </c>
      <c r="T203" s="18" t="str">
        <f>VLOOKUP($A203,'MG Universe'!$A$2:$U$9990,20)</f>
        <v>Large</v>
      </c>
      <c r="U203" s="18" t="str">
        <f>VLOOKUP($A203,'MG Universe'!$A$2:$U$9990,21)</f>
        <v>Defense</v>
      </c>
    </row>
    <row r="204" spans="1:21" ht="15.75" thickBot="1" x14ac:dyDescent="0.3">
      <c r="A204" s="138" t="s">
        <v>780</v>
      </c>
      <c r="B204" s="119" t="str">
        <f>VLOOKUP($A204,'MG Universe'!$A$2:$R$9990,2)</f>
        <v>General Electric Company</v>
      </c>
      <c r="C204" s="15" t="str">
        <f>VLOOKUP($A204,'MG Universe'!$A$2:$R$9990,3)</f>
        <v>D</v>
      </c>
      <c r="D204" s="15" t="str">
        <f>VLOOKUP($A204,'MG Universe'!$A$2:$R$9990,4)</f>
        <v>S</v>
      </c>
      <c r="E204" s="15" t="str">
        <f>VLOOKUP($A204,'MG Universe'!$A$2:$R$9990,5)</f>
        <v>O</v>
      </c>
      <c r="F204" s="16" t="str">
        <f>VLOOKUP($A204,'MG Universe'!$A$2:$R$9990,6)</f>
        <v>SO</v>
      </c>
      <c r="G204" s="85">
        <f>VLOOKUP($A204,'MG Universe'!$A$2:$R$9990,7)</f>
        <v>43155</v>
      </c>
      <c r="H204" s="18">
        <f>VLOOKUP($A204,'MG Universe'!$A$2:$R$9990,8)</f>
        <v>0</v>
      </c>
      <c r="I204" s="18">
        <f>VLOOKUP($A204,'MG Universe'!$A$2:$R$9990,9)</f>
        <v>13.69</v>
      </c>
      <c r="J204" s="19" t="str">
        <f>VLOOKUP($A204,'MG Universe'!$A$2:$R$9990,10)</f>
        <v>N/A</v>
      </c>
      <c r="K204" s="86">
        <f>VLOOKUP($A204,'MG Universe'!$A$2:$R$9990,11)</f>
        <v>45.63</v>
      </c>
      <c r="L204" s="19">
        <f>VLOOKUP($A204,'MG Universe'!$A$2:$R$9990,12)</f>
        <v>6.1400000000000003E-2</v>
      </c>
      <c r="M204" s="87">
        <f>VLOOKUP($A204,'MG Universe'!$A$2:$R$9990,13)</f>
        <v>1</v>
      </c>
      <c r="N204" s="88">
        <f>VLOOKUP($A204,'MG Universe'!$A$2:$R$9990,14)</f>
        <v>1.03</v>
      </c>
      <c r="O204" s="18">
        <f>VLOOKUP($A204,'MG Universe'!$A$2:$R$9990,15)</f>
        <v>-20.170000000000002</v>
      </c>
      <c r="P204" s="19">
        <f>VLOOKUP($A204,'MG Universe'!$A$2:$R$9990,16)</f>
        <v>0.1857</v>
      </c>
      <c r="Q204" s="89">
        <f>VLOOKUP($A204,'MG Universe'!$A$2:$R$9990,17)</f>
        <v>0</v>
      </c>
      <c r="R204" s="18">
        <f>VLOOKUP($A204,'MG Universe'!$A$2:$R$9990,18)</f>
        <v>12.12</v>
      </c>
      <c r="S204" s="18">
        <f>VLOOKUP($A204,'MG Universe'!$A$2:$U$9990,19)</f>
        <v>118816688230</v>
      </c>
      <c r="T204" s="18" t="str">
        <f>VLOOKUP($A204,'MG Universe'!$A$2:$U$9990,20)</f>
        <v>Large</v>
      </c>
      <c r="U204" s="18" t="str">
        <f>VLOOKUP($A204,'MG Universe'!$A$2:$U$9990,21)</f>
        <v>Conglomerates</v>
      </c>
    </row>
    <row r="205" spans="1:21" ht="15.75" thickBot="1" x14ac:dyDescent="0.3">
      <c r="A205" s="138" t="s">
        <v>784</v>
      </c>
      <c r="B205" s="119" t="str">
        <f>VLOOKUP($A205,'MG Universe'!$A$2:$R$9990,2)</f>
        <v>GGP Inc</v>
      </c>
      <c r="C205" s="15" t="str">
        <f>VLOOKUP($A205,'MG Universe'!$A$2:$R$9990,3)</f>
        <v>C</v>
      </c>
      <c r="D205" s="15" t="str">
        <f>VLOOKUP($A205,'MG Universe'!$A$2:$R$9990,4)</f>
        <v>S</v>
      </c>
      <c r="E205" s="15" t="str">
        <f>VLOOKUP($A205,'MG Universe'!$A$2:$R$9990,5)</f>
        <v>U</v>
      </c>
      <c r="F205" s="16" t="str">
        <f>VLOOKUP($A205,'MG Universe'!$A$2:$R$9990,6)</f>
        <v>SU</v>
      </c>
      <c r="G205" s="85">
        <f>VLOOKUP($A205,'MG Universe'!$A$2:$R$9990,7)</f>
        <v>43175</v>
      </c>
      <c r="H205" s="18">
        <f>VLOOKUP($A205,'MG Universe'!$A$2:$R$9990,8)</f>
        <v>31.93</v>
      </c>
      <c r="I205" s="18">
        <f>VLOOKUP($A205,'MG Universe'!$A$2:$R$9990,9)</f>
        <v>20.7</v>
      </c>
      <c r="J205" s="19">
        <f>VLOOKUP($A205,'MG Universe'!$A$2:$R$9990,10)</f>
        <v>0.64829999999999999</v>
      </c>
      <c r="K205" s="86">
        <f>VLOOKUP($A205,'MG Universe'!$A$2:$R$9990,11)</f>
        <v>24.94</v>
      </c>
      <c r="L205" s="19">
        <f>VLOOKUP($A205,'MG Universe'!$A$2:$R$9990,12)</f>
        <v>4.2500000000000003E-2</v>
      </c>
      <c r="M205" s="87">
        <f>VLOOKUP($A205,'MG Universe'!$A$2:$R$9990,13)</f>
        <v>0.9</v>
      </c>
      <c r="N205" s="88">
        <f>VLOOKUP($A205,'MG Universe'!$A$2:$R$9990,14)</f>
        <v>0.8</v>
      </c>
      <c r="O205" s="18">
        <f>VLOOKUP($A205,'MG Universe'!$A$2:$R$9990,15)</f>
        <v>-14.28</v>
      </c>
      <c r="P205" s="19">
        <f>VLOOKUP($A205,'MG Universe'!$A$2:$R$9990,16)</f>
        <v>8.2199999999999995E-2</v>
      </c>
      <c r="Q205" s="89">
        <f>VLOOKUP($A205,'MG Universe'!$A$2:$R$9990,17)</f>
        <v>7</v>
      </c>
      <c r="R205" s="18">
        <f>VLOOKUP($A205,'MG Universe'!$A$2:$R$9990,18)</f>
        <v>9.3000000000000007</v>
      </c>
      <c r="S205" s="18">
        <f>VLOOKUP($A205,'MG Universe'!$A$2:$U$9990,19)</f>
        <v>19924511687</v>
      </c>
      <c r="T205" s="18" t="str">
        <f>VLOOKUP($A205,'MG Universe'!$A$2:$U$9990,20)</f>
        <v>Large</v>
      </c>
      <c r="U205" s="18" t="str">
        <f>VLOOKUP($A205,'MG Universe'!$A$2:$U$9990,21)</f>
        <v>REIT</v>
      </c>
    </row>
    <row r="206" spans="1:21" ht="15.75" thickBot="1" x14ac:dyDescent="0.3">
      <c r="A206" s="138" t="s">
        <v>788</v>
      </c>
      <c r="B206" s="119" t="str">
        <f>VLOOKUP($A206,'MG Universe'!$A$2:$R$9990,2)</f>
        <v>Gilead Sciences, Inc.</v>
      </c>
      <c r="C206" s="15" t="str">
        <f>VLOOKUP($A206,'MG Universe'!$A$2:$R$9990,3)</f>
        <v>B</v>
      </c>
      <c r="D206" s="15" t="str">
        <f>VLOOKUP($A206,'MG Universe'!$A$2:$R$9990,4)</f>
        <v>E</v>
      </c>
      <c r="E206" s="15" t="str">
        <f>VLOOKUP($A206,'MG Universe'!$A$2:$R$9990,5)</f>
        <v>U</v>
      </c>
      <c r="F206" s="16" t="str">
        <f>VLOOKUP($A206,'MG Universe'!$A$2:$R$9990,6)</f>
        <v>EU</v>
      </c>
      <c r="G206" s="85">
        <f>VLOOKUP($A206,'MG Universe'!$A$2:$R$9990,7)</f>
        <v>43162</v>
      </c>
      <c r="H206" s="18">
        <f>VLOOKUP($A206,'MG Universe'!$A$2:$R$9990,8)</f>
        <v>261.64</v>
      </c>
      <c r="I206" s="18">
        <f>VLOOKUP($A206,'MG Universe'!$A$2:$R$9990,9)</f>
        <v>77.2</v>
      </c>
      <c r="J206" s="19">
        <f>VLOOKUP($A206,'MG Universe'!$A$2:$R$9990,10)</f>
        <v>0.29509999999999997</v>
      </c>
      <c r="K206" s="86">
        <f>VLOOKUP($A206,'MG Universe'!$A$2:$R$9990,11)</f>
        <v>10.95</v>
      </c>
      <c r="L206" s="19">
        <f>VLOOKUP($A206,'MG Universe'!$A$2:$R$9990,12)</f>
        <v>2.69E-2</v>
      </c>
      <c r="M206" s="87">
        <f>VLOOKUP($A206,'MG Universe'!$A$2:$R$9990,13)</f>
        <v>1.1000000000000001</v>
      </c>
      <c r="N206" s="88">
        <f>VLOOKUP($A206,'MG Universe'!$A$2:$R$9990,14)</f>
        <v>2.74</v>
      </c>
      <c r="O206" s="18">
        <f>VLOOKUP($A206,'MG Universe'!$A$2:$R$9990,15)</f>
        <v>-13.66</v>
      </c>
      <c r="P206" s="19">
        <f>VLOOKUP($A206,'MG Universe'!$A$2:$R$9990,16)</f>
        <v>1.23E-2</v>
      </c>
      <c r="Q206" s="89">
        <f>VLOOKUP($A206,'MG Universe'!$A$2:$R$9990,17)</f>
        <v>3</v>
      </c>
      <c r="R206" s="18">
        <f>VLOOKUP($A206,'MG Universe'!$A$2:$R$9990,18)</f>
        <v>46.47</v>
      </c>
      <c r="S206" s="18">
        <f>VLOOKUP($A206,'MG Universe'!$A$2:$U$9990,19)</f>
        <v>100536059195</v>
      </c>
      <c r="T206" s="18" t="str">
        <f>VLOOKUP($A206,'MG Universe'!$A$2:$U$9990,20)</f>
        <v>Large</v>
      </c>
      <c r="U206" s="18" t="str">
        <f>VLOOKUP($A206,'MG Universe'!$A$2:$U$9990,21)</f>
        <v>Pharmaceuticals</v>
      </c>
    </row>
    <row r="207" spans="1:21" ht="15.75" thickBot="1" x14ac:dyDescent="0.3">
      <c r="A207" s="138" t="s">
        <v>790</v>
      </c>
      <c r="B207" s="119" t="str">
        <f>VLOOKUP($A207,'MG Universe'!$A$2:$R$9990,2)</f>
        <v>General Mills, Inc.</v>
      </c>
      <c r="C207" s="15" t="str">
        <f>VLOOKUP($A207,'MG Universe'!$A$2:$R$9990,3)</f>
        <v>D+</v>
      </c>
      <c r="D207" s="15" t="str">
        <f>VLOOKUP($A207,'MG Universe'!$A$2:$R$9990,4)</f>
        <v>S</v>
      </c>
      <c r="E207" s="15" t="str">
        <f>VLOOKUP($A207,'MG Universe'!$A$2:$R$9990,5)</f>
        <v>O</v>
      </c>
      <c r="F207" s="16" t="str">
        <f>VLOOKUP($A207,'MG Universe'!$A$2:$R$9990,6)</f>
        <v>SO</v>
      </c>
      <c r="G207" s="85">
        <f>VLOOKUP($A207,'MG Universe'!$A$2:$R$9990,7)</f>
        <v>43227</v>
      </c>
      <c r="H207" s="18">
        <f>VLOOKUP($A207,'MG Universe'!$A$2:$R$9990,8)</f>
        <v>36.630000000000003</v>
      </c>
      <c r="I207" s="18">
        <f>VLOOKUP($A207,'MG Universe'!$A$2:$R$9990,9)</f>
        <v>44.23</v>
      </c>
      <c r="J207" s="19">
        <f>VLOOKUP($A207,'MG Universe'!$A$2:$R$9990,10)</f>
        <v>1.2075</v>
      </c>
      <c r="K207" s="86">
        <f>VLOOKUP($A207,'MG Universe'!$A$2:$R$9990,11)</f>
        <v>14.74</v>
      </c>
      <c r="L207" s="19">
        <f>VLOOKUP($A207,'MG Universe'!$A$2:$R$9990,12)</f>
        <v>4.3400000000000001E-2</v>
      </c>
      <c r="M207" s="87">
        <f>VLOOKUP($A207,'MG Universe'!$A$2:$R$9990,13)</f>
        <v>0.8</v>
      </c>
      <c r="N207" s="88">
        <f>VLOOKUP($A207,'MG Universe'!$A$2:$R$9990,14)</f>
        <v>0.69</v>
      </c>
      <c r="O207" s="18">
        <f>VLOOKUP($A207,'MG Universe'!$A$2:$R$9990,15)</f>
        <v>-22.04</v>
      </c>
      <c r="P207" s="19">
        <f>VLOOKUP($A207,'MG Universe'!$A$2:$R$9990,16)</f>
        <v>3.1199999999999999E-2</v>
      </c>
      <c r="Q207" s="89">
        <f>VLOOKUP($A207,'MG Universe'!$A$2:$R$9990,17)</f>
        <v>13</v>
      </c>
      <c r="R207" s="18">
        <f>VLOOKUP($A207,'MG Universe'!$A$2:$R$9990,18)</f>
        <v>25.19</v>
      </c>
      <c r="S207" s="18">
        <f>VLOOKUP($A207,'MG Universe'!$A$2:$U$9990,19)</f>
        <v>26811821239</v>
      </c>
      <c r="T207" s="18" t="str">
        <f>VLOOKUP($A207,'MG Universe'!$A$2:$U$9990,20)</f>
        <v>Large</v>
      </c>
      <c r="U207" s="18" t="str">
        <f>VLOOKUP($A207,'MG Universe'!$A$2:$U$9990,21)</f>
        <v>Food Processing</v>
      </c>
    </row>
    <row r="208" spans="1:21" ht="15.75" thickBot="1" x14ac:dyDescent="0.3">
      <c r="A208" s="138" t="s">
        <v>792</v>
      </c>
      <c r="B208" s="119" t="str">
        <f>VLOOKUP($A208,'MG Universe'!$A$2:$R$9990,2)</f>
        <v>Corning Incorporated</v>
      </c>
      <c r="C208" s="15" t="str">
        <f>VLOOKUP($A208,'MG Universe'!$A$2:$R$9990,3)</f>
        <v>D+</v>
      </c>
      <c r="D208" s="15" t="str">
        <f>VLOOKUP($A208,'MG Universe'!$A$2:$R$9990,4)</f>
        <v>S</v>
      </c>
      <c r="E208" s="15" t="str">
        <f>VLOOKUP($A208,'MG Universe'!$A$2:$R$9990,5)</f>
        <v>O</v>
      </c>
      <c r="F208" s="16" t="str">
        <f>VLOOKUP($A208,'MG Universe'!$A$2:$R$9990,6)</f>
        <v>SO</v>
      </c>
      <c r="G208" s="85">
        <f>VLOOKUP($A208,'MG Universe'!$A$2:$R$9990,7)</f>
        <v>43160</v>
      </c>
      <c r="H208" s="18">
        <f>VLOOKUP($A208,'MG Universe'!$A$2:$R$9990,8)</f>
        <v>3.54</v>
      </c>
      <c r="I208" s="18">
        <f>VLOOKUP($A208,'MG Universe'!$A$2:$R$9990,9)</f>
        <v>29.19</v>
      </c>
      <c r="J208" s="19">
        <f>VLOOKUP($A208,'MG Universe'!$A$2:$R$9990,10)</f>
        <v>8.2457999999999991</v>
      </c>
      <c r="K208" s="86">
        <f>VLOOKUP($A208,'MG Universe'!$A$2:$R$9990,11)</f>
        <v>23.35</v>
      </c>
      <c r="L208" s="19">
        <f>VLOOKUP($A208,'MG Universe'!$A$2:$R$9990,12)</f>
        <v>2.12E-2</v>
      </c>
      <c r="M208" s="87">
        <f>VLOOKUP($A208,'MG Universe'!$A$2:$R$9990,13)</f>
        <v>1.3</v>
      </c>
      <c r="N208" s="88">
        <f>VLOOKUP($A208,'MG Universe'!$A$2:$R$9990,14)</f>
        <v>2.75</v>
      </c>
      <c r="O208" s="18">
        <f>VLOOKUP($A208,'MG Universe'!$A$2:$R$9990,15)</f>
        <v>-3.43</v>
      </c>
      <c r="P208" s="19">
        <f>VLOOKUP($A208,'MG Universe'!$A$2:$R$9990,16)</f>
        <v>7.4300000000000005E-2</v>
      </c>
      <c r="Q208" s="89">
        <f>VLOOKUP($A208,'MG Universe'!$A$2:$R$9990,17)</f>
        <v>7</v>
      </c>
      <c r="R208" s="18">
        <f>VLOOKUP($A208,'MG Universe'!$A$2:$R$9990,18)</f>
        <v>23.56</v>
      </c>
      <c r="S208" s="18">
        <f>VLOOKUP($A208,'MG Universe'!$A$2:$U$9990,19)</f>
        <v>24407382235</v>
      </c>
      <c r="T208" s="18" t="str">
        <f>VLOOKUP($A208,'MG Universe'!$A$2:$U$9990,20)</f>
        <v>Large</v>
      </c>
      <c r="U208" s="18" t="str">
        <f>VLOOKUP($A208,'MG Universe'!$A$2:$U$9990,21)</f>
        <v>IT Hardware</v>
      </c>
    </row>
    <row r="209" spans="1:21" ht="15.75" thickBot="1" x14ac:dyDescent="0.3">
      <c r="A209" s="138" t="s">
        <v>794</v>
      </c>
      <c r="B209" s="119" t="str">
        <f>VLOOKUP($A209,'MG Universe'!$A$2:$R$9990,2)</f>
        <v>General Motors Company</v>
      </c>
      <c r="C209" s="15" t="str">
        <f>VLOOKUP($A209,'MG Universe'!$A$2:$R$9990,3)</f>
        <v>B-</v>
      </c>
      <c r="D209" s="15" t="str">
        <f>VLOOKUP($A209,'MG Universe'!$A$2:$R$9990,4)</f>
        <v>S</v>
      </c>
      <c r="E209" s="15" t="str">
        <f>VLOOKUP($A209,'MG Universe'!$A$2:$R$9990,5)</f>
        <v>U</v>
      </c>
      <c r="F209" s="16" t="str">
        <f>VLOOKUP($A209,'MG Universe'!$A$2:$R$9990,6)</f>
        <v>SU</v>
      </c>
      <c r="G209" s="85">
        <f>VLOOKUP($A209,'MG Universe'!$A$2:$R$9990,7)</f>
        <v>43208</v>
      </c>
      <c r="H209" s="18">
        <f>VLOOKUP($A209,'MG Universe'!$A$2:$R$9990,8)</f>
        <v>55.96</v>
      </c>
      <c r="I209" s="18">
        <f>VLOOKUP($A209,'MG Universe'!$A$2:$R$9990,9)</f>
        <v>40.03</v>
      </c>
      <c r="J209" s="19">
        <f>VLOOKUP($A209,'MG Universe'!$A$2:$R$9990,10)</f>
        <v>0.71530000000000005</v>
      </c>
      <c r="K209" s="86">
        <f>VLOOKUP($A209,'MG Universe'!$A$2:$R$9990,11)</f>
        <v>12.13</v>
      </c>
      <c r="L209" s="19">
        <f>VLOOKUP($A209,'MG Universe'!$A$2:$R$9990,12)</f>
        <v>3.7999999999999999E-2</v>
      </c>
      <c r="M209" s="87">
        <f>VLOOKUP($A209,'MG Universe'!$A$2:$R$9990,13)</f>
        <v>1.6</v>
      </c>
      <c r="N209" s="88">
        <f>VLOOKUP($A209,'MG Universe'!$A$2:$R$9990,14)</f>
        <v>0.89</v>
      </c>
      <c r="O209" s="18">
        <f>VLOOKUP($A209,'MG Universe'!$A$2:$R$9990,15)</f>
        <v>-75.150000000000006</v>
      </c>
      <c r="P209" s="19">
        <f>VLOOKUP($A209,'MG Universe'!$A$2:$R$9990,16)</f>
        <v>1.8200000000000001E-2</v>
      </c>
      <c r="Q209" s="89">
        <f>VLOOKUP($A209,'MG Universe'!$A$2:$R$9990,17)</f>
        <v>4</v>
      </c>
      <c r="R209" s="18">
        <f>VLOOKUP($A209,'MG Universe'!$A$2:$R$9990,18)</f>
        <v>56.31</v>
      </c>
      <c r="S209" s="18">
        <f>VLOOKUP($A209,'MG Universe'!$A$2:$U$9990,19)</f>
        <v>56126379007</v>
      </c>
      <c r="T209" s="18" t="str">
        <f>VLOOKUP($A209,'MG Universe'!$A$2:$U$9990,20)</f>
        <v>Large</v>
      </c>
      <c r="U209" s="18" t="str">
        <f>VLOOKUP($A209,'MG Universe'!$A$2:$U$9990,21)</f>
        <v>Auto</v>
      </c>
    </row>
    <row r="210" spans="1:21" ht="15.75" thickBot="1" x14ac:dyDescent="0.3">
      <c r="A210" s="138" t="s">
        <v>800</v>
      </c>
      <c r="B210" s="119" t="str">
        <f>VLOOKUP($A210,'MG Universe'!$A$2:$R$9990,2)</f>
        <v>Alphabet Inc</v>
      </c>
      <c r="C210" s="15" t="str">
        <f>VLOOKUP($A210,'MG Universe'!$A$2:$R$9990,3)</f>
        <v>C</v>
      </c>
      <c r="D210" s="15" t="str">
        <f>VLOOKUP($A210,'MG Universe'!$A$2:$R$9990,4)</f>
        <v>E</v>
      </c>
      <c r="E210" s="15" t="str">
        <f>VLOOKUP($A210,'MG Universe'!$A$2:$R$9990,5)</f>
        <v>O</v>
      </c>
      <c r="F210" s="16" t="str">
        <f>VLOOKUP($A210,'MG Universe'!$A$2:$R$9990,6)</f>
        <v>EO</v>
      </c>
      <c r="G210" s="85">
        <f>VLOOKUP($A210,'MG Universe'!$A$2:$R$9990,7)</f>
        <v>43173</v>
      </c>
      <c r="H210" s="18">
        <f>VLOOKUP($A210,'MG Universe'!$A$2:$R$9990,8)</f>
        <v>685.42</v>
      </c>
      <c r="I210" s="18">
        <f>VLOOKUP($A210,'MG Universe'!$A$2:$R$9990,9)</f>
        <v>1006.94</v>
      </c>
      <c r="J210" s="19">
        <f>VLOOKUP($A210,'MG Universe'!$A$2:$R$9990,10)</f>
        <v>1.4691000000000001</v>
      </c>
      <c r="K210" s="86">
        <f>VLOOKUP($A210,'MG Universe'!$A$2:$R$9990,11)</f>
        <v>36.36</v>
      </c>
      <c r="L210" s="19">
        <f>VLOOKUP($A210,'MG Universe'!$A$2:$R$9990,12)</f>
        <v>0</v>
      </c>
      <c r="M210" s="87">
        <f>VLOOKUP($A210,'MG Universe'!$A$2:$R$9990,13)</f>
        <v>1</v>
      </c>
      <c r="N210" s="88">
        <f>VLOOKUP($A210,'MG Universe'!$A$2:$R$9990,14)</f>
        <v>5.14</v>
      </c>
      <c r="O210" s="18">
        <f>VLOOKUP($A210,'MG Universe'!$A$2:$R$9990,15)</f>
        <v>112.77</v>
      </c>
      <c r="P210" s="19">
        <f>VLOOKUP($A210,'MG Universe'!$A$2:$R$9990,16)</f>
        <v>0.13930000000000001</v>
      </c>
      <c r="Q210" s="89">
        <f>VLOOKUP($A210,'MG Universe'!$A$2:$R$9990,17)</f>
        <v>0</v>
      </c>
      <c r="R210" s="18">
        <f>VLOOKUP($A210,'MG Universe'!$A$2:$R$9990,18)</f>
        <v>437.29</v>
      </c>
      <c r="S210" s="18">
        <f>VLOOKUP($A210,'MG Universe'!$A$2:$U$9990,19)</f>
        <v>699462067006</v>
      </c>
      <c r="T210" s="18" t="str">
        <f>VLOOKUP($A210,'MG Universe'!$A$2:$U$9990,20)</f>
        <v>Large</v>
      </c>
      <c r="U210" s="18" t="str">
        <f>VLOOKUP($A210,'MG Universe'!$A$2:$U$9990,21)</f>
        <v>Software</v>
      </c>
    </row>
    <row r="211" spans="1:21" ht="15.75" thickBot="1" x14ac:dyDescent="0.3">
      <c r="A211" s="138" t="s">
        <v>802</v>
      </c>
      <c r="B211" s="119" t="str">
        <f>VLOOKUP($A211,'MG Universe'!$A$2:$R$9990,2)</f>
        <v>Alphabet Inc Class A</v>
      </c>
      <c r="C211" s="15" t="str">
        <f>VLOOKUP($A211,'MG Universe'!$A$2:$R$9990,3)</f>
        <v>C</v>
      </c>
      <c r="D211" s="15" t="str">
        <f>VLOOKUP($A211,'MG Universe'!$A$2:$R$9990,4)</f>
        <v>E</v>
      </c>
      <c r="E211" s="15" t="str">
        <f>VLOOKUP($A211,'MG Universe'!$A$2:$R$9990,5)</f>
        <v>O</v>
      </c>
      <c r="F211" s="16" t="str">
        <f>VLOOKUP($A211,'MG Universe'!$A$2:$R$9990,6)</f>
        <v>EO</v>
      </c>
      <c r="G211" s="85">
        <f>VLOOKUP($A211,'MG Universe'!$A$2:$R$9990,7)</f>
        <v>43173</v>
      </c>
      <c r="H211" s="18">
        <f>VLOOKUP($A211,'MG Universe'!$A$2:$R$9990,8)</f>
        <v>685.42</v>
      </c>
      <c r="I211" s="18">
        <f>VLOOKUP($A211,'MG Universe'!$A$2:$R$9990,9)</f>
        <v>1213.08</v>
      </c>
      <c r="J211" s="19">
        <f>VLOOKUP($A211,'MG Universe'!$A$2:$R$9990,10)</f>
        <v>1.7698</v>
      </c>
      <c r="K211" s="86">
        <f>VLOOKUP($A211,'MG Universe'!$A$2:$R$9990,11)</f>
        <v>43.81</v>
      </c>
      <c r="L211" s="19">
        <f>VLOOKUP($A211,'MG Universe'!$A$2:$R$9990,12)</f>
        <v>0</v>
      </c>
      <c r="M211" s="87">
        <f>VLOOKUP($A211,'MG Universe'!$A$2:$R$9990,13)</f>
        <v>1.1000000000000001</v>
      </c>
      <c r="N211" s="88">
        <f>VLOOKUP($A211,'MG Universe'!$A$2:$R$9990,14)</f>
        <v>5.14</v>
      </c>
      <c r="O211" s="18">
        <f>VLOOKUP($A211,'MG Universe'!$A$2:$R$9990,15)</f>
        <v>112.77</v>
      </c>
      <c r="P211" s="19">
        <f>VLOOKUP($A211,'MG Universe'!$A$2:$R$9990,16)</f>
        <v>0.17649999999999999</v>
      </c>
      <c r="Q211" s="89">
        <f>VLOOKUP($A211,'MG Universe'!$A$2:$R$9990,17)</f>
        <v>0</v>
      </c>
      <c r="R211" s="18">
        <f>VLOOKUP($A211,'MG Universe'!$A$2:$R$9990,18)</f>
        <v>437.29</v>
      </c>
      <c r="S211" s="18">
        <f>VLOOKUP($A211,'MG Universe'!$A$2:$U$9990,19)</f>
        <v>842594138321</v>
      </c>
      <c r="T211" s="18" t="str">
        <f>VLOOKUP($A211,'MG Universe'!$A$2:$U$9990,20)</f>
        <v>Large</v>
      </c>
      <c r="U211" s="18" t="str">
        <f>VLOOKUP($A211,'MG Universe'!$A$2:$U$9990,21)</f>
        <v>Software</v>
      </c>
    </row>
    <row r="212" spans="1:21" ht="15.75" thickBot="1" x14ac:dyDescent="0.3">
      <c r="A212" s="138" t="s">
        <v>803</v>
      </c>
      <c r="B212" s="119" t="str">
        <f>VLOOKUP($A212,'MG Universe'!$A$2:$R$9990,2)</f>
        <v>Genuine Parts Company</v>
      </c>
      <c r="C212" s="15" t="str">
        <f>VLOOKUP($A212,'MG Universe'!$A$2:$R$9990,3)</f>
        <v>C-</v>
      </c>
      <c r="D212" s="15" t="str">
        <f>VLOOKUP($A212,'MG Universe'!$A$2:$R$9990,4)</f>
        <v>S</v>
      </c>
      <c r="E212" s="15" t="str">
        <f>VLOOKUP($A212,'MG Universe'!$A$2:$R$9990,5)</f>
        <v>O</v>
      </c>
      <c r="F212" s="16" t="str">
        <f>VLOOKUP($A212,'MG Universe'!$A$2:$R$9990,6)</f>
        <v>SO</v>
      </c>
      <c r="G212" s="85">
        <f>VLOOKUP($A212,'MG Universe'!$A$2:$R$9990,7)</f>
        <v>43162</v>
      </c>
      <c r="H212" s="18">
        <f>VLOOKUP($A212,'MG Universe'!$A$2:$R$9990,8)</f>
        <v>56.8</v>
      </c>
      <c r="I212" s="18">
        <f>VLOOKUP($A212,'MG Universe'!$A$2:$R$9990,9)</f>
        <v>94.18</v>
      </c>
      <c r="J212" s="19">
        <f>VLOOKUP($A212,'MG Universe'!$A$2:$R$9990,10)</f>
        <v>1.6580999999999999</v>
      </c>
      <c r="K212" s="86">
        <f>VLOOKUP($A212,'MG Universe'!$A$2:$R$9990,11)</f>
        <v>20</v>
      </c>
      <c r="L212" s="19">
        <f>VLOOKUP($A212,'MG Universe'!$A$2:$R$9990,12)</f>
        <v>2.87E-2</v>
      </c>
      <c r="M212" s="87">
        <f>VLOOKUP($A212,'MG Universe'!$A$2:$R$9990,13)</f>
        <v>1.2</v>
      </c>
      <c r="N212" s="88">
        <f>VLOOKUP($A212,'MG Universe'!$A$2:$R$9990,14)</f>
        <v>1.34</v>
      </c>
      <c r="O212" s="18">
        <f>VLOOKUP($A212,'MG Universe'!$A$2:$R$9990,15)</f>
        <v>-11.46</v>
      </c>
      <c r="P212" s="19">
        <f>VLOOKUP($A212,'MG Universe'!$A$2:$R$9990,16)</f>
        <v>5.7500000000000002E-2</v>
      </c>
      <c r="Q212" s="89">
        <f>VLOOKUP($A212,'MG Universe'!$A$2:$R$9990,17)</f>
        <v>20</v>
      </c>
      <c r="R212" s="18">
        <f>VLOOKUP($A212,'MG Universe'!$A$2:$R$9990,18)</f>
        <v>52.53</v>
      </c>
      <c r="S212" s="18">
        <f>VLOOKUP($A212,'MG Universe'!$A$2:$U$9990,19)</f>
        <v>13821248348</v>
      </c>
      <c r="T212" s="18" t="str">
        <f>VLOOKUP($A212,'MG Universe'!$A$2:$U$9990,20)</f>
        <v>Large</v>
      </c>
      <c r="U212" s="18" t="str">
        <f>VLOOKUP($A212,'MG Universe'!$A$2:$U$9990,21)</f>
        <v>Auto</v>
      </c>
    </row>
    <row r="213" spans="1:21" ht="15.75" thickBot="1" x14ac:dyDescent="0.3">
      <c r="A213" s="138" t="s">
        <v>807</v>
      </c>
      <c r="B213" s="119" t="str">
        <f>VLOOKUP($A213,'MG Universe'!$A$2:$R$9990,2)</f>
        <v>Global Payments Inc</v>
      </c>
      <c r="C213" s="15" t="str">
        <f>VLOOKUP($A213,'MG Universe'!$A$2:$R$9990,3)</f>
        <v>D</v>
      </c>
      <c r="D213" s="15" t="str">
        <f>VLOOKUP($A213,'MG Universe'!$A$2:$R$9990,4)</f>
        <v>S</v>
      </c>
      <c r="E213" s="15" t="str">
        <f>VLOOKUP($A213,'MG Universe'!$A$2:$R$9990,5)</f>
        <v>F</v>
      </c>
      <c r="F213" s="16" t="str">
        <f>VLOOKUP($A213,'MG Universe'!$A$2:$R$9990,6)</f>
        <v>SF</v>
      </c>
      <c r="G213" s="85">
        <f>VLOOKUP($A213,'MG Universe'!$A$2:$R$9990,7)</f>
        <v>43258</v>
      </c>
      <c r="H213" s="18">
        <f>VLOOKUP($A213,'MG Universe'!$A$2:$R$9990,8)</f>
        <v>125.43</v>
      </c>
      <c r="I213" s="18">
        <f>VLOOKUP($A213,'MG Universe'!$A$2:$R$9990,9)</f>
        <v>117.94</v>
      </c>
      <c r="J213" s="19">
        <f>VLOOKUP($A213,'MG Universe'!$A$2:$R$9990,10)</f>
        <v>0.94030000000000002</v>
      </c>
      <c r="K213" s="86">
        <f>VLOOKUP($A213,'MG Universe'!$A$2:$R$9990,11)</f>
        <v>36.18</v>
      </c>
      <c r="L213" s="19">
        <f>VLOOKUP($A213,'MG Universe'!$A$2:$R$9990,12)</f>
        <v>2.9999999999999997E-4</v>
      </c>
      <c r="M213" s="87">
        <f>VLOOKUP($A213,'MG Universe'!$A$2:$R$9990,13)</f>
        <v>1.1000000000000001</v>
      </c>
      <c r="N213" s="88">
        <f>VLOOKUP($A213,'MG Universe'!$A$2:$R$9990,14)</f>
        <v>1.06</v>
      </c>
      <c r="O213" s="18">
        <f>VLOOKUP($A213,'MG Universe'!$A$2:$R$9990,15)</f>
        <v>-28.78</v>
      </c>
      <c r="P213" s="19">
        <f>VLOOKUP($A213,'MG Universe'!$A$2:$R$9990,16)</f>
        <v>0.1384</v>
      </c>
      <c r="Q213" s="89">
        <f>VLOOKUP($A213,'MG Universe'!$A$2:$R$9990,17)</f>
        <v>1</v>
      </c>
      <c r="R213" s="18">
        <f>VLOOKUP($A213,'MG Universe'!$A$2:$R$9990,18)</f>
        <v>51.68</v>
      </c>
      <c r="S213" s="18">
        <f>VLOOKUP($A213,'MG Universe'!$A$2:$U$9990,19)</f>
        <v>18969510328</v>
      </c>
      <c r="T213" s="18" t="str">
        <f>VLOOKUP($A213,'MG Universe'!$A$2:$U$9990,20)</f>
        <v>Large</v>
      </c>
      <c r="U213" s="18" t="str">
        <f>VLOOKUP($A213,'MG Universe'!$A$2:$U$9990,21)</f>
        <v>Business Support</v>
      </c>
    </row>
    <row r="214" spans="1:21" ht="15.75" thickBot="1" x14ac:dyDescent="0.3">
      <c r="A214" s="138" t="s">
        <v>813</v>
      </c>
      <c r="B214" s="119" t="str">
        <f>VLOOKUP($A214,'MG Universe'!$A$2:$R$9990,2)</f>
        <v>Gap Inc</v>
      </c>
      <c r="C214" s="15" t="str">
        <f>VLOOKUP($A214,'MG Universe'!$A$2:$R$9990,3)</f>
        <v>C+</v>
      </c>
      <c r="D214" s="15" t="str">
        <f>VLOOKUP($A214,'MG Universe'!$A$2:$R$9990,4)</f>
        <v>E</v>
      </c>
      <c r="E214" s="15" t="str">
        <f>VLOOKUP($A214,'MG Universe'!$A$2:$R$9990,5)</f>
        <v>O</v>
      </c>
      <c r="F214" s="16" t="str">
        <f>VLOOKUP($A214,'MG Universe'!$A$2:$R$9990,6)</f>
        <v>EO</v>
      </c>
      <c r="G214" s="85">
        <f>VLOOKUP($A214,'MG Universe'!$A$2:$R$9990,7)</f>
        <v>43230</v>
      </c>
      <c r="H214" s="18">
        <f>VLOOKUP($A214,'MG Universe'!$A$2:$R$9990,8)</f>
        <v>10.49</v>
      </c>
      <c r="I214" s="18">
        <f>VLOOKUP($A214,'MG Universe'!$A$2:$R$9990,9)</f>
        <v>29.9</v>
      </c>
      <c r="J214" s="19">
        <f>VLOOKUP($A214,'MG Universe'!$A$2:$R$9990,10)</f>
        <v>2.8502999999999998</v>
      </c>
      <c r="K214" s="86">
        <f>VLOOKUP($A214,'MG Universe'!$A$2:$R$9990,11)</f>
        <v>13.72</v>
      </c>
      <c r="L214" s="19">
        <f>VLOOKUP($A214,'MG Universe'!$A$2:$R$9990,12)</f>
        <v>3.0800000000000001E-2</v>
      </c>
      <c r="M214" s="87">
        <f>VLOOKUP($A214,'MG Universe'!$A$2:$R$9990,13)</f>
        <v>0.8</v>
      </c>
      <c r="N214" s="88">
        <f>VLOOKUP($A214,'MG Universe'!$A$2:$R$9990,14)</f>
        <v>1.86</v>
      </c>
      <c r="O214" s="18">
        <f>VLOOKUP($A214,'MG Universe'!$A$2:$R$9990,15)</f>
        <v>-0.7</v>
      </c>
      <c r="P214" s="19">
        <f>VLOOKUP($A214,'MG Universe'!$A$2:$R$9990,16)</f>
        <v>2.6100000000000002E-2</v>
      </c>
      <c r="Q214" s="89">
        <f>VLOOKUP($A214,'MG Universe'!$A$2:$R$9990,17)</f>
        <v>0</v>
      </c>
      <c r="R214" s="18">
        <f>VLOOKUP($A214,'MG Universe'!$A$2:$R$9990,18)</f>
        <v>20.49</v>
      </c>
      <c r="S214" s="18">
        <f>VLOOKUP($A214,'MG Universe'!$A$2:$U$9990,19)</f>
        <v>11553895362</v>
      </c>
      <c r="T214" s="18" t="str">
        <f>VLOOKUP($A214,'MG Universe'!$A$2:$U$9990,20)</f>
        <v>Large</v>
      </c>
      <c r="U214" s="18" t="str">
        <f>VLOOKUP($A214,'MG Universe'!$A$2:$U$9990,21)</f>
        <v>Apparel</v>
      </c>
    </row>
    <row r="215" spans="1:21" ht="15.75" thickBot="1" x14ac:dyDescent="0.3">
      <c r="A215" s="138" t="s">
        <v>815</v>
      </c>
      <c r="B215" s="119" t="str">
        <f>VLOOKUP($A215,'MG Universe'!$A$2:$R$9990,2)</f>
        <v>Garmin Ltd.</v>
      </c>
      <c r="C215" s="15" t="str">
        <f>VLOOKUP($A215,'MG Universe'!$A$2:$R$9990,3)</f>
        <v>C+</v>
      </c>
      <c r="D215" s="15" t="str">
        <f>VLOOKUP($A215,'MG Universe'!$A$2:$R$9990,4)</f>
        <v>E</v>
      </c>
      <c r="E215" s="15" t="str">
        <f>VLOOKUP($A215,'MG Universe'!$A$2:$R$9990,5)</f>
        <v>O</v>
      </c>
      <c r="F215" s="16" t="str">
        <f>VLOOKUP($A215,'MG Universe'!$A$2:$R$9990,6)</f>
        <v>EO</v>
      </c>
      <c r="G215" s="85">
        <f>VLOOKUP($A215,'MG Universe'!$A$2:$R$9990,7)</f>
        <v>43262</v>
      </c>
      <c r="H215" s="18">
        <f>VLOOKUP($A215,'MG Universe'!$A$2:$R$9990,8)</f>
        <v>39.96</v>
      </c>
      <c r="I215" s="18">
        <f>VLOOKUP($A215,'MG Universe'!$A$2:$R$9990,9)</f>
        <v>64.06</v>
      </c>
      <c r="J215" s="19">
        <f>VLOOKUP($A215,'MG Universe'!$A$2:$R$9990,10)</f>
        <v>1.6031</v>
      </c>
      <c r="K215" s="86">
        <f>VLOOKUP($A215,'MG Universe'!$A$2:$R$9990,11)</f>
        <v>21.5</v>
      </c>
      <c r="L215" s="19">
        <f>VLOOKUP($A215,'MG Universe'!$A$2:$R$9990,12)</f>
        <v>3.1800000000000002E-2</v>
      </c>
      <c r="M215" s="87">
        <f>VLOOKUP($A215,'MG Universe'!$A$2:$R$9990,13)</f>
        <v>1</v>
      </c>
      <c r="N215" s="88">
        <f>VLOOKUP($A215,'MG Universe'!$A$2:$R$9990,14)</f>
        <v>3.93</v>
      </c>
      <c r="O215" s="18">
        <f>VLOOKUP($A215,'MG Universe'!$A$2:$R$9990,15)</f>
        <v>7.04</v>
      </c>
      <c r="P215" s="19">
        <f>VLOOKUP($A215,'MG Universe'!$A$2:$R$9990,16)</f>
        <v>6.5000000000000002E-2</v>
      </c>
      <c r="Q215" s="89">
        <f>VLOOKUP($A215,'MG Universe'!$A$2:$R$9990,17)</f>
        <v>8</v>
      </c>
      <c r="R215" s="18">
        <f>VLOOKUP($A215,'MG Universe'!$A$2:$R$9990,18)</f>
        <v>37.24</v>
      </c>
      <c r="S215" s="18">
        <f>VLOOKUP($A215,'MG Universe'!$A$2:$U$9990,19)</f>
        <v>12646841051</v>
      </c>
      <c r="T215" s="18" t="str">
        <f>VLOOKUP($A215,'MG Universe'!$A$2:$U$9990,20)</f>
        <v>Large</v>
      </c>
      <c r="U215" s="18" t="str">
        <f>VLOOKUP($A215,'MG Universe'!$A$2:$U$9990,21)</f>
        <v>IT Hardware</v>
      </c>
    </row>
    <row r="216" spans="1:21" ht="15.75" thickBot="1" x14ac:dyDescent="0.3">
      <c r="A216" s="138" t="s">
        <v>817</v>
      </c>
      <c r="B216" s="119" t="str">
        <f>VLOOKUP($A216,'MG Universe'!$A$2:$R$9990,2)</f>
        <v>Goldman Sachs Group Inc</v>
      </c>
      <c r="C216" s="15" t="str">
        <f>VLOOKUP($A216,'MG Universe'!$A$2:$R$9990,3)</f>
        <v>B-</v>
      </c>
      <c r="D216" s="15" t="str">
        <f>VLOOKUP($A216,'MG Universe'!$A$2:$R$9990,4)</f>
        <v>E</v>
      </c>
      <c r="E216" s="15" t="str">
        <f>VLOOKUP($A216,'MG Universe'!$A$2:$R$9990,5)</f>
        <v>O</v>
      </c>
      <c r="F216" s="16" t="str">
        <f>VLOOKUP($A216,'MG Universe'!$A$2:$R$9990,6)</f>
        <v>EO</v>
      </c>
      <c r="G216" s="85">
        <f>VLOOKUP($A216,'MG Universe'!$A$2:$R$9990,7)</f>
        <v>43155</v>
      </c>
      <c r="H216" s="18">
        <f>VLOOKUP($A216,'MG Universe'!$A$2:$R$9990,8)</f>
        <v>159.15</v>
      </c>
      <c r="I216" s="18">
        <f>VLOOKUP($A216,'MG Universe'!$A$2:$R$9990,9)</f>
        <v>231.02</v>
      </c>
      <c r="J216" s="19">
        <f>VLOOKUP($A216,'MG Universe'!$A$2:$R$9990,10)</f>
        <v>1.4516</v>
      </c>
      <c r="K216" s="86">
        <f>VLOOKUP($A216,'MG Universe'!$A$2:$R$9990,11)</f>
        <v>15.32</v>
      </c>
      <c r="L216" s="19">
        <f>VLOOKUP($A216,'MG Universe'!$A$2:$R$9990,12)</f>
        <v>1.26E-2</v>
      </c>
      <c r="M216" s="87">
        <f>VLOOKUP($A216,'MG Universe'!$A$2:$R$9990,13)</f>
        <v>1.3</v>
      </c>
      <c r="N216" s="88" t="str">
        <f>VLOOKUP($A216,'MG Universe'!$A$2:$R$9990,14)</f>
        <v>N/A</v>
      </c>
      <c r="O216" s="18" t="str">
        <f>VLOOKUP($A216,'MG Universe'!$A$2:$R$9990,15)</f>
        <v>N/A</v>
      </c>
      <c r="P216" s="19">
        <f>VLOOKUP($A216,'MG Universe'!$A$2:$R$9990,16)</f>
        <v>3.4099999999999998E-2</v>
      </c>
      <c r="Q216" s="89">
        <f>VLOOKUP($A216,'MG Universe'!$A$2:$R$9990,17)</f>
        <v>6</v>
      </c>
      <c r="R216" s="18">
        <f>VLOOKUP($A216,'MG Universe'!$A$2:$R$9990,18)</f>
        <v>312.77</v>
      </c>
      <c r="S216" s="18">
        <f>VLOOKUP($A216,'MG Universe'!$A$2:$U$9990,19)</f>
        <v>85363957822</v>
      </c>
      <c r="T216" s="18" t="str">
        <f>VLOOKUP($A216,'MG Universe'!$A$2:$U$9990,20)</f>
        <v>Large</v>
      </c>
      <c r="U216" s="18" t="str">
        <f>VLOOKUP($A216,'MG Universe'!$A$2:$U$9990,21)</f>
        <v>Financial Services</v>
      </c>
    </row>
    <row r="217" spans="1:21" ht="15.75" thickBot="1" x14ac:dyDescent="0.3">
      <c r="A217" s="138" t="s">
        <v>819</v>
      </c>
      <c r="B217" s="119" t="str">
        <f>VLOOKUP($A217,'MG Universe'!$A$2:$R$9990,2)</f>
        <v>Goodyear Tire &amp; Rubber Co</v>
      </c>
      <c r="C217" s="15" t="str">
        <f>VLOOKUP($A217,'MG Universe'!$A$2:$R$9990,3)</f>
        <v>C</v>
      </c>
      <c r="D217" s="15" t="str">
        <f>VLOOKUP($A217,'MG Universe'!$A$2:$R$9990,4)</f>
        <v>S</v>
      </c>
      <c r="E217" s="15" t="str">
        <f>VLOOKUP($A217,'MG Universe'!$A$2:$R$9990,5)</f>
        <v>O</v>
      </c>
      <c r="F217" s="16" t="str">
        <f>VLOOKUP($A217,'MG Universe'!$A$2:$R$9990,6)</f>
        <v>SO</v>
      </c>
      <c r="G217" s="85">
        <f>VLOOKUP($A217,'MG Universe'!$A$2:$R$9990,7)</f>
        <v>43182</v>
      </c>
      <c r="H217" s="18">
        <f>VLOOKUP($A217,'MG Universe'!$A$2:$R$9990,8)</f>
        <v>12.07</v>
      </c>
      <c r="I217" s="18">
        <f>VLOOKUP($A217,'MG Universe'!$A$2:$R$9990,9)</f>
        <v>22</v>
      </c>
      <c r="J217" s="19">
        <f>VLOOKUP($A217,'MG Universe'!$A$2:$R$9990,10)</f>
        <v>1.8227</v>
      </c>
      <c r="K217" s="86">
        <f>VLOOKUP($A217,'MG Universe'!$A$2:$R$9990,11)</f>
        <v>6.9</v>
      </c>
      <c r="L217" s="19">
        <f>VLOOKUP($A217,'MG Universe'!$A$2:$R$9990,12)</f>
        <v>0.02</v>
      </c>
      <c r="M217" s="87">
        <f>VLOOKUP($A217,'MG Universe'!$A$2:$R$9990,13)</f>
        <v>1.8</v>
      </c>
      <c r="N217" s="88">
        <f>VLOOKUP($A217,'MG Universe'!$A$2:$R$9990,14)</f>
        <v>1.21</v>
      </c>
      <c r="O217" s="18">
        <f>VLOOKUP($A217,'MG Universe'!$A$2:$R$9990,15)</f>
        <v>-25.84</v>
      </c>
      <c r="P217" s="19">
        <f>VLOOKUP($A217,'MG Universe'!$A$2:$R$9990,16)</f>
        <v>-8.0000000000000002E-3</v>
      </c>
      <c r="Q217" s="89">
        <f>VLOOKUP($A217,'MG Universe'!$A$2:$R$9990,17)</f>
        <v>5</v>
      </c>
      <c r="R217" s="18">
        <f>VLOOKUP($A217,'MG Universe'!$A$2:$R$9990,18)</f>
        <v>38.53</v>
      </c>
      <c r="S217" s="18">
        <f>VLOOKUP($A217,'MG Universe'!$A$2:$U$9990,19)</f>
        <v>5337422750</v>
      </c>
      <c r="T217" s="18" t="str">
        <f>VLOOKUP($A217,'MG Universe'!$A$2:$U$9990,20)</f>
        <v>Mid</v>
      </c>
      <c r="U217" s="18" t="str">
        <f>VLOOKUP($A217,'MG Universe'!$A$2:$U$9990,21)</f>
        <v>Auto</v>
      </c>
    </row>
    <row r="218" spans="1:21" ht="15.75" thickBot="1" x14ac:dyDescent="0.3">
      <c r="A218" s="138" t="s">
        <v>821</v>
      </c>
      <c r="B218" s="119" t="str">
        <f>VLOOKUP($A218,'MG Universe'!$A$2:$R$9990,2)</f>
        <v>W W Grainger Inc</v>
      </c>
      <c r="C218" s="15" t="str">
        <f>VLOOKUP($A218,'MG Universe'!$A$2:$R$9990,3)</f>
        <v>B-</v>
      </c>
      <c r="D218" s="15" t="str">
        <f>VLOOKUP($A218,'MG Universe'!$A$2:$R$9990,4)</f>
        <v>E</v>
      </c>
      <c r="E218" s="15" t="str">
        <f>VLOOKUP($A218,'MG Universe'!$A$2:$R$9990,5)</f>
        <v>O</v>
      </c>
      <c r="F218" s="16" t="str">
        <f>VLOOKUP($A218,'MG Universe'!$A$2:$R$9990,6)</f>
        <v>EO</v>
      </c>
      <c r="G218" s="85">
        <f>VLOOKUP($A218,'MG Universe'!$A$2:$R$9990,7)</f>
        <v>43226</v>
      </c>
      <c r="H218" s="18">
        <f>VLOOKUP($A218,'MG Universe'!$A$2:$R$9990,8)</f>
        <v>140.4</v>
      </c>
      <c r="I218" s="18">
        <f>VLOOKUP($A218,'MG Universe'!$A$2:$R$9990,9)</f>
        <v>304.95999999999998</v>
      </c>
      <c r="J218" s="19">
        <f>VLOOKUP($A218,'MG Universe'!$A$2:$R$9990,10)</f>
        <v>2.1720999999999999</v>
      </c>
      <c r="K218" s="86">
        <f>VLOOKUP($A218,'MG Universe'!$A$2:$R$9990,11)</f>
        <v>26.29</v>
      </c>
      <c r="L218" s="19">
        <f>VLOOKUP($A218,'MG Universe'!$A$2:$R$9990,12)</f>
        <v>1.66E-2</v>
      </c>
      <c r="M218" s="87">
        <f>VLOOKUP($A218,'MG Universe'!$A$2:$R$9990,13)</f>
        <v>0.8</v>
      </c>
      <c r="N218" s="88">
        <f>VLOOKUP($A218,'MG Universe'!$A$2:$R$9990,14)</f>
        <v>2.2000000000000002</v>
      </c>
      <c r="O218" s="18">
        <f>VLOOKUP($A218,'MG Universe'!$A$2:$R$9990,15)</f>
        <v>-14.63</v>
      </c>
      <c r="P218" s="19">
        <f>VLOOKUP($A218,'MG Universe'!$A$2:$R$9990,16)</f>
        <v>8.8900000000000007E-2</v>
      </c>
      <c r="Q218" s="89">
        <f>VLOOKUP($A218,'MG Universe'!$A$2:$R$9990,17)</f>
        <v>20</v>
      </c>
      <c r="R218" s="18">
        <f>VLOOKUP($A218,'MG Universe'!$A$2:$R$9990,18)</f>
        <v>97.04</v>
      </c>
      <c r="S218" s="18">
        <f>VLOOKUP($A218,'MG Universe'!$A$2:$U$9990,19)</f>
        <v>17509346525</v>
      </c>
      <c r="T218" s="18" t="str">
        <f>VLOOKUP($A218,'MG Universe'!$A$2:$U$9990,20)</f>
        <v>Large</v>
      </c>
      <c r="U218" s="18" t="str">
        <f>VLOOKUP($A218,'MG Universe'!$A$2:$U$9990,21)</f>
        <v>Machinery</v>
      </c>
    </row>
    <row r="219" spans="1:21" ht="15.75" thickBot="1" x14ac:dyDescent="0.3">
      <c r="A219" s="138" t="s">
        <v>823</v>
      </c>
      <c r="B219" s="119" t="str">
        <f>VLOOKUP($A219,'MG Universe'!$A$2:$R$9990,2)</f>
        <v>Halliburton Company</v>
      </c>
      <c r="C219" s="15" t="str">
        <f>VLOOKUP($A219,'MG Universe'!$A$2:$R$9990,3)</f>
        <v>F</v>
      </c>
      <c r="D219" s="15" t="str">
        <f>VLOOKUP($A219,'MG Universe'!$A$2:$R$9990,4)</f>
        <v>S</v>
      </c>
      <c r="E219" s="15" t="str">
        <f>VLOOKUP($A219,'MG Universe'!$A$2:$R$9990,5)</f>
        <v>O</v>
      </c>
      <c r="F219" s="16" t="str">
        <f>VLOOKUP($A219,'MG Universe'!$A$2:$R$9990,6)</f>
        <v>SO</v>
      </c>
      <c r="G219" s="85">
        <f>VLOOKUP($A219,'MG Universe'!$A$2:$R$9990,7)</f>
        <v>43230</v>
      </c>
      <c r="H219" s="18">
        <f>VLOOKUP($A219,'MG Universe'!$A$2:$R$9990,8)</f>
        <v>0</v>
      </c>
      <c r="I219" s="18">
        <f>VLOOKUP($A219,'MG Universe'!$A$2:$R$9990,9)</f>
        <v>45.06</v>
      </c>
      <c r="J219" s="19" t="str">
        <f>VLOOKUP($A219,'MG Universe'!$A$2:$R$9990,10)</f>
        <v>N/A</v>
      </c>
      <c r="K219" s="86" t="str">
        <f>VLOOKUP($A219,'MG Universe'!$A$2:$R$9990,11)</f>
        <v>N/A</v>
      </c>
      <c r="L219" s="19">
        <f>VLOOKUP($A219,'MG Universe'!$A$2:$R$9990,12)</f>
        <v>1.6E-2</v>
      </c>
      <c r="M219" s="87">
        <f>VLOOKUP($A219,'MG Universe'!$A$2:$R$9990,13)</f>
        <v>1</v>
      </c>
      <c r="N219" s="88">
        <f>VLOOKUP($A219,'MG Universe'!$A$2:$R$9990,14)</f>
        <v>2.2200000000000002</v>
      </c>
      <c r="O219" s="18">
        <f>VLOOKUP($A219,'MG Universe'!$A$2:$R$9990,15)</f>
        <v>-6.6</v>
      </c>
      <c r="P219" s="19">
        <f>VLOOKUP($A219,'MG Universe'!$A$2:$R$9990,16)</f>
        <v>-0.39450000000000002</v>
      </c>
      <c r="Q219" s="89">
        <f>VLOOKUP($A219,'MG Universe'!$A$2:$R$9990,17)</f>
        <v>0</v>
      </c>
      <c r="R219" s="18">
        <f>VLOOKUP($A219,'MG Universe'!$A$2:$R$9990,18)</f>
        <v>0</v>
      </c>
      <c r="S219" s="18">
        <f>VLOOKUP($A219,'MG Universe'!$A$2:$U$9990,19)</f>
        <v>39813888731</v>
      </c>
      <c r="T219" s="18" t="str">
        <f>VLOOKUP($A219,'MG Universe'!$A$2:$U$9990,20)</f>
        <v>Large</v>
      </c>
      <c r="U219" s="18" t="str">
        <f>VLOOKUP($A219,'MG Universe'!$A$2:$U$9990,21)</f>
        <v>Oil &amp; Gas</v>
      </c>
    </row>
    <row r="220" spans="1:21" ht="15.75" thickBot="1" x14ac:dyDescent="0.3">
      <c r="A220" s="138" t="s">
        <v>825</v>
      </c>
      <c r="B220" s="119" t="str">
        <f>VLOOKUP($A220,'MG Universe'!$A$2:$R$9990,2)</f>
        <v>Hasbro, Inc.</v>
      </c>
      <c r="C220" s="15" t="str">
        <f>VLOOKUP($A220,'MG Universe'!$A$2:$R$9990,3)</f>
        <v>B-</v>
      </c>
      <c r="D220" s="15" t="str">
        <f>VLOOKUP($A220,'MG Universe'!$A$2:$R$9990,4)</f>
        <v>E</v>
      </c>
      <c r="E220" s="15" t="str">
        <f>VLOOKUP($A220,'MG Universe'!$A$2:$R$9990,5)</f>
        <v>F</v>
      </c>
      <c r="F220" s="16" t="str">
        <f>VLOOKUP($A220,'MG Universe'!$A$2:$R$9990,6)</f>
        <v>EF</v>
      </c>
      <c r="G220" s="85">
        <f>VLOOKUP($A220,'MG Universe'!$A$2:$R$9990,7)</f>
        <v>43183</v>
      </c>
      <c r="H220" s="18">
        <f>VLOOKUP($A220,'MG Universe'!$A$2:$R$9990,8)</f>
        <v>90.59</v>
      </c>
      <c r="I220" s="18">
        <f>VLOOKUP($A220,'MG Universe'!$A$2:$R$9990,9)</f>
        <v>94.02</v>
      </c>
      <c r="J220" s="19">
        <f>VLOOKUP($A220,'MG Universe'!$A$2:$R$9990,10)</f>
        <v>1.0379</v>
      </c>
      <c r="K220" s="86">
        <f>VLOOKUP($A220,'MG Universe'!$A$2:$R$9990,11)</f>
        <v>23.51</v>
      </c>
      <c r="L220" s="19">
        <f>VLOOKUP($A220,'MG Universe'!$A$2:$R$9990,12)</f>
        <v>2.3599999999999999E-2</v>
      </c>
      <c r="M220" s="87">
        <f>VLOOKUP($A220,'MG Universe'!$A$2:$R$9990,13)</f>
        <v>0.9</v>
      </c>
      <c r="N220" s="88">
        <f>VLOOKUP($A220,'MG Universe'!$A$2:$R$9990,14)</f>
        <v>2.9</v>
      </c>
      <c r="O220" s="18">
        <f>VLOOKUP($A220,'MG Universe'!$A$2:$R$9990,15)</f>
        <v>1.38</v>
      </c>
      <c r="P220" s="19">
        <f>VLOOKUP($A220,'MG Universe'!$A$2:$R$9990,16)</f>
        <v>7.4999999999999997E-2</v>
      </c>
      <c r="Q220" s="89">
        <f>VLOOKUP($A220,'MG Universe'!$A$2:$R$9990,17)</f>
        <v>4</v>
      </c>
      <c r="R220" s="18">
        <f>VLOOKUP($A220,'MG Universe'!$A$2:$R$9990,18)</f>
        <v>39.93</v>
      </c>
      <c r="S220" s="18">
        <f>VLOOKUP($A220,'MG Universe'!$A$2:$U$9990,19)</f>
        <v>12312494057</v>
      </c>
      <c r="T220" s="18" t="str">
        <f>VLOOKUP($A220,'MG Universe'!$A$2:$U$9990,20)</f>
        <v>Large</v>
      </c>
      <c r="U220" s="18" t="str">
        <f>VLOOKUP($A220,'MG Universe'!$A$2:$U$9990,21)</f>
        <v>Children's Products</v>
      </c>
    </row>
    <row r="221" spans="1:21" ht="15.75" thickBot="1" x14ac:dyDescent="0.3">
      <c r="A221" s="138" t="s">
        <v>827</v>
      </c>
      <c r="B221" s="119" t="str">
        <f>VLOOKUP($A221,'MG Universe'!$A$2:$R$9990,2)</f>
        <v>Huntington Bancshares Incorporated</v>
      </c>
      <c r="C221" s="15" t="str">
        <f>VLOOKUP($A221,'MG Universe'!$A$2:$R$9990,3)</f>
        <v>B+</v>
      </c>
      <c r="D221" s="15" t="str">
        <f>VLOOKUP($A221,'MG Universe'!$A$2:$R$9990,4)</f>
        <v>E</v>
      </c>
      <c r="E221" s="15" t="str">
        <f>VLOOKUP($A221,'MG Universe'!$A$2:$R$9990,5)</f>
        <v>F</v>
      </c>
      <c r="F221" s="16" t="str">
        <f>VLOOKUP($A221,'MG Universe'!$A$2:$R$9990,6)</f>
        <v>EF</v>
      </c>
      <c r="G221" s="85">
        <f>VLOOKUP($A221,'MG Universe'!$A$2:$R$9990,7)</f>
        <v>43178</v>
      </c>
      <c r="H221" s="18">
        <f>VLOOKUP($A221,'MG Universe'!$A$2:$R$9990,8)</f>
        <v>19.41</v>
      </c>
      <c r="I221" s="18">
        <f>VLOOKUP($A221,'MG Universe'!$A$2:$R$9990,9)</f>
        <v>14.92</v>
      </c>
      <c r="J221" s="19">
        <f>VLOOKUP($A221,'MG Universe'!$A$2:$R$9990,10)</f>
        <v>0.76870000000000005</v>
      </c>
      <c r="K221" s="86">
        <f>VLOOKUP($A221,'MG Universe'!$A$2:$R$9990,11)</f>
        <v>16.04</v>
      </c>
      <c r="L221" s="19">
        <f>VLOOKUP($A221,'MG Universe'!$A$2:$R$9990,12)</f>
        <v>2.35E-2</v>
      </c>
      <c r="M221" s="87">
        <f>VLOOKUP($A221,'MG Universe'!$A$2:$R$9990,13)</f>
        <v>1.3</v>
      </c>
      <c r="N221" s="88" t="str">
        <f>VLOOKUP($A221,'MG Universe'!$A$2:$R$9990,14)</f>
        <v>N/A</v>
      </c>
      <c r="O221" s="18" t="str">
        <f>VLOOKUP($A221,'MG Universe'!$A$2:$R$9990,15)</f>
        <v>N/A</v>
      </c>
      <c r="P221" s="19">
        <f>VLOOKUP($A221,'MG Universe'!$A$2:$R$9990,16)</f>
        <v>3.7699999999999997E-2</v>
      </c>
      <c r="Q221" s="89">
        <f>VLOOKUP($A221,'MG Universe'!$A$2:$R$9990,17)</f>
        <v>7</v>
      </c>
      <c r="R221" s="18">
        <f>VLOOKUP($A221,'MG Universe'!$A$2:$R$9990,18)</f>
        <v>15.07</v>
      </c>
      <c r="S221" s="18">
        <f>VLOOKUP($A221,'MG Universe'!$A$2:$U$9990,19)</f>
        <v>16162976271</v>
      </c>
      <c r="T221" s="18" t="str">
        <f>VLOOKUP($A221,'MG Universe'!$A$2:$U$9990,20)</f>
        <v>Large</v>
      </c>
      <c r="U221" s="18" t="str">
        <f>VLOOKUP($A221,'MG Universe'!$A$2:$U$9990,21)</f>
        <v>Banks</v>
      </c>
    </row>
    <row r="222" spans="1:21" ht="15.75" thickBot="1" x14ac:dyDescent="0.3">
      <c r="A222" s="138" t="s">
        <v>829</v>
      </c>
      <c r="B222" s="119" t="str">
        <f>VLOOKUP($A222,'MG Universe'!$A$2:$R$9990,2)</f>
        <v>Hanesbrands Inc.</v>
      </c>
      <c r="C222" s="15" t="str">
        <f>VLOOKUP($A222,'MG Universe'!$A$2:$R$9990,3)</f>
        <v>B-</v>
      </c>
      <c r="D222" s="15" t="str">
        <f>VLOOKUP($A222,'MG Universe'!$A$2:$R$9990,4)</f>
        <v>E</v>
      </c>
      <c r="E222" s="15" t="str">
        <f>VLOOKUP($A222,'MG Universe'!$A$2:$R$9990,5)</f>
        <v>F</v>
      </c>
      <c r="F222" s="16" t="str">
        <f>VLOOKUP($A222,'MG Universe'!$A$2:$R$9990,6)</f>
        <v>EF</v>
      </c>
      <c r="G222" s="85">
        <f>VLOOKUP($A222,'MG Universe'!$A$2:$R$9990,7)</f>
        <v>43165</v>
      </c>
      <c r="H222" s="18">
        <f>VLOOKUP($A222,'MG Universe'!$A$2:$R$9990,8)</f>
        <v>24.91</v>
      </c>
      <c r="I222" s="18">
        <f>VLOOKUP($A222,'MG Universe'!$A$2:$R$9990,9)</f>
        <v>22.06</v>
      </c>
      <c r="J222" s="19">
        <f>VLOOKUP($A222,'MG Universe'!$A$2:$R$9990,10)</f>
        <v>0.88560000000000005</v>
      </c>
      <c r="K222" s="86">
        <f>VLOOKUP($A222,'MG Universe'!$A$2:$R$9990,11)</f>
        <v>19.87</v>
      </c>
      <c r="L222" s="19">
        <f>VLOOKUP($A222,'MG Universe'!$A$2:$R$9990,12)</f>
        <v>2.7199999999999998E-2</v>
      </c>
      <c r="M222" s="87">
        <f>VLOOKUP($A222,'MG Universe'!$A$2:$R$9990,13)</f>
        <v>0.7</v>
      </c>
      <c r="N222" s="88">
        <f>VLOOKUP($A222,'MG Universe'!$A$2:$R$9990,14)</f>
        <v>1.9</v>
      </c>
      <c r="O222" s="18">
        <f>VLOOKUP($A222,'MG Universe'!$A$2:$R$9990,15)</f>
        <v>-7.73</v>
      </c>
      <c r="P222" s="19">
        <f>VLOOKUP($A222,'MG Universe'!$A$2:$R$9990,16)</f>
        <v>5.6899999999999999E-2</v>
      </c>
      <c r="Q222" s="89">
        <f>VLOOKUP($A222,'MG Universe'!$A$2:$R$9990,17)</f>
        <v>5</v>
      </c>
      <c r="R222" s="18">
        <f>VLOOKUP($A222,'MG Universe'!$A$2:$R$9990,18)</f>
        <v>8.59</v>
      </c>
      <c r="S222" s="18">
        <f>VLOOKUP($A222,'MG Universe'!$A$2:$U$9990,19)</f>
        <v>7884310408</v>
      </c>
      <c r="T222" s="18" t="str">
        <f>VLOOKUP($A222,'MG Universe'!$A$2:$U$9990,20)</f>
        <v>Mid</v>
      </c>
      <c r="U222" s="18" t="str">
        <f>VLOOKUP($A222,'MG Universe'!$A$2:$U$9990,21)</f>
        <v>Apparel</v>
      </c>
    </row>
    <row r="223" spans="1:21" ht="15.75" thickBot="1" x14ac:dyDescent="0.3">
      <c r="A223" s="138" t="s">
        <v>831</v>
      </c>
      <c r="B223" s="119" t="str">
        <f>VLOOKUP($A223,'MG Universe'!$A$2:$R$9990,2)</f>
        <v>HCA Healthcare Inc</v>
      </c>
      <c r="C223" s="15" t="str">
        <f>VLOOKUP($A223,'MG Universe'!$A$2:$R$9990,3)</f>
        <v>C-</v>
      </c>
      <c r="D223" s="15" t="str">
        <f>VLOOKUP($A223,'MG Universe'!$A$2:$R$9990,4)</f>
        <v>S</v>
      </c>
      <c r="E223" s="15" t="str">
        <f>VLOOKUP($A223,'MG Universe'!$A$2:$R$9990,5)</f>
        <v>U</v>
      </c>
      <c r="F223" s="16" t="str">
        <f>VLOOKUP($A223,'MG Universe'!$A$2:$R$9990,6)</f>
        <v>SU</v>
      </c>
      <c r="G223" s="85">
        <f>VLOOKUP($A223,'MG Universe'!$A$2:$R$9990,7)</f>
        <v>43203</v>
      </c>
      <c r="H223" s="18">
        <f>VLOOKUP($A223,'MG Universe'!$A$2:$R$9990,8)</f>
        <v>167.49</v>
      </c>
      <c r="I223" s="18">
        <f>VLOOKUP($A223,'MG Universe'!$A$2:$R$9990,9)</f>
        <v>108.41</v>
      </c>
      <c r="J223" s="19">
        <f>VLOOKUP($A223,'MG Universe'!$A$2:$R$9990,10)</f>
        <v>0.64729999999999999</v>
      </c>
      <c r="K223" s="86">
        <f>VLOOKUP($A223,'MG Universe'!$A$2:$R$9990,11)</f>
        <v>17.489999999999998</v>
      </c>
      <c r="L223" s="19">
        <f>VLOOKUP($A223,'MG Universe'!$A$2:$R$9990,12)</f>
        <v>0</v>
      </c>
      <c r="M223" s="87">
        <f>VLOOKUP($A223,'MG Universe'!$A$2:$R$9990,13)</f>
        <v>0.5</v>
      </c>
      <c r="N223" s="88">
        <f>VLOOKUP($A223,'MG Universe'!$A$2:$R$9990,14)</f>
        <v>1.62</v>
      </c>
      <c r="O223" s="18">
        <f>VLOOKUP($A223,'MG Universe'!$A$2:$R$9990,15)</f>
        <v>-91.86</v>
      </c>
      <c r="P223" s="19">
        <f>VLOOKUP($A223,'MG Universe'!$A$2:$R$9990,16)</f>
        <v>4.4900000000000002E-2</v>
      </c>
      <c r="Q223" s="89">
        <f>VLOOKUP($A223,'MG Universe'!$A$2:$R$9990,17)</f>
        <v>0</v>
      </c>
      <c r="R223" s="18">
        <f>VLOOKUP($A223,'MG Universe'!$A$2:$R$9990,18)</f>
        <v>0</v>
      </c>
      <c r="S223" s="18">
        <f>VLOOKUP($A223,'MG Universe'!$A$2:$U$9990,19)</f>
        <v>37768277542</v>
      </c>
      <c r="T223" s="18" t="str">
        <f>VLOOKUP($A223,'MG Universe'!$A$2:$U$9990,20)</f>
        <v>Large</v>
      </c>
      <c r="U223" s="18" t="str">
        <f>VLOOKUP($A223,'MG Universe'!$A$2:$U$9990,21)</f>
        <v>Medical</v>
      </c>
    </row>
    <row r="224" spans="1:21" ht="15.75" thickBot="1" x14ac:dyDescent="0.3">
      <c r="A224" s="138" t="s">
        <v>833</v>
      </c>
      <c r="B224" s="119" t="str">
        <f>VLOOKUP($A224,'MG Universe'!$A$2:$R$9990,2)</f>
        <v>HCP, Inc.</v>
      </c>
      <c r="C224" s="15" t="str">
        <f>VLOOKUP($A224,'MG Universe'!$A$2:$R$9990,3)</f>
        <v>D+</v>
      </c>
      <c r="D224" s="15" t="str">
        <f>VLOOKUP($A224,'MG Universe'!$A$2:$R$9990,4)</f>
        <v>S</v>
      </c>
      <c r="E224" s="15" t="str">
        <f>VLOOKUP($A224,'MG Universe'!$A$2:$R$9990,5)</f>
        <v>O</v>
      </c>
      <c r="F224" s="16" t="str">
        <f>VLOOKUP($A224,'MG Universe'!$A$2:$R$9990,6)</f>
        <v>SO</v>
      </c>
      <c r="G224" s="85">
        <f>VLOOKUP($A224,'MG Universe'!$A$2:$R$9990,7)</f>
        <v>43184</v>
      </c>
      <c r="H224" s="18">
        <f>VLOOKUP($A224,'MG Universe'!$A$2:$R$9990,8)</f>
        <v>0</v>
      </c>
      <c r="I224" s="18">
        <f>VLOOKUP($A224,'MG Universe'!$A$2:$R$9990,9)</f>
        <v>25.57</v>
      </c>
      <c r="J224" s="19" t="str">
        <f>VLOOKUP($A224,'MG Universe'!$A$2:$R$9990,10)</f>
        <v>N/A</v>
      </c>
      <c r="K224" s="86">
        <f>VLOOKUP($A224,'MG Universe'!$A$2:$R$9990,11)</f>
        <v>39.340000000000003</v>
      </c>
      <c r="L224" s="19">
        <f>VLOOKUP($A224,'MG Universe'!$A$2:$R$9990,12)</f>
        <v>5.79E-2</v>
      </c>
      <c r="M224" s="87">
        <f>VLOOKUP($A224,'MG Universe'!$A$2:$R$9990,13)</f>
        <v>0.2</v>
      </c>
      <c r="N224" s="88">
        <f>VLOOKUP($A224,'MG Universe'!$A$2:$R$9990,14)</f>
        <v>0.22</v>
      </c>
      <c r="O224" s="18">
        <f>VLOOKUP($A224,'MG Universe'!$A$2:$R$9990,15)</f>
        <v>-18.46</v>
      </c>
      <c r="P224" s="19">
        <f>VLOOKUP($A224,'MG Universe'!$A$2:$R$9990,16)</f>
        <v>0.1542</v>
      </c>
      <c r="Q224" s="89">
        <f>VLOOKUP($A224,'MG Universe'!$A$2:$R$9990,17)</f>
        <v>0</v>
      </c>
      <c r="R224" s="18">
        <f>VLOOKUP($A224,'MG Universe'!$A$2:$R$9990,18)</f>
        <v>11.6</v>
      </c>
      <c r="S224" s="18">
        <f>VLOOKUP($A224,'MG Universe'!$A$2:$U$9990,19)</f>
        <v>12040662910</v>
      </c>
      <c r="T224" s="18" t="str">
        <f>VLOOKUP($A224,'MG Universe'!$A$2:$U$9990,20)</f>
        <v>Large</v>
      </c>
      <c r="U224" s="18" t="str">
        <f>VLOOKUP($A224,'MG Universe'!$A$2:$U$9990,21)</f>
        <v>REIT</v>
      </c>
    </row>
    <row r="225" spans="1:21" ht="15.75" thickBot="1" x14ac:dyDescent="0.3">
      <c r="A225" s="138" t="s">
        <v>835</v>
      </c>
      <c r="B225" s="119" t="str">
        <f>VLOOKUP($A225,'MG Universe'!$A$2:$R$9990,2)</f>
        <v>Home Depot Inc</v>
      </c>
      <c r="C225" s="15" t="str">
        <f>VLOOKUP($A225,'MG Universe'!$A$2:$R$9990,3)</f>
        <v>D</v>
      </c>
      <c r="D225" s="15" t="str">
        <f>VLOOKUP($A225,'MG Universe'!$A$2:$R$9990,4)</f>
        <v>S</v>
      </c>
      <c r="E225" s="15" t="str">
        <f>VLOOKUP($A225,'MG Universe'!$A$2:$R$9990,5)</f>
        <v>F</v>
      </c>
      <c r="F225" s="16" t="str">
        <f>VLOOKUP($A225,'MG Universe'!$A$2:$R$9990,6)</f>
        <v>SF</v>
      </c>
      <c r="G225" s="85">
        <f>VLOOKUP($A225,'MG Universe'!$A$2:$R$9990,7)</f>
        <v>43155</v>
      </c>
      <c r="H225" s="18">
        <f>VLOOKUP($A225,'MG Universe'!$A$2:$R$9990,8)</f>
        <v>266.73</v>
      </c>
      <c r="I225" s="18">
        <f>VLOOKUP($A225,'MG Universe'!$A$2:$R$9990,9)</f>
        <v>201.1</v>
      </c>
      <c r="J225" s="19">
        <f>VLOOKUP($A225,'MG Universe'!$A$2:$R$9990,10)</f>
        <v>0.75390000000000001</v>
      </c>
      <c r="K225" s="86">
        <f>VLOOKUP($A225,'MG Universe'!$A$2:$R$9990,11)</f>
        <v>28.17</v>
      </c>
      <c r="L225" s="19">
        <f>VLOOKUP($A225,'MG Universe'!$A$2:$R$9990,12)</f>
        <v>1.77E-2</v>
      </c>
      <c r="M225" s="87">
        <f>VLOOKUP($A225,'MG Universe'!$A$2:$R$9990,13)</f>
        <v>1.1000000000000001</v>
      </c>
      <c r="N225" s="88">
        <f>VLOOKUP($A225,'MG Universe'!$A$2:$R$9990,14)</f>
        <v>1.17</v>
      </c>
      <c r="O225" s="18">
        <f>VLOOKUP($A225,'MG Universe'!$A$2:$R$9990,15)</f>
        <v>-20.69</v>
      </c>
      <c r="P225" s="19">
        <f>VLOOKUP($A225,'MG Universe'!$A$2:$R$9990,16)</f>
        <v>9.8299999999999998E-2</v>
      </c>
      <c r="Q225" s="89">
        <f>VLOOKUP($A225,'MG Universe'!$A$2:$R$9990,17)</f>
        <v>8</v>
      </c>
      <c r="R225" s="18">
        <f>VLOOKUP($A225,'MG Universe'!$A$2:$R$9990,18)</f>
        <v>15.4</v>
      </c>
      <c r="S225" s="18">
        <f>VLOOKUP($A225,'MG Universe'!$A$2:$U$9990,19)</f>
        <v>231756027474</v>
      </c>
      <c r="T225" s="18" t="str">
        <f>VLOOKUP($A225,'MG Universe'!$A$2:$U$9990,20)</f>
        <v>Large</v>
      </c>
      <c r="U225" s="18" t="str">
        <f>VLOOKUP($A225,'MG Universe'!$A$2:$U$9990,21)</f>
        <v>Construction</v>
      </c>
    </row>
    <row r="226" spans="1:21" ht="15.75" thickBot="1" x14ac:dyDescent="0.3">
      <c r="A226" s="138" t="s">
        <v>156</v>
      </c>
      <c r="B226" s="119" t="str">
        <f>VLOOKUP($A226,'MG Universe'!$A$2:$R$9990,2)</f>
        <v>Hess Corp.</v>
      </c>
      <c r="C226" s="15" t="str">
        <f>VLOOKUP($A226,'MG Universe'!$A$2:$R$9990,3)</f>
        <v>F</v>
      </c>
      <c r="D226" s="15" t="str">
        <f>VLOOKUP($A226,'MG Universe'!$A$2:$R$9990,4)</f>
        <v>S</v>
      </c>
      <c r="E226" s="15" t="str">
        <f>VLOOKUP($A226,'MG Universe'!$A$2:$R$9990,5)</f>
        <v>O</v>
      </c>
      <c r="F226" s="16" t="str">
        <f>VLOOKUP($A226,'MG Universe'!$A$2:$R$9990,6)</f>
        <v>SO</v>
      </c>
      <c r="G226" s="85">
        <f>VLOOKUP($A226,'MG Universe'!$A$2:$R$9990,7)</f>
        <v>43185</v>
      </c>
      <c r="H226" s="18">
        <f>VLOOKUP($A226,'MG Universe'!$A$2:$R$9990,8)</f>
        <v>0</v>
      </c>
      <c r="I226" s="18">
        <f>VLOOKUP($A226,'MG Universe'!$A$2:$R$9990,9)</f>
        <v>63.46</v>
      </c>
      <c r="J226" s="19" t="str">
        <f>VLOOKUP($A226,'MG Universe'!$A$2:$R$9990,10)</f>
        <v>N/A</v>
      </c>
      <c r="K226" s="86" t="str">
        <f>VLOOKUP($A226,'MG Universe'!$A$2:$R$9990,11)</f>
        <v>N/A</v>
      </c>
      <c r="L226" s="19">
        <f>VLOOKUP($A226,'MG Universe'!$A$2:$R$9990,12)</f>
        <v>1.5800000000000002E-2</v>
      </c>
      <c r="M226" s="87">
        <f>VLOOKUP($A226,'MG Universe'!$A$2:$R$9990,13)</f>
        <v>1.5</v>
      </c>
      <c r="N226" s="88">
        <f>VLOOKUP($A226,'MG Universe'!$A$2:$R$9990,14)</f>
        <v>2.5299999999999998</v>
      </c>
      <c r="O226" s="18">
        <f>VLOOKUP($A226,'MG Universe'!$A$2:$R$9990,15)</f>
        <v>-18.829999999999998</v>
      </c>
      <c r="P226" s="19">
        <f>VLOOKUP($A226,'MG Universe'!$A$2:$R$9990,16)</f>
        <v>-7.5899999999999995E-2</v>
      </c>
      <c r="Q226" s="89">
        <f>VLOOKUP($A226,'MG Universe'!$A$2:$R$9990,17)</f>
        <v>0</v>
      </c>
      <c r="R226" s="18">
        <f>VLOOKUP($A226,'MG Universe'!$A$2:$R$9990,18)</f>
        <v>0</v>
      </c>
      <c r="S226" s="18">
        <f>VLOOKUP($A226,'MG Universe'!$A$2:$U$9990,19)</f>
        <v>19838213624</v>
      </c>
      <c r="T226" s="18" t="str">
        <f>VLOOKUP($A226,'MG Universe'!$A$2:$U$9990,20)</f>
        <v>Large</v>
      </c>
      <c r="U226" s="18" t="str">
        <f>VLOOKUP($A226,'MG Universe'!$A$2:$U$9990,21)</f>
        <v>Oil &amp; Gas</v>
      </c>
    </row>
    <row r="227" spans="1:21" ht="15.75" thickBot="1" x14ac:dyDescent="0.3">
      <c r="A227" s="138" t="s">
        <v>2044</v>
      </c>
      <c r="B227" s="119" t="str">
        <f>VLOOKUP($A227,'MG Universe'!$A$2:$R$9990,2)</f>
        <v>Hess Corp.</v>
      </c>
      <c r="C227" s="15" t="str">
        <f>VLOOKUP($A227,'MG Universe'!$A$2:$R$9990,3)</f>
        <v>F</v>
      </c>
      <c r="D227" s="15" t="str">
        <f>VLOOKUP($A227,'MG Universe'!$A$2:$R$9990,4)</f>
        <v>S</v>
      </c>
      <c r="E227" s="15" t="str">
        <f>VLOOKUP($A227,'MG Universe'!$A$2:$R$9990,5)</f>
        <v>O</v>
      </c>
      <c r="F227" s="16" t="str">
        <f>VLOOKUP($A227,'MG Universe'!$A$2:$R$9990,6)</f>
        <v>SO</v>
      </c>
      <c r="G227" s="85">
        <f>VLOOKUP($A227,'MG Universe'!$A$2:$R$9990,7)</f>
        <v>43185</v>
      </c>
      <c r="H227" s="18">
        <f>VLOOKUP($A227,'MG Universe'!$A$2:$R$9990,8)</f>
        <v>0</v>
      </c>
      <c r="I227" s="18">
        <f>VLOOKUP($A227,'MG Universe'!$A$2:$R$9990,9)</f>
        <v>63.46</v>
      </c>
      <c r="J227" s="19" t="str">
        <f>VLOOKUP($A227,'MG Universe'!$A$2:$R$9990,10)</f>
        <v>N/A</v>
      </c>
      <c r="K227" s="86" t="str">
        <f>VLOOKUP($A227,'MG Universe'!$A$2:$R$9990,11)</f>
        <v>N/A</v>
      </c>
      <c r="L227" s="19">
        <f>VLOOKUP($A227,'MG Universe'!$A$2:$R$9990,12)</f>
        <v>1.5800000000000002E-2</v>
      </c>
      <c r="M227" s="87">
        <f>VLOOKUP($A227,'MG Universe'!$A$2:$R$9990,13)</f>
        <v>1.5</v>
      </c>
      <c r="N227" s="88">
        <f>VLOOKUP($A227,'MG Universe'!$A$2:$R$9990,14)</f>
        <v>2.5299999999999998</v>
      </c>
      <c r="O227" s="18">
        <f>VLOOKUP($A227,'MG Universe'!$A$2:$R$9990,15)</f>
        <v>-18.829999999999998</v>
      </c>
      <c r="P227" s="19">
        <f>VLOOKUP($A227,'MG Universe'!$A$2:$R$9990,16)</f>
        <v>-7.5899999999999995E-2</v>
      </c>
      <c r="Q227" s="89">
        <f>VLOOKUP($A227,'MG Universe'!$A$2:$R$9990,17)</f>
        <v>0</v>
      </c>
      <c r="R227" s="18">
        <f>VLOOKUP($A227,'MG Universe'!$A$2:$R$9990,18)</f>
        <v>0</v>
      </c>
      <c r="S227" s="18">
        <f>VLOOKUP($A227,'MG Universe'!$A$2:$U$9990,19)</f>
        <v>19838213624</v>
      </c>
      <c r="T227" s="18" t="str">
        <f>VLOOKUP($A227,'MG Universe'!$A$2:$U$9990,20)</f>
        <v>Large</v>
      </c>
      <c r="U227" s="18" t="str">
        <f>VLOOKUP($A227,'MG Universe'!$A$2:$U$9990,21)</f>
        <v>Oil &amp; Gas</v>
      </c>
    </row>
    <row r="228" spans="1:21" ht="15.75" thickBot="1" x14ac:dyDescent="0.3">
      <c r="A228" s="138" t="s">
        <v>837</v>
      </c>
      <c r="B228" s="119" t="str">
        <f>VLOOKUP($A228,'MG Universe'!$A$2:$R$9990,2)</f>
        <v>Hartford Financial Services Group Inc</v>
      </c>
      <c r="C228" s="15" t="str">
        <f>VLOOKUP($A228,'MG Universe'!$A$2:$R$9990,3)</f>
        <v>D+</v>
      </c>
      <c r="D228" s="15" t="str">
        <f>VLOOKUP($A228,'MG Universe'!$A$2:$R$9990,4)</f>
        <v>S</v>
      </c>
      <c r="E228" s="15" t="str">
        <f>VLOOKUP($A228,'MG Universe'!$A$2:$R$9990,5)</f>
        <v>O</v>
      </c>
      <c r="F228" s="16" t="str">
        <f>VLOOKUP($A228,'MG Universe'!$A$2:$R$9990,6)</f>
        <v>SO</v>
      </c>
      <c r="G228" s="85">
        <f>VLOOKUP($A228,'MG Universe'!$A$2:$R$9990,7)</f>
        <v>43207</v>
      </c>
      <c r="H228" s="18">
        <f>VLOOKUP($A228,'MG Universe'!$A$2:$R$9990,8)</f>
        <v>0</v>
      </c>
      <c r="I228" s="18">
        <f>VLOOKUP($A228,'MG Universe'!$A$2:$R$9990,9)</f>
        <v>53.26</v>
      </c>
      <c r="J228" s="19" t="str">
        <f>VLOOKUP($A228,'MG Universe'!$A$2:$R$9990,10)</f>
        <v>N/A</v>
      </c>
      <c r="K228" s="86">
        <f>VLOOKUP($A228,'MG Universe'!$A$2:$R$9990,11)</f>
        <v>295.89</v>
      </c>
      <c r="L228" s="19">
        <f>VLOOKUP($A228,'MG Universe'!$A$2:$R$9990,12)</f>
        <v>1.7600000000000001E-2</v>
      </c>
      <c r="M228" s="87">
        <f>VLOOKUP($A228,'MG Universe'!$A$2:$R$9990,13)</f>
        <v>0.9</v>
      </c>
      <c r="N228" s="88" t="str">
        <f>VLOOKUP($A228,'MG Universe'!$A$2:$R$9990,14)</f>
        <v>N/A</v>
      </c>
      <c r="O228" s="18" t="str">
        <f>VLOOKUP($A228,'MG Universe'!$A$2:$R$9990,15)</f>
        <v>N/A</v>
      </c>
      <c r="P228" s="19">
        <f>VLOOKUP($A228,'MG Universe'!$A$2:$R$9990,16)</f>
        <v>1.4369000000000001</v>
      </c>
      <c r="Q228" s="89">
        <f>VLOOKUP($A228,'MG Universe'!$A$2:$R$9990,17)</f>
        <v>5</v>
      </c>
      <c r="R228" s="18">
        <f>VLOOKUP($A228,'MG Universe'!$A$2:$R$9990,18)</f>
        <v>59.42</v>
      </c>
      <c r="S228" s="18">
        <f>VLOOKUP($A228,'MG Universe'!$A$2:$U$9990,19)</f>
        <v>18880403478</v>
      </c>
      <c r="T228" s="18" t="str">
        <f>VLOOKUP($A228,'MG Universe'!$A$2:$U$9990,20)</f>
        <v>Large</v>
      </c>
      <c r="U228" s="18" t="str">
        <f>VLOOKUP($A228,'MG Universe'!$A$2:$U$9990,21)</f>
        <v>Insurance</v>
      </c>
    </row>
    <row r="229" spans="1:21" ht="15.75" thickBot="1" x14ac:dyDescent="0.3">
      <c r="A229" s="138" t="s">
        <v>1842</v>
      </c>
      <c r="B229" s="119" t="str">
        <f>VLOOKUP($A229,'MG Universe'!$A$2:$R$9990,2)</f>
        <v>Hartford Financial Services Group Inc</v>
      </c>
      <c r="C229" s="15" t="str">
        <f>VLOOKUP($A229,'MG Universe'!$A$2:$R$9990,3)</f>
        <v>D+</v>
      </c>
      <c r="D229" s="15" t="str">
        <f>VLOOKUP($A229,'MG Universe'!$A$2:$R$9990,4)</f>
        <v>S</v>
      </c>
      <c r="E229" s="15" t="str">
        <f>VLOOKUP($A229,'MG Universe'!$A$2:$R$9990,5)</f>
        <v>O</v>
      </c>
      <c r="F229" s="16" t="str">
        <f>VLOOKUP($A229,'MG Universe'!$A$2:$R$9990,6)</f>
        <v>SO</v>
      </c>
      <c r="G229" s="85">
        <f>VLOOKUP($A229,'MG Universe'!$A$2:$R$9990,7)</f>
        <v>43207</v>
      </c>
      <c r="H229" s="18">
        <f>VLOOKUP($A229,'MG Universe'!$A$2:$R$9990,8)</f>
        <v>0</v>
      </c>
      <c r="I229" s="18">
        <f>VLOOKUP($A229,'MG Universe'!$A$2:$R$9990,9)</f>
        <v>53.26</v>
      </c>
      <c r="J229" s="19" t="str">
        <f>VLOOKUP($A229,'MG Universe'!$A$2:$R$9990,10)</f>
        <v>N/A</v>
      </c>
      <c r="K229" s="86">
        <f>VLOOKUP($A229,'MG Universe'!$A$2:$R$9990,11)</f>
        <v>295.89</v>
      </c>
      <c r="L229" s="19">
        <f>VLOOKUP($A229,'MG Universe'!$A$2:$R$9990,12)</f>
        <v>1.7600000000000001E-2</v>
      </c>
      <c r="M229" s="87">
        <f>VLOOKUP($A229,'MG Universe'!$A$2:$R$9990,13)</f>
        <v>0.9</v>
      </c>
      <c r="N229" s="88" t="str">
        <f>VLOOKUP($A229,'MG Universe'!$A$2:$R$9990,14)</f>
        <v>N/A</v>
      </c>
      <c r="O229" s="18" t="str">
        <f>VLOOKUP($A229,'MG Universe'!$A$2:$R$9990,15)</f>
        <v>N/A</v>
      </c>
      <c r="P229" s="19">
        <f>VLOOKUP($A229,'MG Universe'!$A$2:$R$9990,16)</f>
        <v>1.4369000000000001</v>
      </c>
      <c r="Q229" s="89">
        <f>VLOOKUP($A229,'MG Universe'!$A$2:$R$9990,17)</f>
        <v>5</v>
      </c>
      <c r="R229" s="18">
        <f>VLOOKUP($A229,'MG Universe'!$A$2:$R$9990,18)</f>
        <v>59.42</v>
      </c>
      <c r="S229" s="18">
        <f>VLOOKUP($A229,'MG Universe'!$A$2:$U$9990,19)</f>
        <v>18880403478</v>
      </c>
      <c r="T229" s="18" t="str">
        <f>VLOOKUP($A229,'MG Universe'!$A$2:$U$9990,20)</f>
        <v>Large</v>
      </c>
      <c r="U229" s="18" t="str">
        <f>VLOOKUP($A229,'MG Universe'!$A$2:$U$9990,21)</f>
        <v>Insurance</v>
      </c>
    </row>
    <row r="230" spans="1:21" ht="15.75" thickBot="1" x14ac:dyDescent="0.3">
      <c r="A230" s="138" t="s">
        <v>1843</v>
      </c>
      <c r="B230" s="119" t="str">
        <f>VLOOKUP($A230,'MG Universe'!$A$2:$R$9990,2)</f>
        <v>Hartford Financial Services Group Inc</v>
      </c>
      <c r="C230" s="15" t="str">
        <f>VLOOKUP($A230,'MG Universe'!$A$2:$R$9990,3)</f>
        <v>D+</v>
      </c>
      <c r="D230" s="15" t="str">
        <f>VLOOKUP($A230,'MG Universe'!$A$2:$R$9990,4)</f>
        <v>S</v>
      </c>
      <c r="E230" s="15" t="str">
        <f>VLOOKUP($A230,'MG Universe'!$A$2:$R$9990,5)</f>
        <v>O</v>
      </c>
      <c r="F230" s="16" t="str">
        <f>VLOOKUP($A230,'MG Universe'!$A$2:$R$9990,6)</f>
        <v>SO</v>
      </c>
      <c r="G230" s="85">
        <f>VLOOKUP($A230,'MG Universe'!$A$2:$R$9990,7)</f>
        <v>43207</v>
      </c>
      <c r="H230" s="18">
        <f>VLOOKUP($A230,'MG Universe'!$A$2:$R$9990,8)</f>
        <v>0</v>
      </c>
      <c r="I230" s="18">
        <f>VLOOKUP($A230,'MG Universe'!$A$2:$R$9990,9)</f>
        <v>53.26</v>
      </c>
      <c r="J230" s="19" t="str">
        <f>VLOOKUP($A230,'MG Universe'!$A$2:$R$9990,10)</f>
        <v>N/A</v>
      </c>
      <c r="K230" s="86">
        <f>VLOOKUP($A230,'MG Universe'!$A$2:$R$9990,11)</f>
        <v>295.89</v>
      </c>
      <c r="L230" s="19">
        <f>VLOOKUP($A230,'MG Universe'!$A$2:$R$9990,12)</f>
        <v>1.7600000000000001E-2</v>
      </c>
      <c r="M230" s="87">
        <f>VLOOKUP($A230,'MG Universe'!$A$2:$R$9990,13)</f>
        <v>0.9</v>
      </c>
      <c r="N230" s="88" t="str">
        <f>VLOOKUP($A230,'MG Universe'!$A$2:$R$9990,14)</f>
        <v>N/A</v>
      </c>
      <c r="O230" s="18" t="str">
        <f>VLOOKUP($A230,'MG Universe'!$A$2:$R$9990,15)</f>
        <v>N/A</v>
      </c>
      <c r="P230" s="19">
        <f>VLOOKUP($A230,'MG Universe'!$A$2:$R$9990,16)</f>
        <v>1.4369000000000001</v>
      </c>
      <c r="Q230" s="89">
        <f>VLOOKUP($A230,'MG Universe'!$A$2:$R$9990,17)</f>
        <v>5</v>
      </c>
      <c r="R230" s="18">
        <f>VLOOKUP($A230,'MG Universe'!$A$2:$R$9990,18)</f>
        <v>59.42</v>
      </c>
      <c r="S230" s="18">
        <f>VLOOKUP($A230,'MG Universe'!$A$2:$U$9990,19)</f>
        <v>18880403478</v>
      </c>
      <c r="T230" s="18" t="str">
        <f>VLOOKUP($A230,'MG Universe'!$A$2:$U$9990,20)</f>
        <v>Large</v>
      </c>
      <c r="U230" s="18" t="str">
        <f>VLOOKUP($A230,'MG Universe'!$A$2:$U$9990,21)</f>
        <v>Insurance</v>
      </c>
    </row>
    <row r="231" spans="1:21" ht="15.75" thickBot="1" x14ac:dyDescent="0.3">
      <c r="A231" s="138" t="s">
        <v>839</v>
      </c>
      <c r="B231" s="119" t="str">
        <f>VLOOKUP($A231,'MG Universe'!$A$2:$R$9990,2)</f>
        <v>Harley-Davidson Inc</v>
      </c>
      <c r="C231" s="15" t="str">
        <f>VLOOKUP($A231,'MG Universe'!$A$2:$R$9990,3)</f>
        <v>C-</v>
      </c>
      <c r="D231" s="15" t="str">
        <f>VLOOKUP($A231,'MG Universe'!$A$2:$R$9990,4)</f>
        <v>S</v>
      </c>
      <c r="E231" s="15" t="str">
        <f>VLOOKUP($A231,'MG Universe'!$A$2:$R$9990,5)</f>
        <v>F</v>
      </c>
      <c r="F231" s="16" t="str">
        <f>VLOOKUP($A231,'MG Universe'!$A$2:$R$9990,6)</f>
        <v>SF</v>
      </c>
      <c r="G231" s="85">
        <f>VLOOKUP($A231,'MG Universe'!$A$2:$R$9990,7)</f>
        <v>43280</v>
      </c>
      <c r="H231" s="18">
        <f>VLOOKUP($A231,'MG Universe'!$A$2:$R$9990,8)</f>
        <v>40.590000000000003</v>
      </c>
      <c r="I231" s="18">
        <f>VLOOKUP($A231,'MG Universe'!$A$2:$R$9990,9)</f>
        <v>42.65</v>
      </c>
      <c r="J231" s="19">
        <f>VLOOKUP($A231,'MG Universe'!$A$2:$R$9990,10)</f>
        <v>1.0508</v>
      </c>
      <c r="K231" s="86">
        <f>VLOOKUP($A231,'MG Universe'!$A$2:$R$9990,11)</f>
        <v>12.4</v>
      </c>
      <c r="L231" s="19">
        <f>VLOOKUP($A231,'MG Universe'!$A$2:$R$9990,12)</f>
        <v>3.4200000000000001E-2</v>
      </c>
      <c r="M231" s="87">
        <f>VLOOKUP($A231,'MG Universe'!$A$2:$R$9990,13)</f>
        <v>0.9</v>
      </c>
      <c r="N231" s="88">
        <f>VLOOKUP($A231,'MG Universe'!$A$2:$R$9990,14)</f>
        <v>1.1100000000000001</v>
      </c>
      <c r="O231" s="18">
        <f>VLOOKUP($A231,'MG Universe'!$A$2:$R$9990,15)</f>
        <v>-24.01</v>
      </c>
      <c r="P231" s="19">
        <f>VLOOKUP($A231,'MG Universe'!$A$2:$R$9990,16)</f>
        <v>1.95E-2</v>
      </c>
      <c r="Q231" s="89">
        <f>VLOOKUP($A231,'MG Universe'!$A$2:$R$9990,17)</f>
        <v>7</v>
      </c>
      <c r="R231" s="18">
        <f>VLOOKUP($A231,'MG Universe'!$A$2:$R$9990,18)</f>
        <v>28.71</v>
      </c>
      <c r="S231" s="18">
        <f>VLOOKUP($A231,'MG Universe'!$A$2:$U$9990,19)</f>
        <v>7096869879</v>
      </c>
      <c r="T231" s="18" t="str">
        <f>VLOOKUP($A231,'MG Universe'!$A$2:$U$9990,20)</f>
        <v>Mid</v>
      </c>
      <c r="U231" s="18" t="str">
        <f>VLOOKUP($A231,'MG Universe'!$A$2:$U$9990,21)</f>
        <v>Auto</v>
      </c>
    </row>
    <row r="232" spans="1:21" ht="15.75" thickBot="1" x14ac:dyDescent="0.3">
      <c r="A232" s="138" t="s">
        <v>841</v>
      </c>
      <c r="B232" s="119" t="str">
        <f>VLOOKUP($A232,'MG Universe'!$A$2:$R$9990,2)</f>
        <v>Hologic, Inc.</v>
      </c>
      <c r="C232" s="15" t="str">
        <f>VLOOKUP($A232,'MG Universe'!$A$2:$R$9990,3)</f>
        <v>D+</v>
      </c>
      <c r="D232" s="15" t="str">
        <f>VLOOKUP($A232,'MG Universe'!$A$2:$R$9990,4)</f>
        <v>S</v>
      </c>
      <c r="E232" s="15" t="str">
        <f>VLOOKUP($A232,'MG Universe'!$A$2:$R$9990,5)</f>
        <v>F</v>
      </c>
      <c r="F232" s="16" t="str">
        <f>VLOOKUP($A232,'MG Universe'!$A$2:$R$9990,6)</f>
        <v>SF</v>
      </c>
      <c r="G232" s="85">
        <f>VLOOKUP($A232,'MG Universe'!$A$2:$R$9990,7)</f>
        <v>43261</v>
      </c>
      <c r="H232" s="18">
        <f>VLOOKUP($A232,'MG Universe'!$A$2:$R$9990,8)</f>
        <v>40.04</v>
      </c>
      <c r="I232" s="18">
        <f>VLOOKUP($A232,'MG Universe'!$A$2:$R$9990,9)</f>
        <v>41.5</v>
      </c>
      <c r="J232" s="19">
        <f>VLOOKUP($A232,'MG Universe'!$A$2:$R$9990,10)</f>
        <v>1.0365</v>
      </c>
      <c r="K232" s="86">
        <f>VLOOKUP($A232,'MG Universe'!$A$2:$R$9990,11)</f>
        <v>39.9</v>
      </c>
      <c r="L232" s="19">
        <f>VLOOKUP($A232,'MG Universe'!$A$2:$R$9990,12)</f>
        <v>0</v>
      </c>
      <c r="M232" s="87">
        <f>VLOOKUP($A232,'MG Universe'!$A$2:$R$9990,13)</f>
        <v>0.8</v>
      </c>
      <c r="N232" s="88">
        <f>VLOOKUP($A232,'MG Universe'!$A$2:$R$9990,14)</f>
        <v>1.26</v>
      </c>
      <c r="O232" s="18">
        <f>VLOOKUP($A232,'MG Universe'!$A$2:$R$9990,15)</f>
        <v>-11.38</v>
      </c>
      <c r="P232" s="19">
        <f>VLOOKUP($A232,'MG Universe'!$A$2:$R$9990,16)</f>
        <v>0.157</v>
      </c>
      <c r="Q232" s="89">
        <f>VLOOKUP($A232,'MG Universe'!$A$2:$R$9990,17)</f>
        <v>0</v>
      </c>
      <c r="R232" s="18">
        <f>VLOOKUP($A232,'MG Universe'!$A$2:$R$9990,18)</f>
        <v>5.23</v>
      </c>
      <c r="S232" s="18">
        <f>VLOOKUP($A232,'MG Universe'!$A$2:$U$9990,19)</f>
        <v>11583630686</v>
      </c>
      <c r="T232" s="18" t="str">
        <f>VLOOKUP($A232,'MG Universe'!$A$2:$U$9990,20)</f>
        <v>Large</v>
      </c>
      <c r="U232" s="18" t="str">
        <f>VLOOKUP($A232,'MG Universe'!$A$2:$U$9990,21)</f>
        <v>Medical</v>
      </c>
    </row>
    <row r="233" spans="1:21" ht="15.75" thickBot="1" x14ac:dyDescent="0.3">
      <c r="A233" s="138" t="s">
        <v>843</v>
      </c>
      <c r="B233" s="119" t="str">
        <f>VLOOKUP($A233,'MG Universe'!$A$2:$R$9990,2)</f>
        <v>Honeywell International Inc.</v>
      </c>
      <c r="C233" s="15" t="str">
        <f>VLOOKUP($A233,'MG Universe'!$A$2:$R$9990,3)</f>
        <v>D</v>
      </c>
      <c r="D233" s="15" t="str">
        <f>VLOOKUP($A233,'MG Universe'!$A$2:$R$9990,4)</f>
        <v>S</v>
      </c>
      <c r="E233" s="15" t="str">
        <f>VLOOKUP($A233,'MG Universe'!$A$2:$R$9990,5)</f>
        <v>O</v>
      </c>
      <c r="F233" s="16" t="str">
        <f>VLOOKUP($A233,'MG Universe'!$A$2:$R$9990,6)</f>
        <v>SO</v>
      </c>
      <c r="G233" s="85">
        <f>VLOOKUP($A233,'MG Universe'!$A$2:$R$9990,7)</f>
        <v>43278</v>
      </c>
      <c r="H233" s="18">
        <f>VLOOKUP($A233,'MG Universe'!$A$2:$R$9990,8)</f>
        <v>96.64</v>
      </c>
      <c r="I233" s="18">
        <f>VLOOKUP($A233,'MG Universe'!$A$2:$R$9990,9)</f>
        <v>148.49</v>
      </c>
      <c r="J233" s="19">
        <f>VLOOKUP($A233,'MG Universe'!$A$2:$R$9990,10)</f>
        <v>1.5365</v>
      </c>
      <c r="K233" s="86">
        <f>VLOOKUP($A233,'MG Universe'!$A$2:$R$9990,11)</f>
        <v>26.47</v>
      </c>
      <c r="L233" s="19">
        <f>VLOOKUP($A233,'MG Universe'!$A$2:$R$9990,12)</f>
        <v>1.8499999999999999E-2</v>
      </c>
      <c r="M233" s="87">
        <f>VLOOKUP($A233,'MG Universe'!$A$2:$R$9990,13)</f>
        <v>1</v>
      </c>
      <c r="N233" s="88">
        <f>VLOOKUP($A233,'MG Universe'!$A$2:$R$9990,14)</f>
        <v>1.36</v>
      </c>
      <c r="O233" s="18">
        <f>VLOOKUP($A233,'MG Universe'!$A$2:$R$9990,15)</f>
        <v>-23.11</v>
      </c>
      <c r="P233" s="19">
        <f>VLOOKUP($A233,'MG Universe'!$A$2:$R$9990,16)</f>
        <v>8.9800000000000005E-2</v>
      </c>
      <c r="Q233" s="89">
        <f>VLOOKUP($A233,'MG Universe'!$A$2:$R$9990,17)</f>
        <v>7</v>
      </c>
      <c r="R233" s="18">
        <f>VLOOKUP($A233,'MG Universe'!$A$2:$R$9990,18)</f>
        <v>64.03</v>
      </c>
      <c r="S233" s="18">
        <f>VLOOKUP($A233,'MG Universe'!$A$2:$U$9990,19)</f>
        <v>111744916267</v>
      </c>
      <c r="T233" s="18" t="str">
        <f>VLOOKUP($A233,'MG Universe'!$A$2:$U$9990,20)</f>
        <v>Large</v>
      </c>
      <c r="U233" s="18" t="str">
        <f>VLOOKUP($A233,'MG Universe'!$A$2:$U$9990,21)</f>
        <v>Conglomerates</v>
      </c>
    </row>
    <row r="234" spans="1:21" ht="15.75" thickBot="1" x14ac:dyDescent="0.3">
      <c r="A234" s="138" t="s">
        <v>845</v>
      </c>
      <c r="B234" s="119" t="str">
        <f>VLOOKUP($A234,'MG Universe'!$A$2:$R$9990,2)</f>
        <v>Helmerich &amp; Payne, Inc.</v>
      </c>
      <c r="C234" s="15" t="str">
        <f>VLOOKUP($A234,'MG Universe'!$A$2:$R$9990,3)</f>
        <v>C-</v>
      </c>
      <c r="D234" s="15" t="str">
        <f>VLOOKUP($A234,'MG Universe'!$A$2:$R$9990,4)</f>
        <v>S</v>
      </c>
      <c r="E234" s="15" t="str">
        <f>VLOOKUP($A234,'MG Universe'!$A$2:$R$9990,5)</f>
        <v>O</v>
      </c>
      <c r="F234" s="16" t="str">
        <f>VLOOKUP($A234,'MG Universe'!$A$2:$R$9990,6)</f>
        <v>SO</v>
      </c>
      <c r="G234" s="85">
        <f>VLOOKUP($A234,'MG Universe'!$A$2:$R$9990,7)</f>
        <v>43174</v>
      </c>
      <c r="H234" s="18">
        <f>VLOOKUP($A234,'MG Universe'!$A$2:$R$9990,8)</f>
        <v>0</v>
      </c>
      <c r="I234" s="18">
        <f>VLOOKUP($A234,'MG Universe'!$A$2:$R$9990,9)</f>
        <v>62.13</v>
      </c>
      <c r="J234" s="19" t="str">
        <f>VLOOKUP($A234,'MG Universe'!$A$2:$R$9990,10)</f>
        <v>N/A</v>
      </c>
      <c r="K234" s="86">
        <f>VLOOKUP($A234,'MG Universe'!$A$2:$R$9990,11)</f>
        <v>167.92</v>
      </c>
      <c r="L234" s="19">
        <f>VLOOKUP($A234,'MG Universe'!$A$2:$R$9990,12)</f>
        <v>4.5100000000000001E-2</v>
      </c>
      <c r="M234" s="87">
        <f>VLOOKUP($A234,'MG Universe'!$A$2:$R$9990,13)</f>
        <v>1.3</v>
      </c>
      <c r="N234" s="88">
        <f>VLOOKUP($A234,'MG Universe'!$A$2:$R$9990,14)</f>
        <v>3.28</v>
      </c>
      <c r="O234" s="18">
        <f>VLOOKUP($A234,'MG Universe'!$A$2:$R$9990,15)</f>
        <v>-5.55</v>
      </c>
      <c r="P234" s="19">
        <f>VLOOKUP($A234,'MG Universe'!$A$2:$R$9990,16)</f>
        <v>0.79710000000000003</v>
      </c>
      <c r="Q234" s="89">
        <f>VLOOKUP($A234,'MG Universe'!$A$2:$R$9990,17)</f>
        <v>20</v>
      </c>
      <c r="R234" s="18">
        <f>VLOOKUP($A234,'MG Universe'!$A$2:$R$9990,18)</f>
        <v>0</v>
      </c>
      <c r="S234" s="18">
        <f>VLOOKUP($A234,'MG Universe'!$A$2:$U$9990,19)</f>
        <v>6975713157</v>
      </c>
      <c r="T234" s="18" t="str">
        <f>VLOOKUP($A234,'MG Universe'!$A$2:$U$9990,20)</f>
        <v>Mid</v>
      </c>
      <c r="U234" s="18" t="str">
        <f>VLOOKUP($A234,'MG Universe'!$A$2:$U$9990,21)</f>
        <v>Oil &amp; Gas</v>
      </c>
    </row>
    <row r="235" spans="1:21" ht="15.75" thickBot="1" x14ac:dyDescent="0.3">
      <c r="A235" s="138" t="s">
        <v>847</v>
      </c>
      <c r="B235" s="119" t="str">
        <f>VLOOKUP($A235,'MG Universe'!$A$2:$R$9990,2)</f>
        <v>Hewlett Packard Enterprise Co</v>
      </c>
      <c r="C235" s="15" t="str">
        <f>VLOOKUP($A235,'MG Universe'!$A$2:$R$9990,3)</f>
        <v>C+</v>
      </c>
      <c r="D235" s="15" t="str">
        <f>VLOOKUP($A235,'MG Universe'!$A$2:$R$9990,4)</f>
        <v>S</v>
      </c>
      <c r="E235" s="15" t="str">
        <f>VLOOKUP($A235,'MG Universe'!$A$2:$R$9990,5)</f>
        <v>U</v>
      </c>
      <c r="F235" s="16" t="str">
        <f>VLOOKUP($A235,'MG Universe'!$A$2:$R$9990,6)</f>
        <v>SU</v>
      </c>
      <c r="G235" s="85">
        <f>VLOOKUP($A235,'MG Universe'!$A$2:$R$9990,7)</f>
        <v>43261</v>
      </c>
      <c r="H235" s="18">
        <f>VLOOKUP($A235,'MG Universe'!$A$2:$R$9990,8)</f>
        <v>52.57</v>
      </c>
      <c r="I235" s="18">
        <f>VLOOKUP($A235,'MG Universe'!$A$2:$R$9990,9)</f>
        <v>15.66</v>
      </c>
      <c r="J235" s="19">
        <f>VLOOKUP($A235,'MG Universe'!$A$2:$R$9990,10)</f>
        <v>0.2979</v>
      </c>
      <c r="K235" s="86">
        <f>VLOOKUP($A235,'MG Universe'!$A$2:$R$9990,11)</f>
        <v>11.43</v>
      </c>
      <c r="L235" s="19">
        <f>VLOOKUP($A235,'MG Universe'!$A$2:$R$9990,12)</f>
        <v>1.66E-2</v>
      </c>
      <c r="M235" s="87" t="e">
        <f>VLOOKUP($A235,'MG Universe'!$A$2:$R$9990,13)</f>
        <v>#N/A</v>
      </c>
      <c r="N235" s="88">
        <f>VLOOKUP($A235,'MG Universe'!$A$2:$R$9990,14)</f>
        <v>1.04</v>
      </c>
      <c r="O235" s="18">
        <f>VLOOKUP($A235,'MG Universe'!$A$2:$R$9990,15)</f>
        <v>-10.19</v>
      </c>
      <c r="P235" s="19">
        <f>VLOOKUP($A235,'MG Universe'!$A$2:$R$9990,16)</f>
        <v>1.47E-2</v>
      </c>
      <c r="Q235" s="89">
        <f>VLOOKUP($A235,'MG Universe'!$A$2:$R$9990,17)</f>
        <v>2</v>
      </c>
      <c r="R235" s="18">
        <f>VLOOKUP($A235,'MG Universe'!$A$2:$R$9990,18)</f>
        <v>26.29</v>
      </c>
      <c r="S235" s="18">
        <f>VLOOKUP($A235,'MG Universe'!$A$2:$U$9990,19)</f>
        <v>23481248587</v>
      </c>
      <c r="T235" s="18" t="str">
        <f>VLOOKUP($A235,'MG Universe'!$A$2:$U$9990,20)</f>
        <v>Large</v>
      </c>
      <c r="U235" s="18" t="str">
        <f>VLOOKUP($A235,'MG Universe'!$A$2:$U$9990,21)</f>
        <v>IT Hardware</v>
      </c>
    </row>
    <row r="236" spans="1:21" ht="15.75" thickBot="1" x14ac:dyDescent="0.3">
      <c r="A236" s="138" t="s">
        <v>849</v>
      </c>
      <c r="B236" s="119" t="str">
        <f>VLOOKUP($A236,'MG Universe'!$A$2:$R$9990,2)</f>
        <v>HP Inc</v>
      </c>
      <c r="C236" s="15" t="str">
        <f>VLOOKUP($A236,'MG Universe'!$A$2:$R$9990,3)</f>
        <v>C</v>
      </c>
      <c r="D236" s="15" t="str">
        <f>VLOOKUP($A236,'MG Universe'!$A$2:$R$9990,4)</f>
        <v>S</v>
      </c>
      <c r="E236" s="15" t="str">
        <f>VLOOKUP($A236,'MG Universe'!$A$2:$R$9990,5)</f>
        <v>U</v>
      </c>
      <c r="F236" s="16" t="str">
        <f>VLOOKUP($A236,'MG Universe'!$A$2:$R$9990,6)</f>
        <v>SU</v>
      </c>
      <c r="G236" s="85">
        <f>VLOOKUP($A236,'MG Universe'!$A$2:$R$9990,7)</f>
        <v>43159</v>
      </c>
      <c r="H236" s="18">
        <f>VLOOKUP($A236,'MG Universe'!$A$2:$R$9990,8)</f>
        <v>57.34</v>
      </c>
      <c r="I236" s="18">
        <f>VLOOKUP($A236,'MG Universe'!$A$2:$R$9990,9)</f>
        <v>23.59</v>
      </c>
      <c r="J236" s="19">
        <f>VLOOKUP($A236,'MG Universe'!$A$2:$R$9990,10)</f>
        <v>0.41139999999999999</v>
      </c>
      <c r="K236" s="86">
        <f>VLOOKUP($A236,'MG Universe'!$A$2:$R$9990,11)</f>
        <v>13.4</v>
      </c>
      <c r="L236" s="19">
        <f>VLOOKUP($A236,'MG Universe'!$A$2:$R$9990,12)</f>
        <v>2.2499999999999999E-2</v>
      </c>
      <c r="M236" s="87">
        <f>VLOOKUP($A236,'MG Universe'!$A$2:$R$9990,13)</f>
        <v>1.6</v>
      </c>
      <c r="N236" s="88">
        <f>VLOOKUP($A236,'MG Universe'!$A$2:$R$9990,14)</f>
        <v>0.91</v>
      </c>
      <c r="O236" s="18">
        <f>VLOOKUP($A236,'MG Universe'!$A$2:$R$9990,15)</f>
        <v>-10.050000000000001</v>
      </c>
      <c r="P236" s="19">
        <f>VLOOKUP($A236,'MG Universe'!$A$2:$R$9990,16)</f>
        <v>2.4500000000000001E-2</v>
      </c>
      <c r="Q236" s="89">
        <f>VLOOKUP($A236,'MG Universe'!$A$2:$R$9990,17)</f>
        <v>1</v>
      </c>
      <c r="R236" s="18">
        <f>VLOOKUP($A236,'MG Universe'!$A$2:$R$9990,18)</f>
        <v>0</v>
      </c>
      <c r="S236" s="18">
        <f>VLOOKUP($A236,'MG Universe'!$A$2:$U$9990,19)</f>
        <v>38217651826</v>
      </c>
      <c r="T236" s="18" t="str">
        <f>VLOOKUP($A236,'MG Universe'!$A$2:$U$9990,20)</f>
        <v>Large</v>
      </c>
      <c r="U236" s="18" t="str">
        <f>VLOOKUP($A236,'MG Universe'!$A$2:$U$9990,21)</f>
        <v>IT Hardware</v>
      </c>
    </row>
    <row r="237" spans="1:21" ht="15.75" thickBot="1" x14ac:dyDescent="0.3">
      <c r="A237" s="138" t="s">
        <v>851</v>
      </c>
      <c r="B237" s="119" t="str">
        <f>VLOOKUP($A237,'MG Universe'!$A$2:$R$9990,2)</f>
        <v>H &amp; R Block Inc</v>
      </c>
      <c r="C237" s="15" t="str">
        <f>VLOOKUP($A237,'MG Universe'!$A$2:$R$9990,3)</f>
        <v>B</v>
      </c>
      <c r="D237" s="15" t="str">
        <f>VLOOKUP($A237,'MG Universe'!$A$2:$R$9990,4)</f>
        <v>E</v>
      </c>
      <c r="E237" s="15" t="str">
        <f>VLOOKUP($A237,'MG Universe'!$A$2:$R$9990,5)</f>
        <v>U</v>
      </c>
      <c r="F237" s="16" t="str">
        <f>VLOOKUP($A237,'MG Universe'!$A$2:$R$9990,6)</f>
        <v>EU</v>
      </c>
      <c r="G237" s="85">
        <f>VLOOKUP($A237,'MG Universe'!$A$2:$R$9990,7)</f>
        <v>43179</v>
      </c>
      <c r="H237" s="18">
        <f>VLOOKUP($A237,'MG Universe'!$A$2:$R$9990,8)</f>
        <v>41.42</v>
      </c>
      <c r="I237" s="18">
        <f>VLOOKUP($A237,'MG Universe'!$A$2:$R$9990,9)</f>
        <v>23.97</v>
      </c>
      <c r="J237" s="19">
        <f>VLOOKUP($A237,'MG Universe'!$A$2:$R$9990,10)</f>
        <v>0.57869999999999999</v>
      </c>
      <c r="K237" s="86">
        <f>VLOOKUP($A237,'MG Universe'!$A$2:$R$9990,11)</f>
        <v>11.87</v>
      </c>
      <c r="L237" s="19">
        <f>VLOOKUP($A237,'MG Universe'!$A$2:$R$9990,12)</f>
        <v>3.6700000000000003E-2</v>
      </c>
      <c r="M237" s="87">
        <f>VLOOKUP($A237,'MG Universe'!$A$2:$R$9990,13)</f>
        <v>0.3</v>
      </c>
      <c r="N237" s="88">
        <f>VLOOKUP($A237,'MG Universe'!$A$2:$R$9990,14)</f>
        <v>1.93</v>
      </c>
      <c r="O237" s="18">
        <f>VLOOKUP($A237,'MG Universe'!$A$2:$R$9990,15)</f>
        <v>-9.4499999999999993</v>
      </c>
      <c r="P237" s="19">
        <f>VLOOKUP($A237,'MG Universe'!$A$2:$R$9990,16)</f>
        <v>1.6799999999999999E-2</v>
      </c>
      <c r="Q237" s="89">
        <f>VLOOKUP($A237,'MG Universe'!$A$2:$R$9990,17)</f>
        <v>1</v>
      </c>
      <c r="R237" s="18">
        <f>VLOOKUP($A237,'MG Universe'!$A$2:$R$9990,18)</f>
        <v>0</v>
      </c>
      <c r="S237" s="18">
        <f>VLOOKUP($A237,'MG Universe'!$A$2:$U$9990,19)</f>
        <v>5001219500</v>
      </c>
      <c r="T237" s="18" t="str">
        <f>VLOOKUP($A237,'MG Universe'!$A$2:$U$9990,20)</f>
        <v>Mid</v>
      </c>
      <c r="U237" s="18" t="str">
        <f>VLOOKUP($A237,'MG Universe'!$A$2:$U$9990,21)</f>
        <v>Financial Services</v>
      </c>
    </row>
    <row r="238" spans="1:21" ht="15.75" thickBot="1" x14ac:dyDescent="0.3">
      <c r="A238" s="138" t="s">
        <v>853</v>
      </c>
      <c r="B238" s="119" t="str">
        <f>VLOOKUP($A238,'MG Universe'!$A$2:$R$9990,2)</f>
        <v>Hormel Foods Corp</v>
      </c>
      <c r="C238" s="15" t="str">
        <f>VLOOKUP($A238,'MG Universe'!$A$2:$R$9990,3)</f>
        <v>B</v>
      </c>
      <c r="D238" s="15" t="str">
        <f>VLOOKUP($A238,'MG Universe'!$A$2:$R$9990,4)</f>
        <v>E</v>
      </c>
      <c r="E238" s="15" t="str">
        <f>VLOOKUP($A238,'MG Universe'!$A$2:$R$9990,5)</f>
        <v>F</v>
      </c>
      <c r="F238" s="16" t="str">
        <f>VLOOKUP($A238,'MG Universe'!$A$2:$R$9990,6)</f>
        <v>EF</v>
      </c>
      <c r="G238" s="85">
        <f>VLOOKUP($A238,'MG Universe'!$A$2:$R$9990,7)</f>
        <v>43263</v>
      </c>
      <c r="H238" s="18">
        <f>VLOOKUP($A238,'MG Universe'!$A$2:$R$9990,8)</f>
        <v>43.45</v>
      </c>
      <c r="I238" s="18">
        <f>VLOOKUP($A238,'MG Universe'!$A$2:$R$9990,9)</f>
        <v>36.72</v>
      </c>
      <c r="J238" s="19">
        <f>VLOOKUP($A238,'MG Universe'!$A$2:$R$9990,10)</f>
        <v>0.84509999999999996</v>
      </c>
      <c r="K238" s="86">
        <f>VLOOKUP($A238,'MG Universe'!$A$2:$R$9990,11)</f>
        <v>22.95</v>
      </c>
      <c r="L238" s="19">
        <f>VLOOKUP($A238,'MG Universe'!$A$2:$R$9990,12)</f>
        <v>1.8499999999999999E-2</v>
      </c>
      <c r="M238" s="87">
        <f>VLOOKUP($A238,'MG Universe'!$A$2:$R$9990,13)</f>
        <v>0.4</v>
      </c>
      <c r="N238" s="88">
        <f>VLOOKUP($A238,'MG Universe'!$A$2:$R$9990,14)</f>
        <v>1.61</v>
      </c>
      <c r="O238" s="18">
        <f>VLOOKUP($A238,'MG Universe'!$A$2:$R$9990,15)</f>
        <v>-1.27</v>
      </c>
      <c r="P238" s="19">
        <f>VLOOKUP($A238,'MG Universe'!$A$2:$R$9990,16)</f>
        <v>7.2300000000000003E-2</v>
      </c>
      <c r="Q238" s="89">
        <f>VLOOKUP($A238,'MG Universe'!$A$2:$R$9990,17)</f>
        <v>20</v>
      </c>
      <c r="R238" s="18">
        <f>VLOOKUP($A238,'MG Universe'!$A$2:$R$9990,18)</f>
        <v>19.559999999999999</v>
      </c>
      <c r="S238" s="18">
        <f>VLOOKUP($A238,'MG Universe'!$A$2:$U$9990,19)</f>
        <v>19695089291</v>
      </c>
      <c r="T238" s="18" t="str">
        <f>VLOOKUP($A238,'MG Universe'!$A$2:$U$9990,20)</f>
        <v>Large</v>
      </c>
      <c r="U238" s="18" t="str">
        <f>VLOOKUP($A238,'MG Universe'!$A$2:$U$9990,21)</f>
        <v>Food Processing</v>
      </c>
    </row>
    <row r="239" spans="1:21" ht="15.75" thickBot="1" x14ac:dyDescent="0.3">
      <c r="A239" s="138" t="s">
        <v>855</v>
      </c>
      <c r="B239" s="119" t="str">
        <f>VLOOKUP($A239,'MG Universe'!$A$2:$R$9990,2)</f>
        <v>Harris Corporation</v>
      </c>
      <c r="C239" s="15" t="str">
        <f>VLOOKUP($A239,'MG Universe'!$A$2:$R$9990,3)</f>
        <v>D</v>
      </c>
      <c r="D239" s="15" t="str">
        <f>VLOOKUP($A239,'MG Universe'!$A$2:$R$9990,4)</f>
        <v>S</v>
      </c>
      <c r="E239" s="15" t="str">
        <f>VLOOKUP($A239,'MG Universe'!$A$2:$R$9990,5)</f>
        <v>O</v>
      </c>
      <c r="F239" s="16" t="str">
        <f>VLOOKUP($A239,'MG Universe'!$A$2:$R$9990,6)</f>
        <v>SO</v>
      </c>
      <c r="G239" s="85">
        <f>VLOOKUP($A239,'MG Universe'!$A$2:$R$9990,7)</f>
        <v>43159</v>
      </c>
      <c r="H239" s="18">
        <f>VLOOKUP($A239,'MG Universe'!$A$2:$R$9990,8)</f>
        <v>102.66</v>
      </c>
      <c r="I239" s="18">
        <f>VLOOKUP($A239,'MG Universe'!$A$2:$R$9990,9)</f>
        <v>151.63999999999999</v>
      </c>
      <c r="J239" s="19">
        <f>VLOOKUP($A239,'MG Universe'!$A$2:$R$9990,10)</f>
        <v>1.4771000000000001</v>
      </c>
      <c r="K239" s="86">
        <f>VLOOKUP($A239,'MG Universe'!$A$2:$R$9990,11)</f>
        <v>35.020000000000003</v>
      </c>
      <c r="L239" s="19">
        <f>VLOOKUP($A239,'MG Universe'!$A$2:$R$9990,12)</f>
        <v>1.4E-2</v>
      </c>
      <c r="M239" s="87">
        <f>VLOOKUP($A239,'MG Universe'!$A$2:$R$9990,13)</f>
        <v>1.3</v>
      </c>
      <c r="N239" s="88">
        <f>VLOOKUP($A239,'MG Universe'!$A$2:$R$9990,14)</f>
        <v>1.22</v>
      </c>
      <c r="O239" s="18">
        <f>VLOOKUP($A239,'MG Universe'!$A$2:$R$9990,15)</f>
        <v>-39.119999999999997</v>
      </c>
      <c r="P239" s="19">
        <f>VLOOKUP($A239,'MG Universe'!$A$2:$R$9990,16)</f>
        <v>0.1326</v>
      </c>
      <c r="Q239" s="89">
        <f>VLOOKUP($A239,'MG Universe'!$A$2:$R$9990,17)</f>
        <v>15</v>
      </c>
      <c r="R239" s="18">
        <f>VLOOKUP($A239,'MG Universe'!$A$2:$R$9990,18)</f>
        <v>55.73</v>
      </c>
      <c r="S239" s="18">
        <f>VLOOKUP($A239,'MG Universe'!$A$2:$U$9990,19)</f>
        <v>17922201421</v>
      </c>
      <c r="T239" s="18" t="str">
        <f>VLOOKUP($A239,'MG Universe'!$A$2:$U$9990,20)</f>
        <v>Large</v>
      </c>
      <c r="U239" s="18" t="str">
        <f>VLOOKUP($A239,'MG Universe'!$A$2:$U$9990,21)</f>
        <v>Telecom</v>
      </c>
    </row>
    <row r="240" spans="1:21" ht="15.75" thickBot="1" x14ac:dyDescent="0.3">
      <c r="A240" s="138" t="s">
        <v>857</v>
      </c>
      <c r="B240" s="119" t="str">
        <f>VLOOKUP($A240,'MG Universe'!$A$2:$R$9990,2)</f>
        <v>Henry Schein, Inc.</v>
      </c>
      <c r="C240" s="15" t="str">
        <f>VLOOKUP($A240,'MG Universe'!$A$2:$R$9990,3)</f>
        <v>D</v>
      </c>
      <c r="D240" s="15" t="str">
        <f>VLOOKUP($A240,'MG Universe'!$A$2:$R$9990,4)</f>
        <v>S</v>
      </c>
      <c r="E240" s="15" t="str">
        <f>VLOOKUP($A240,'MG Universe'!$A$2:$R$9990,5)</f>
        <v>O</v>
      </c>
      <c r="F240" s="16" t="str">
        <f>VLOOKUP($A240,'MG Universe'!$A$2:$R$9990,6)</f>
        <v>SO</v>
      </c>
      <c r="G240" s="85">
        <f>VLOOKUP($A240,'MG Universe'!$A$2:$R$9990,7)</f>
        <v>43164</v>
      </c>
      <c r="H240" s="18">
        <f>VLOOKUP($A240,'MG Universe'!$A$2:$R$9990,8)</f>
        <v>60.24</v>
      </c>
      <c r="I240" s="18">
        <f>VLOOKUP($A240,'MG Universe'!$A$2:$R$9990,9)</f>
        <v>74.67</v>
      </c>
      <c r="J240" s="19">
        <f>VLOOKUP($A240,'MG Universe'!$A$2:$R$9990,10)</f>
        <v>1.2395</v>
      </c>
      <c r="K240" s="86">
        <f>VLOOKUP($A240,'MG Universe'!$A$2:$R$9990,11)</f>
        <v>23.33</v>
      </c>
      <c r="L240" s="19">
        <f>VLOOKUP($A240,'MG Universe'!$A$2:$R$9990,12)</f>
        <v>0</v>
      </c>
      <c r="M240" s="87">
        <f>VLOOKUP($A240,'MG Universe'!$A$2:$R$9990,13)</f>
        <v>1</v>
      </c>
      <c r="N240" s="88">
        <f>VLOOKUP($A240,'MG Universe'!$A$2:$R$9990,14)</f>
        <v>1.45</v>
      </c>
      <c r="O240" s="18">
        <f>VLOOKUP($A240,'MG Universe'!$A$2:$R$9990,15)</f>
        <v>-6.19</v>
      </c>
      <c r="P240" s="19">
        <f>VLOOKUP($A240,'MG Universe'!$A$2:$R$9990,16)</f>
        <v>7.4200000000000002E-2</v>
      </c>
      <c r="Q240" s="89">
        <f>VLOOKUP($A240,'MG Universe'!$A$2:$R$9990,17)</f>
        <v>0</v>
      </c>
      <c r="R240" s="18">
        <f>VLOOKUP($A240,'MG Universe'!$A$2:$R$9990,18)</f>
        <v>40.520000000000003</v>
      </c>
      <c r="S240" s="18">
        <f>VLOOKUP($A240,'MG Universe'!$A$2:$U$9990,19)</f>
        <v>11622141268</v>
      </c>
      <c r="T240" s="18" t="str">
        <f>VLOOKUP($A240,'MG Universe'!$A$2:$U$9990,20)</f>
        <v>Large</v>
      </c>
      <c r="U240" s="18" t="str">
        <f>VLOOKUP($A240,'MG Universe'!$A$2:$U$9990,21)</f>
        <v>Medical</v>
      </c>
    </row>
    <row r="241" spans="1:21" ht="15.75" thickBot="1" x14ac:dyDescent="0.3">
      <c r="A241" s="138" t="s">
        <v>859</v>
      </c>
      <c r="B241" s="119" t="str">
        <f>VLOOKUP($A241,'MG Universe'!$A$2:$R$9990,2)</f>
        <v>Host Hotels and Resorts Inc</v>
      </c>
      <c r="C241" s="15" t="str">
        <f>VLOOKUP($A241,'MG Universe'!$A$2:$R$9990,3)</f>
        <v>B-</v>
      </c>
      <c r="D241" s="15" t="str">
        <f>VLOOKUP($A241,'MG Universe'!$A$2:$R$9990,4)</f>
        <v>E</v>
      </c>
      <c r="E241" s="15" t="str">
        <f>VLOOKUP($A241,'MG Universe'!$A$2:$R$9990,5)</f>
        <v>F</v>
      </c>
      <c r="F241" s="16" t="str">
        <f>VLOOKUP($A241,'MG Universe'!$A$2:$R$9990,6)</f>
        <v>EF</v>
      </c>
      <c r="G241" s="85">
        <f>VLOOKUP($A241,'MG Universe'!$A$2:$R$9990,7)</f>
        <v>43194</v>
      </c>
      <c r="H241" s="18">
        <f>VLOOKUP($A241,'MG Universe'!$A$2:$R$9990,8)</f>
        <v>21.58</v>
      </c>
      <c r="I241" s="18">
        <f>VLOOKUP($A241,'MG Universe'!$A$2:$R$9990,9)</f>
        <v>21.03</v>
      </c>
      <c r="J241" s="19">
        <f>VLOOKUP($A241,'MG Universe'!$A$2:$R$9990,10)</f>
        <v>0.97450000000000003</v>
      </c>
      <c r="K241" s="86">
        <f>VLOOKUP($A241,'MG Universe'!$A$2:$R$9990,11)</f>
        <v>28.81</v>
      </c>
      <c r="L241" s="19">
        <f>VLOOKUP($A241,'MG Universe'!$A$2:$R$9990,12)</f>
        <v>3.7999999999999999E-2</v>
      </c>
      <c r="M241" s="87">
        <f>VLOOKUP($A241,'MG Universe'!$A$2:$R$9990,13)</f>
        <v>1.3</v>
      </c>
      <c r="N241" s="88">
        <f>VLOOKUP($A241,'MG Universe'!$A$2:$R$9990,14)</f>
        <v>3.23</v>
      </c>
      <c r="O241" s="18">
        <f>VLOOKUP($A241,'MG Universe'!$A$2:$R$9990,15)</f>
        <v>-5.14</v>
      </c>
      <c r="P241" s="19">
        <f>VLOOKUP($A241,'MG Universe'!$A$2:$R$9990,16)</f>
        <v>0.10150000000000001</v>
      </c>
      <c r="Q241" s="89">
        <f>VLOOKUP($A241,'MG Universe'!$A$2:$R$9990,17)</f>
        <v>0</v>
      </c>
      <c r="R241" s="18">
        <f>VLOOKUP($A241,'MG Universe'!$A$2:$R$9990,18)</f>
        <v>10.199999999999999</v>
      </c>
      <c r="S241" s="18">
        <f>VLOOKUP($A241,'MG Universe'!$A$2:$U$9990,19)</f>
        <v>15708990312</v>
      </c>
      <c r="T241" s="18" t="str">
        <f>VLOOKUP($A241,'MG Universe'!$A$2:$U$9990,20)</f>
        <v>Large</v>
      </c>
      <c r="U241" s="18" t="str">
        <f>VLOOKUP($A241,'MG Universe'!$A$2:$U$9990,21)</f>
        <v>REIT</v>
      </c>
    </row>
    <row r="242" spans="1:21" ht="15.75" thickBot="1" x14ac:dyDescent="0.3">
      <c r="A242" s="138" t="s">
        <v>123</v>
      </c>
      <c r="B242" s="119" t="str">
        <f>VLOOKUP($A242,'MG Universe'!$A$2:$R$9990,2)</f>
        <v>Hershey Co</v>
      </c>
      <c r="C242" s="15" t="str">
        <f>VLOOKUP($A242,'MG Universe'!$A$2:$R$9990,3)</f>
        <v>D+</v>
      </c>
      <c r="D242" s="15" t="str">
        <f>VLOOKUP($A242,'MG Universe'!$A$2:$R$9990,4)</f>
        <v>S</v>
      </c>
      <c r="E242" s="15" t="str">
        <f>VLOOKUP($A242,'MG Universe'!$A$2:$R$9990,5)</f>
        <v>O</v>
      </c>
      <c r="F242" s="16" t="str">
        <f>VLOOKUP($A242,'MG Universe'!$A$2:$R$9990,6)</f>
        <v>SO</v>
      </c>
      <c r="G242" s="85">
        <f>VLOOKUP($A242,'MG Universe'!$A$2:$R$9990,7)</f>
        <v>43188</v>
      </c>
      <c r="H242" s="18">
        <f>VLOOKUP($A242,'MG Universe'!$A$2:$R$9990,8)</f>
        <v>57.84</v>
      </c>
      <c r="I242" s="18">
        <f>VLOOKUP($A242,'MG Universe'!$A$2:$R$9990,9)</f>
        <v>93.56</v>
      </c>
      <c r="J242" s="19">
        <f>VLOOKUP($A242,'MG Universe'!$A$2:$R$9990,10)</f>
        <v>1.6175999999999999</v>
      </c>
      <c r="K242" s="86">
        <f>VLOOKUP($A242,'MG Universe'!$A$2:$R$9990,11)</f>
        <v>23.51</v>
      </c>
      <c r="L242" s="19">
        <f>VLOOKUP($A242,'MG Universe'!$A$2:$R$9990,12)</f>
        <v>2.7300000000000001E-2</v>
      </c>
      <c r="M242" s="87">
        <f>VLOOKUP($A242,'MG Universe'!$A$2:$R$9990,13)</f>
        <v>0.3</v>
      </c>
      <c r="N242" s="88">
        <f>VLOOKUP($A242,'MG Universe'!$A$2:$R$9990,14)</f>
        <v>0.96</v>
      </c>
      <c r="O242" s="18">
        <f>VLOOKUP($A242,'MG Universe'!$A$2:$R$9990,15)</f>
        <v>-12.49</v>
      </c>
      <c r="P242" s="19">
        <f>VLOOKUP($A242,'MG Universe'!$A$2:$R$9990,16)</f>
        <v>7.4999999999999997E-2</v>
      </c>
      <c r="Q242" s="89">
        <f>VLOOKUP($A242,'MG Universe'!$A$2:$R$9990,17)</f>
        <v>8</v>
      </c>
      <c r="R242" s="18">
        <f>VLOOKUP($A242,'MG Universe'!$A$2:$R$9990,18)</f>
        <v>22.81</v>
      </c>
      <c r="S242" s="18">
        <f>VLOOKUP($A242,'MG Universe'!$A$2:$U$9990,19)</f>
        <v>19840771879</v>
      </c>
      <c r="T242" s="18" t="str">
        <f>VLOOKUP($A242,'MG Universe'!$A$2:$U$9990,20)</f>
        <v>Large</v>
      </c>
      <c r="U242" s="18" t="str">
        <f>VLOOKUP($A242,'MG Universe'!$A$2:$U$9990,21)</f>
        <v>Food Processing</v>
      </c>
    </row>
    <row r="243" spans="1:21" ht="15.75" thickBot="1" x14ac:dyDescent="0.3">
      <c r="A243" s="138" t="s">
        <v>861</v>
      </c>
      <c r="B243" s="119" t="str">
        <f>VLOOKUP($A243,'MG Universe'!$A$2:$R$9990,2)</f>
        <v>Humana Inc</v>
      </c>
      <c r="C243" s="15" t="str">
        <f>VLOOKUP($A243,'MG Universe'!$A$2:$R$9990,3)</f>
        <v>C</v>
      </c>
      <c r="D243" s="15" t="str">
        <f>VLOOKUP($A243,'MG Universe'!$A$2:$R$9990,4)</f>
        <v>E</v>
      </c>
      <c r="E243" s="15" t="str">
        <f>VLOOKUP($A243,'MG Universe'!$A$2:$R$9990,5)</f>
        <v>O</v>
      </c>
      <c r="F243" s="16" t="str">
        <f>VLOOKUP($A243,'MG Universe'!$A$2:$R$9990,6)</f>
        <v>EO</v>
      </c>
      <c r="G243" s="85">
        <f>VLOOKUP($A243,'MG Universe'!$A$2:$R$9990,7)</f>
        <v>43263</v>
      </c>
      <c r="H243" s="18">
        <f>VLOOKUP($A243,'MG Universe'!$A$2:$R$9990,8)</f>
        <v>275.56</v>
      </c>
      <c r="I243" s="18">
        <f>VLOOKUP($A243,'MG Universe'!$A$2:$R$9990,9)</f>
        <v>313.89</v>
      </c>
      <c r="J243" s="19">
        <f>VLOOKUP($A243,'MG Universe'!$A$2:$R$9990,10)</f>
        <v>1.1391</v>
      </c>
      <c r="K243" s="86">
        <f>VLOOKUP($A243,'MG Universe'!$A$2:$R$9990,11)</f>
        <v>27.34</v>
      </c>
      <c r="L243" s="19">
        <f>VLOOKUP($A243,'MG Universe'!$A$2:$R$9990,12)</f>
        <v>6.0000000000000001E-3</v>
      </c>
      <c r="M243" s="87">
        <f>VLOOKUP($A243,'MG Universe'!$A$2:$R$9990,13)</f>
        <v>1</v>
      </c>
      <c r="N243" s="88" t="str">
        <f>VLOOKUP($A243,'MG Universe'!$A$2:$R$9990,14)</f>
        <v>N/A</v>
      </c>
      <c r="O243" s="18" t="str">
        <f>VLOOKUP($A243,'MG Universe'!$A$2:$R$9990,15)</f>
        <v>N/A</v>
      </c>
      <c r="P243" s="19">
        <f>VLOOKUP($A243,'MG Universe'!$A$2:$R$9990,16)</f>
        <v>9.4200000000000006E-2</v>
      </c>
      <c r="Q243" s="89">
        <f>VLOOKUP($A243,'MG Universe'!$A$2:$R$9990,17)</f>
        <v>1</v>
      </c>
      <c r="R243" s="18">
        <f>VLOOKUP($A243,'MG Universe'!$A$2:$R$9990,18)</f>
        <v>147.43</v>
      </c>
      <c r="S243" s="18">
        <f>VLOOKUP($A243,'MG Universe'!$A$2:$U$9990,19)</f>
        <v>43414196668</v>
      </c>
      <c r="T243" s="18" t="str">
        <f>VLOOKUP($A243,'MG Universe'!$A$2:$U$9990,20)</f>
        <v>Large</v>
      </c>
      <c r="U243" s="18" t="str">
        <f>VLOOKUP($A243,'MG Universe'!$A$2:$U$9990,21)</f>
        <v>Insurance</v>
      </c>
    </row>
    <row r="244" spans="1:21" ht="15.75" thickBot="1" x14ac:dyDescent="0.3">
      <c r="A244" s="138" t="s">
        <v>863</v>
      </c>
      <c r="B244" s="119" t="str">
        <f>VLOOKUP($A244,'MG Universe'!$A$2:$R$9990,2)</f>
        <v>IBM Common Stock</v>
      </c>
      <c r="C244" s="15" t="str">
        <f>VLOOKUP($A244,'MG Universe'!$A$2:$R$9990,3)</f>
        <v>C</v>
      </c>
      <c r="D244" s="15" t="str">
        <f>VLOOKUP($A244,'MG Universe'!$A$2:$R$9990,4)</f>
        <v>S</v>
      </c>
      <c r="E244" s="15" t="str">
        <f>VLOOKUP($A244,'MG Universe'!$A$2:$R$9990,5)</f>
        <v>O</v>
      </c>
      <c r="F244" s="16" t="str">
        <f>VLOOKUP($A244,'MG Universe'!$A$2:$R$9990,6)</f>
        <v>SO</v>
      </c>
      <c r="G244" s="85">
        <f>VLOOKUP($A244,'MG Universe'!$A$2:$R$9990,7)</f>
        <v>43155</v>
      </c>
      <c r="H244" s="18">
        <f>VLOOKUP($A244,'MG Universe'!$A$2:$R$9990,8)</f>
        <v>41.31</v>
      </c>
      <c r="I244" s="18">
        <f>VLOOKUP($A244,'MG Universe'!$A$2:$R$9990,9)</f>
        <v>143.49</v>
      </c>
      <c r="J244" s="19">
        <f>VLOOKUP($A244,'MG Universe'!$A$2:$R$9990,10)</f>
        <v>3.4735</v>
      </c>
      <c r="K244" s="86">
        <f>VLOOKUP($A244,'MG Universe'!$A$2:$R$9990,11)</f>
        <v>12.81</v>
      </c>
      <c r="L244" s="19">
        <f>VLOOKUP($A244,'MG Universe'!$A$2:$R$9990,12)</f>
        <v>4.1099999999999998E-2</v>
      </c>
      <c r="M244" s="87">
        <f>VLOOKUP($A244,'MG Universe'!$A$2:$R$9990,13)</f>
        <v>0.9</v>
      </c>
      <c r="N244" s="88">
        <f>VLOOKUP($A244,'MG Universe'!$A$2:$R$9990,14)</f>
        <v>1.33</v>
      </c>
      <c r="O244" s="18">
        <f>VLOOKUP($A244,'MG Universe'!$A$2:$R$9990,15)</f>
        <v>-62.47</v>
      </c>
      <c r="P244" s="19">
        <f>VLOOKUP($A244,'MG Universe'!$A$2:$R$9990,16)</f>
        <v>2.1600000000000001E-2</v>
      </c>
      <c r="Q244" s="89">
        <f>VLOOKUP($A244,'MG Universe'!$A$2:$R$9990,17)</f>
        <v>20</v>
      </c>
      <c r="R244" s="18">
        <f>VLOOKUP($A244,'MG Universe'!$A$2:$R$9990,18)</f>
        <v>75.98</v>
      </c>
      <c r="S244" s="18">
        <f>VLOOKUP($A244,'MG Universe'!$A$2:$U$9990,19)</f>
        <v>132117736963</v>
      </c>
      <c r="T244" s="18" t="str">
        <f>VLOOKUP($A244,'MG Universe'!$A$2:$U$9990,20)</f>
        <v>Large</v>
      </c>
      <c r="U244" s="18" t="str">
        <f>VLOOKUP($A244,'MG Universe'!$A$2:$U$9990,21)</f>
        <v>Information Technology</v>
      </c>
    </row>
    <row r="245" spans="1:21" ht="15.75" thickBot="1" x14ac:dyDescent="0.3">
      <c r="A245" s="138" t="s">
        <v>864</v>
      </c>
      <c r="B245" s="119" t="str">
        <f>VLOOKUP($A245,'MG Universe'!$A$2:$R$9990,2)</f>
        <v>Intercontinental Exchange Inc</v>
      </c>
      <c r="C245" s="15" t="str">
        <f>VLOOKUP($A245,'MG Universe'!$A$2:$R$9990,3)</f>
        <v>D+</v>
      </c>
      <c r="D245" s="15" t="str">
        <f>VLOOKUP($A245,'MG Universe'!$A$2:$R$9990,4)</f>
        <v>S</v>
      </c>
      <c r="E245" s="15" t="str">
        <f>VLOOKUP($A245,'MG Universe'!$A$2:$R$9990,5)</f>
        <v>U</v>
      </c>
      <c r="F245" s="16" t="str">
        <f>VLOOKUP($A245,'MG Universe'!$A$2:$R$9990,6)</f>
        <v>SU</v>
      </c>
      <c r="G245" s="85">
        <f>VLOOKUP($A245,'MG Universe'!$A$2:$R$9990,7)</f>
        <v>43180</v>
      </c>
      <c r="H245" s="18">
        <f>VLOOKUP($A245,'MG Universe'!$A$2:$R$9990,8)</f>
        <v>120.25</v>
      </c>
      <c r="I245" s="18">
        <f>VLOOKUP($A245,'MG Universe'!$A$2:$R$9990,9)</f>
        <v>75.61</v>
      </c>
      <c r="J245" s="19">
        <f>VLOOKUP($A245,'MG Universe'!$A$2:$R$9990,10)</f>
        <v>0.62880000000000003</v>
      </c>
      <c r="K245" s="86">
        <f>VLOOKUP($A245,'MG Universe'!$A$2:$R$9990,11)</f>
        <v>24.23</v>
      </c>
      <c r="L245" s="19">
        <f>VLOOKUP($A245,'MG Universe'!$A$2:$R$9990,12)</f>
        <v>1.06E-2</v>
      </c>
      <c r="M245" s="87">
        <f>VLOOKUP($A245,'MG Universe'!$A$2:$R$9990,13)</f>
        <v>0.6</v>
      </c>
      <c r="N245" s="88">
        <f>VLOOKUP($A245,'MG Universe'!$A$2:$R$9990,14)</f>
        <v>0.99</v>
      </c>
      <c r="O245" s="18">
        <f>VLOOKUP($A245,'MG Universe'!$A$2:$R$9990,15)</f>
        <v>-13.16</v>
      </c>
      <c r="P245" s="19">
        <f>VLOOKUP($A245,'MG Universe'!$A$2:$R$9990,16)</f>
        <v>7.8700000000000006E-2</v>
      </c>
      <c r="Q245" s="89">
        <f>VLOOKUP($A245,'MG Universe'!$A$2:$R$9990,17)</f>
        <v>5</v>
      </c>
      <c r="R245" s="18">
        <f>VLOOKUP($A245,'MG Universe'!$A$2:$R$9990,18)</f>
        <v>46.5</v>
      </c>
      <c r="S245" s="18">
        <f>VLOOKUP($A245,'MG Universe'!$A$2:$U$9990,19)</f>
        <v>43510030791</v>
      </c>
      <c r="T245" s="18" t="str">
        <f>VLOOKUP($A245,'MG Universe'!$A$2:$U$9990,20)</f>
        <v>Large</v>
      </c>
      <c r="U245" s="18" t="str">
        <f>VLOOKUP($A245,'MG Universe'!$A$2:$U$9990,21)</f>
        <v>Financial Services</v>
      </c>
    </row>
    <row r="246" spans="1:21" ht="15.75" thickBot="1" x14ac:dyDescent="0.3">
      <c r="A246" s="138" t="s">
        <v>866</v>
      </c>
      <c r="B246" s="119" t="str">
        <f>VLOOKUP($A246,'MG Universe'!$A$2:$R$9990,2)</f>
        <v>IDEXX Laboratories, Inc.</v>
      </c>
      <c r="C246" s="15" t="str">
        <f>VLOOKUP($A246,'MG Universe'!$A$2:$R$9990,3)</f>
        <v>F</v>
      </c>
      <c r="D246" s="15" t="str">
        <f>VLOOKUP($A246,'MG Universe'!$A$2:$R$9990,4)</f>
        <v>S</v>
      </c>
      <c r="E246" s="15" t="str">
        <f>VLOOKUP($A246,'MG Universe'!$A$2:$R$9990,5)</f>
        <v>O</v>
      </c>
      <c r="F246" s="16" t="str">
        <f>VLOOKUP($A246,'MG Universe'!$A$2:$R$9990,6)</f>
        <v>SO</v>
      </c>
      <c r="G246" s="85">
        <f>VLOOKUP($A246,'MG Universe'!$A$2:$R$9990,7)</f>
        <v>43261</v>
      </c>
      <c r="H246" s="18">
        <f>VLOOKUP($A246,'MG Universe'!$A$2:$R$9990,8)</f>
        <v>100.64</v>
      </c>
      <c r="I246" s="18">
        <f>VLOOKUP($A246,'MG Universe'!$A$2:$R$9990,9)</f>
        <v>239.79</v>
      </c>
      <c r="J246" s="19">
        <f>VLOOKUP($A246,'MG Universe'!$A$2:$R$9990,10)</f>
        <v>2.3826999999999998</v>
      </c>
      <c r="K246" s="86">
        <f>VLOOKUP($A246,'MG Universe'!$A$2:$R$9990,11)</f>
        <v>79.66</v>
      </c>
      <c r="L246" s="19">
        <f>VLOOKUP($A246,'MG Universe'!$A$2:$R$9990,12)</f>
        <v>0</v>
      </c>
      <c r="M246" s="87">
        <f>VLOOKUP($A246,'MG Universe'!$A$2:$R$9990,13)</f>
        <v>0.7</v>
      </c>
      <c r="N246" s="88">
        <f>VLOOKUP($A246,'MG Universe'!$A$2:$R$9990,14)</f>
        <v>0.96</v>
      </c>
      <c r="O246" s="18">
        <f>VLOOKUP($A246,'MG Universe'!$A$2:$R$9990,15)</f>
        <v>-9.18</v>
      </c>
      <c r="P246" s="19">
        <f>VLOOKUP($A246,'MG Universe'!$A$2:$R$9990,16)</f>
        <v>0.35580000000000001</v>
      </c>
      <c r="Q246" s="89">
        <f>VLOOKUP($A246,'MG Universe'!$A$2:$R$9990,17)</f>
        <v>0</v>
      </c>
      <c r="R246" s="18">
        <f>VLOOKUP($A246,'MG Universe'!$A$2:$R$9990,18)</f>
        <v>0</v>
      </c>
      <c r="S246" s="18">
        <f>VLOOKUP($A246,'MG Universe'!$A$2:$U$9990,19)</f>
        <v>20849060591</v>
      </c>
      <c r="T246" s="18" t="str">
        <f>VLOOKUP($A246,'MG Universe'!$A$2:$U$9990,20)</f>
        <v>Large</v>
      </c>
      <c r="U246" s="18" t="str">
        <f>VLOOKUP($A246,'MG Universe'!$A$2:$U$9990,21)</f>
        <v>Medical</v>
      </c>
    </row>
    <row r="247" spans="1:21" ht="15.75" thickBot="1" x14ac:dyDescent="0.3">
      <c r="A247" s="138" t="s">
        <v>868</v>
      </c>
      <c r="B247" s="119" t="str">
        <f>VLOOKUP($A247,'MG Universe'!$A$2:$R$9990,2)</f>
        <v>International Flavors &amp; Fragrances Inc</v>
      </c>
      <c r="C247" s="15" t="str">
        <f>VLOOKUP($A247,'MG Universe'!$A$2:$R$9990,3)</f>
        <v>C+</v>
      </c>
      <c r="D247" s="15" t="str">
        <f>VLOOKUP($A247,'MG Universe'!$A$2:$R$9990,4)</f>
        <v>E</v>
      </c>
      <c r="E247" s="15" t="str">
        <f>VLOOKUP($A247,'MG Universe'!$A$2:$R$9990,5)</f>
        <v>O</v>
      </c>
      <c r="F247" s="16" t="str">
        <f>VLOOKUP($A247,'MG Universe'!$A$2:$R$9990,6)</f>
        <v>EO</v>
      </c>
      <c r="G247" s="85">
        <f>VLOOKUP($A247,'MG Universe'!$A$2:$R$9990,7)</f>
        <v>43175</v>
      </c>
      <c r="H247" s="18">
        <f>VLOOKUP($A247,'MG Universe'!$A$2:$R$9990,8)</f>
        <v>80.489999999999995</v>
      </c>
      <c r="I247" s="18">
        <f>VLOOKUP($A247,'MG Universe'!$A$2:$R$9990,9)</f>
        <v>128.99</v>
      </c>
      <c r="J247" s="19">
        <f>VLOOKUP($A247,'MG Universe'!$A$2:$R$9990,10)</f>
        <v>1.6026</v>
      </c>
      <c r="K247" s="86">
        <f>VLOOKUP($A247,'MG Universe'!$A$2:$R$9990,11)</f>
        <v>25.29</v>
      </c>
      <c r="L247" s="19">
        <f>VLOOKUP($A247,'MG Universe'!$A$2:$R$9990,12)</f>
        <v>2.06E-2</v>
      </c>
      <c r="M247" s="87">
        <f>VLOOKUP($A247,'MG Universe'!$A$2:$R$9990,13)</f>
        <v>1.1000000000000001</v>
      </c>
      <c r="N247" s="88">
        <f>VLOOKUP($A247,'MG Universe'!$A$2:$R$9990,14)</f>
        <v>2.4700000000000002</v>
      </c>
      <c r="O247" s="18">
        <f>VLOOKUP($A247,'MG Universe'!$A$2:$R$9990,15)</f>
        <v>-12.82</v>
      </c>
      <c r="P247" s="19">
        <f>VLOOKUP($A247,'MG Universe'!$A$2:$R$9990,16)</f>
        <v>8.4000000000000005E-2</v>
      </c>
      <c r="Q247" s="89">
        <f>VLOOKUP($A247,'MG Universe'!$A$2:$R$9990,17)</f>
        <v>15</v>
      </c>
      <c r="R247" s="18">
        <f>VLOOKUP($A247,'MG Universe'!$A$2:$R$9990,18)</f>
        <v>54.58</v>
      </c>
      <c r="S247" s="18">
        <f>VLOOKUP($A247,'MG Universe'!$A$2:$U$9990,19)</f>
        <v>10253307959</v>
      </c>
      <c r="T247" s="18" t="str">
        <f>VLOOKUP($A247,'MG Universe'!$A$2:$U$9990,20)</f>
        <v>Large</v>
      </c>
      <c r="U247" s="18" t="str">
        <f>VLOOKUP($A247,'MG Universe'!$A$2:$U$9990,21)</f>
        <v>Personal Products</v>
      </c>
    </row>
    <row r="248" spans="1:21" ht="15.75" thickBot="1" x14ac:dyDescent="0.3">
      <c r="A248" s="138" t="s">
        <v>874</v>
      </c>
      <c r="B248" s="119" t="str">
        <f>VLOOKUP($A248,'MG Universe'!$A$2:$R$9990,2)</f>
        <v>Illumina, Inc.</v>
      </c>
      <c r="C248" s="15" t="str">
        <f>VLOOKUP($A248,'MG Universe'!$A$2:$R$9990,3)</f>
        <v>C-</v>
      </c>
      <c r="D248" s="15" t="str">
        <f>VLOOKUP($A248,'MG Universe'!$A$2:$R$9990,4)</f>
        <v>E</v>
      </c>
      <c r="E248" s="15" t="str">
        <f>VLOOKUP($A248,'MG Universe'!$A$2:$R$9990,5)</f>
        <v>O</v>
      </c>
      <c r="F248" s="16" t="str">
        <f>VLOOKUP($A248,'MG Universe'!$A$2:$R$9990,6)</f>
        <v>EO</v>
      </c>
      <c r="G248" s="85">
        <f>VLOOKUP($A248,'MG Universe'!$A$2:$R$9990,7)</f>
        <v>43210</v>
      </c>
      <c r="H248" s="18">
        <f>VLOOKUP($A248,'MG Universe'!$A$2:$R$9990,8)</f>
        <v>154.15</v>
      </c>
      <c r="I248" s="18">
        <f>VLOOKUP($A248,'MG Universe'!$A$2:$R$9990,9)</f>
        <v>305.49</v>
      </c>
      <c r="J248" s="19">
        <f>VLOOKUP($A248,'MG Universe'!$A$2:$R$9990,10)</f>
        <v>1.9818</v>
      </c>
      <c r="K248" s="86">
        <f>VLOOKUP($A248,'MG Universe'!$A$2:$R$9990,11)</f>
        <v>76.37</v>
      </c>
      <c r="L248" s="19">
        <f>VLOOKUP($A248,'MG Universe'!$A$2:$R$9990,12)</f>
        <v>0</v>
      </c>
      <c r="M248" s="87">
        <f>VLOOKUP($A248,'MG Universe'!$A$2:$R$9990,13)</f>
        <v>0.9</v>
      </c>
      <c r="N248" s="88">
        <f>VLOOKUP($A248,'MG Universe'!$A$2:$R$9990,14)</f>
        <v>4.95</v>
      </c>
      <c r="O248" s="18">
        <f>VLOOKUP($A248,'MG Universe'!$A$2:$R$9990,15)</f>
        <v>3.19</v>
      </c>
      <c r="P248" s="19">
        <f>VLOOKUP($A248,'MG Universe'!$A$2:$R$9990,16)</f>
        <v>0.33939999999999998</v>
      </c>
      <c r="Q248" s="89">
        <f>VLOOKUP($A248,'MG Universe'!$A$2:$R$9990,17)</f>
        <v>0</v>
      </c>
      <c r="R248" s="18">
        <f>VLOOKUP($A248,'MG Universe'!$A$2:$R$9990,18)</f>
        <v>43.61</v>
      </c>
      <c r="S248" s="18">
        <f>VLOOKUP($A248,'MG Universe'!$A$2:$U$9990,19)</f>
        <v>45650546905</v>
      </c>
      <c r="T248" s="18" t="str">
        <f>VLOOKUP($A248,'MG Universe'!$A$2:$U$9990,20)</f>
        <v>Large</v>
      </c>
      <c r="U248" s="18" t="str">
        <f>VLOOKUP($A248,'MG Universe'!$A$2:$U$9990,21)</f>
        <v>Medical</v>
      </c>
    </row>
    <row r="249" spans="1:21" ht="15.75" thickBot="1" x14ac:dyDescent="0.3">
      <c r="A249" s="138" t="s">
        <v>1844</v>
      </c>
      <c r="B249" s="119" t="str">
        <f>VLOOKUP($A249,'MG Universe'!$A$2:$R$9990,2)</f>
        <v>Incyte Corporation</v>
      </c>
      <c r="C249" s="15" t="str">
        <f>VLOOKUP($A249,'MG Universe'!$A$2:$R$9990,3)</f>
        <v>F</v>
      </c>
      <c r="D249" s="15" t="str">
        <f>VLOOKUP($A249,'MG Universe'!$A$2:$R$9990,4)</f>
        <v>S</v>
      </c>
      <c r="E249" s="15" t="str">
        <f>VLOOKUP($A249,'MG Universe'!$A$2:$R$9990,5)</f>
        <v>O</v>
      </c>
      <c r="F249" s="16" t="str">
        <f>VLOOKUP($A249,'MG Universe'!$A$2:$R$9990,6)</f>
        <v>SO</v>
      </c>
      <c r="G249" s="85">
        <f>VLOOKUP($A249,'MG Universe'!$A$2:$R$9990,7)</f>
        <v>43214</v>
      </c>
      <c r="H249" s="18">
        <f>VLOOKUP($A249,'MG Universe'!$A$2:$R$9990,8)</f>
        <v>0</v>
      </c>
      <c r="I249" s="18">
        <f>VLOOKUP($A249,'MG Universe'!$A$2:$R$9990,9)</f>
        <v>70.23</v>
      </c>
      <c r="J249" s="19" t="str">
        <f>VLOOKUP($A249,'MG Universe'!$A$2:$R$9990,10)</f>
        <v>N/A</v>
      </c>
      <c r="K249" s="86" t="str">
        <f>VLOOKUP($A249,'MG Universe'!$A$2:$R$9990,11)</f>
        <v>N/A</v>
      </c>
      <c r="L249" s="19">
        <f>VLOOKUP($A249,'MG Universe'!$A$2:$R$9990,12)</f>
        <v>0</v>
      </c>
      <c r="M249" s="87">
        <f>VLOOKUP($A249,'MG Universe'!$A$2:$R$9990,13)</f>
        <v>0.7</v>
      </c>
      <c r="N249" s="88">
        <f>VLOOKUP($A249,'MG Universe'!$A$2:$R$9990,14)</f>
        <v>4.01</v>
      </c>
      <c r="O249" s="18">
        <f>VLOOKUP($A249,'MG Universe'!$A$2:$R$9990,15)</f>
        <v>3.95</v>
      </c>
      <c r="P249" s="19">
        <f>VLOOKUP($A249,'MG Universe'!$A$2:$R$9990,16)</f>
        <v>-0.70499999999999996</v>
      </c>
      <c r="Q249" s="89">
        <f>VLOOKUP($A249,'MG Universe'!$A$2:$R$9990,17)</f>
        <v>0</v>
      </c>
      <c r="R249" s="18">
        <f>VLOOKUP($A249,'MG Universe'!$A$2:$R$9990,18)</f>
        <v>0</v>
      </c>
      <c r="S249" s="18">
        <f>VLOOKUP($A249,'MG Universe'!$A$2:$U$9990,19)</f>
        <v>14903586055</v>
      </c>
      <c r="T249" s="18" t="str">
        <f>VLOOKUP($A249,'MG Universe'!$A$2:$U$9990,20)</f>
        <v>Large</v>
      </c>
      <c r="U249" s="18" t="str">
        <f>VLOOKUP($A249,'MG Universe'!$A$2:$U$9990,21)</f>
        <v>Pharmaceuticals</v>
      </c>
    </row>
    <row r="250" spans="1:21" ht="15.75" thickBot="1" x14ac:dyDescent="0.3">
      <c r="A250" s="138" t="s">
        <v>1845</v>
      </c>
      <c r="B250" s="119" t="str">
        <f>VLOOKUP($A250,'MG Universe'!$A$2:$R$9990,2)</f>
        <v>IHS Markit Ltd</v>
      </c>
      <c r="C250" s="15" t="str">
        <f>VLOOKUP($A250,'MG Universe'!$A$2:$R$9990,3)</f>
        <v>D</v>
      </c>
      <c r="D250" s="15" t="str">
        <f>VLOOKUP($A250,'MG Universe'!$A$2:$R$9990,4)</f>
        <v>S</v>
      </c>
      <c r="E250" s="15" t="str">
        <f>VLOOKUP($A250,'MG Universe'!$A$2:$R$9990,5)</f>
        <v>F</v>
      </c>
      <c r="F250" s="16" t="str">
        <f>VLOOKUP($A250,'MG Universe'!$A$2:$R$9990,6)</f>
        <v>SF</v>
      </c>
      <c r="G250" s="85">
        <f>VLOOKUP($A250,'MG Universe'!$A$2:$R$9990,7)</f>
        <v>43216</v>
      </c>
      <c r="H250" s="18">
        <f>VLOOKUP($A250,'MG Universe'!$A$2:$R$9990,8)</f>
        <v>48.06</v>
      </c>
      <c r="I250" s="18">
        <f>VLOOKUP($A250,'MG Universe'!$A$2:$R$9990,9)</f>
        <v>52.84</v>
      </c>
      <c r="J250" s="19">
        <f>VLOOKUP($A250,'MG Universe'!$A$2:$R$9990,10)</f>
        <v>1.0994999999999999</v>
      </c>
      <c r="K250" s="86">
        <f>VLOOKUP($A250,'MG Universe'!$A$2:$R$9990,11)</f>
        <v>40.96</v>
      </c>
      <c r="L250" s="19">
        <f>VLOOKUP($A250,'MG Universe'!$A$2:$R$9990,12)</f>
        <v>0</v>
      </c>
      <c r="M250" s="87">
        <f>VLOOKUP($A250,'MG Universe'!$A$2:$R$9990,13)</f>
        <v>0.8</v>
      </c>
      <c r="N250" s="88">
        <f>VLOOKUP($A250,'MG Universe'!$A$2:$R$9990,14)</f>
        <v>0.79</v>
      </c>
      <c r="O250" s="18">
        <f>VLOOKUP($A250,'MG Universe'!$A$2:$R$9990,15)</f>
        <v>-13.03</v>
      </c>
      <c r="P250" s="19">
        <f>VLOOKUP($A250,'MG Universe'!$A$2:$R$9990,16)</f>
        <v>0.1623</v>
      </c>
      <c r="Q250" s="89">
        <f>VLOOKUP($A250,'MG Universe'!$A$2:$R$9990,17)</f>
        <v>0</v>
      </c>
      <c r="R250" s="18">
        <f>VLOOKUP($A250,'MG Universe'!$A$2:$R$9990,18)</f>
        <v>31.79</v>
      </c>
      <c r="S250" s="18">
        <f>VLOOKUP($A250,'MG Universe'!$A$2:$U$9990,19)</f>
        <v>20777750725</v>
      </c>
      <c r="T250" s="18" t="str">
        <f>VLOOKUP($A250,'MG Universe'!$A$2:$U$9990,20)</f>
        <v>Large</v>
      </c>
      <c r="U250" s="18" t="str">
        <f>VLOOKUP($A250,'MG Universe'!$A$2:$U$9990,21)</f>
        <v>Business Support</v>
      </c>
    </row>
    <row r="251" spans="1:21" ht="15.75" thickBot="1" x14ac:dyDescent="0.3">
      <c r="A251" s="138" t="s">
        <v>890</v>
      </c>
      <c r="B251" s="119" t="str">
        <f>VLOOKUP($A251,'MG Universe'!$A$2:$R$9990,2)</f>
        <v>Intel Corporation</v>
      </c>
      <c r="C251" s="15" t="str">
        <f>VLOOKUP($A251,'MG Universe'!$A$2:$R$9990,3)</f>
        <v>C+</v>
      </c>
      <c r="D251" s="15" t="str">
        <f>VLOOKUP($A251,'MG Universe'!$A$2:$R$9990,4)</f>
        <v>E</v>
      </c>
      <c r="E251" s="15" t="str">
        <f>VLOOKUP($A251,'MG Universe'!$A$2:$R$9990,5)</f>
        <v>O</v>
      </c>
      <c r="F251" s="16" t="str">
        <f>VLOOKUP($A251,'MG Universe'!$A$2:$R$9990,6)</f>
        <v>EO</v>
      </c>
      <c r="G251" s="85">
        <f>VLOOKUP($A251,'MG Universe'!$A$2:$R$9990,7)</f>
        <v>43155</v>
      </c>
      <c r="H251" s="18">
        <f>VLOOKUP($A251,'MG Universe'!$A$2:$R$9990,8)</f>
        <v>33.64</v>
      </c>
      <c r="I251" s="18">
        <f>VLOOKUP($A251,'MG Universe'!$A$2:$R$9990,9)</f>
        <v>51.75</v>
      </c>
      <c r="J251" s="19">
        <f>VLOOKUP($A251,'MG Universe'!$A$2:$R$9990,10)</f>
        <v>1.5383</v>
      </c>
      <c r="K251" s="86">
        <f>VLOOKUP($A251,'MG Universe'!$A$2:$R$9990,11)</f>
        <v>20.62</v>
      </c>
      <c r="L251" s="19">
        <f>VLOOKUP($A251,'MG Universe'!$A$2:$R$9990,12)</f>
        <v>2.0899999999999998E-2</v>
      </c>
      <c r="M251" s="87">
        <f>VLOOKUP($A251,'MG Universe'!$A$2:$R$9990,13)</f>
        <v>1</v>
      </c>
      <c r="N251" s="88">
        <f>VLOOKUP($A251,'MG Universe'!$A$2:$R$9990,14)</f>
        <v>1.69</v>
      </c>
      <c r="O251" s="18">
        <f>VLOOKUP($A251,'MG Universe'!$A$2:$R$9990,15)</f>
        <v>-5.16</v>
      </c>
      <c r="P251" s="19">
        <f>VLOOKUP($A251,'MG Universe'!$A$2:$R$9990,16)</f>
        <v>6.0600000000000001E-2</v>
      </c>
      <c r="Q251" s="89">
        <f>VLOOKUP($A251,'MG Universe'!$A$2:$R$9990,17)</f>
        <v>3</v>
      </c>
      <c r="R251" s="18">
        <f>VLOOKUP($A251,'MG Universe'!$A$2:$R$9990,18)</f>
        <v>32.89</v>
      </c>
      <c r="S251" s="18">
        <f>VLOOKUP($A251,'MG Universe'!$A$2:$U$9990,19)</f>
        <v>242128707921</v>
      </c>
      <c r="T251" s="18" t="str">
        <f>VLOOKUP($A251,'MG Universe'!$A$2:$U$9990,20)</f>
        <v>Large</v>
      </c>
      <c r="U251" s="18" t="str">
        <f>VLOOKUP($A251,'MG Universe'!$A$2:$U$9990,21)</f>
        <v>IT Hardware</v>
      </c>
    </row>
    <row r="252" spans="1:21" ht="15.75" thickBot="1" x14ac:dyDescent="0.3">
      <c r="A252" s="138" t="s">
        <v>894</v>
      </c>
      <c r="B252" s="119" t="str">
        <f>VLOOKUP($A252,'MG Universe'!$A$2:$R$9990,2)</f>
        <v>Intuit Inc.</v>
      </c>
      <c r="C252" s="15" t="str">
        <f>VLOOKUP($A252,'MG Universe'!$A$2:$R$9990,3)</f>
        <v>F</v>
      </c>
      <c r="D252" s="15" t="str">
        <f>VLOOKUP($A252,'MG Universe'!$A$2:$R$9990,4)</f>
        <v>S</v>
      </c>
      <c r="E252" s="15" t="str">
        <f>VLOOKUP($A252,'MG Universe'!$A$2:$R$9990,5)</f>
        <v>O</v>
      </c>
      <c r="F252" s="16" t="str">
        <f>VLOOKUP($A252,'MG Universe'!$A$2:$R$9990,6)</f>
        <v>SO</v>
      </c>
      <c r="G252" s="85">
        <f>VLOOKUP($A252,'MG Universe'!$A$2:$R$9990,7)</f>
        <v>43198</v>
      </c>
      <c r="H252" s="18">
        <f>VLOOKUP($A252,'MG Universe'!$A$2:$R$9990,8)</f>
        <v>68.91</v>
      </c>
      <c r="I252" s="18">
        <f>VLOOKUP($A252,'MG Universe'!$A$2:$R$9990,9)</f>
        <v>216.48</v>
      </c>
      <c r="J252" s="19">
        <f>VLOOKUP($A252,'MG Universe'!$A$2:$R$9990,10)</f>
        <v>3.1415000000000002</v>
      </c>
      <c r="K252" s="86">
        <f>VLOOKUP($A252,'MG Universe'!$A$2:$R$9990,11)</f>
        <v>59.47</v>
      </c>
      <c r="L252" s="19">
        <f>VLOOKUP($A252,'MG Universe'!$A$2:$R$9990,12)</f>
        <v>6.3E-3</v>
      </c>
      <c r="M252" s="87">
        <f>VLOOKUP($A252,'MG Universe'!$A$2:$R$9990,13)</f>
        <v>1.2</v>
      </c>
      <c r="N252" s="88">
        <f>VLOOKUP($A252,'MG Universe'!$A$2:$R$9990,14)</f>
        <v>0.63</v>
      </c>
      <c r="O252" s="18">
        <f>VLOOKUP($A252,'MG Universe'!$A$2:$R$9990,15)</f>
        <v>-7.18</v>
      </c>
      <c r="P252" s="19">
        <f>VLOOKUP($A252,'MG Universe'!$A$2:$R$9990,16)</f>
        <v>0.25490000000000002</v>
      </c>
      <c r="Q252" s="89">
        <f>VLOOKUP($A252,'MG Universe'!$A$2:$R$9990,17)</f>
        <v>3</v>
      </c>
      <c r="R252" s="18">
        <f>VLOOKUP($A252,'MG Universe'!$A$2:$R$9990,18)</f>
        <v>23.39</v>
      </c>
      <c r="S252" s="18">
        <f>VLOOKUP($A252,'MG Universe'!$A$2:$U$9990,19)</f>
        <v>55351974681</v>
      </c>
      <c r="T252" s="18" t="str">
        <f>VLOOKUP($A252,'MG Universe'!$A$2:$U$9990,20)</f>
        <v>Large</v>
      </c>
      <c r="U252" s="18" t="str">
        <f>VLOOKUP($A252,'MG Universe'!$A$2:$U$9990,21)</f>
        <v>Software</v>
      </c>
    </row>
    <row r="253" spans="1:21" ht="15.75" thickBot="1" x14ac:dyDescent="0.3">
      <c r="A253" s="138" t="s">
        <v>898</v>
      </c>
      <c r="B253" s="119" t="str">
        <f>VLOOKUP($A253,'MG Universe'!$A$2:$R$9990,2)</f>
        <v>International Paper Co</v>
      </c>
      <c r="C253" s="15" t="str">
        <f>VLOOKUP($A253,'MG Universe'!$A$2:$R$9990,3)</f>
        <v>B+</v>
      </c>
      <c r="D253" s="15" t="str">
        <f>VLOOKUP($A253,'MG Universe'!$A$2:$R$9990,4)</f>
        <v>D</v>
      </c>
      <c r="E253" s="15" t="str">
        <f>VLOOKUP($A253,'MG Universe'!$A$2:$R$9990,5)</f>
        <v>U</v>
      </c>
      <c r="F253" s="16" t="str">
        <f>VLOOKUP($A253,'MG Universe'!$A$2:$R$9990,6)</f>
        <v>DU</v>
      </c>
      <c r="G253" s="85">
        <f>VLOOKUP($A253,'MG Universe'!$A$2:$R$9990,7)</f>
        <v>43275</v>
      </c>
      <c r="H253" s="18">
        <f>VLOOKUP($A253,'MG Universe'!$A$2:$R$9990,8)</f>
        <v>113.93</v>
      </c>
      <c r="I253" s="18">
        <f>VLOOKUP($A253,'MG Universe'!$A$2:$R$9990,9)</f>
        <v>53.12</v>
      </c>
      <c r="J253" s="19">
        <f>VLOOKUP($A253,'MG Universe'!$A$2:$R$9990,10)</f>
        <v>0.46629999999999999</v>
      </c>
      <c r="K253" s="86">
        <f>VLOOKUP($A253,'MG Universe'!$A$2:$R$9990,11)</f>
        <v>14.32</v>
      </c>
      <c r="L253" s="19">
        <f>VLOOKUP($A253,'MG Universe'!$A$2:$R$9990,12)</f>
        <v>3.5000000000000003E-2</v>
      </c>
      <c r="M253" s="87">
        <f>VLOOKUP($A253,'MG Universe'!$A$2:$R$9990,13)</f>
        <v>1.5</v>
      </c>
      <c r="N253" s="88">
        <f>VLOOKUP($A253,'MG Universe'!$A$2:$R$9990,14)</f>
        <v>1.63</v>
      </c>
      <c r="O253" s="18">
        <f>VLOOKUP($A253,'MG Universe'!$A$2:$R$9990,15)</f>
        <v>-46.64</v>
      </c>
      <c r="P253" s="19">
        <f>VLOOKUP($A253,'MG Universe'!$A$2:$R$9990,16)</f>
        <v>2.9100000000000001E-2</v>
      </c>
      <c r="Q253" s="89">
        <f>VLOOKUP($A253,'MG Universe'!$A$2:$R$9990,17)</f>
        <v>8</v>
      </c>
      <c r="R253" s="18">
        <f>VLOOKUP($A253,'MG Universe'!$A$2:$R$9990,18)</f>
        <v>40.25</v>
      </c>
      <c r="S253" s="18">
        <f>VLOOKUP($A253,'MG Universe'!$A$2:$U$9990,19)</f>
        <v>22285854606</v>
      </c>
      <c r="T253" s="18" t="str">
        <f>VLOOKUP($A253,'MG Universe'!$A$2:$U$9990,20)</f>
        <v>Large</v>
      </c>
      <c r="U253" s="18" t="str">
        <f>VLOOKUP($A253,'MG Universe'!$A$2:$U$9990,21)</f>
        <v>Packaging</v>
      </c>
    </row>
    <row r="254" spans="1:21" ht="15.75" thickBot="1" x14ac:dyDescent="0.3">
      <c r="A254" s="138" t="s">
        <v>902</v>
      </c>
      <c r="B254" s="119" t="str">
        <f>VLOOKUP($A254,'MG Universe'!$A$2:$R$9990,2)</f>
        <v>Interpublic Group of Companies Inc</v>
      </c>
      <c r="C254" s="15" t="str">
        <f>VLOOKUP($A254,'MG Universe'!$A$2:$R$9990,3)</f>
        <v>C</v>
      </c>
      <c r="D254" s="15" t="str">
        <f>VLOOKUP($A254,'MG Universe'!$A$2:$R$9990,4)</f>
        <v>S</v>
      </c>
      <c r="E254" s="15" t="str">
        <f>VLOOKUP($A254,'MG Universe'!$A$2:$R$9990,5)</f>
        <v>U</v>
      </c>
      <c r="F254" s="16" t="str">
        <f>VLOOKUP($A254,'MG Universe'!$A$2:$R$9990,6)</f>
        <v>SU</v>
      </c>
      <c r="G254" s="85">
        <f>VLOOKUP($A254,'MG Universe'!$A$2:$R$9990,7)</f>
        <v>43207</v>
      </c>
      <c r="H254" s="18">
        <f>VLOOKUP($A254,'MG Universe'!$A$2:$R$9990,8)</f>
        <v>39.700000000000003</v>
      </c>
      <c r="I254" s="18">
        <f>VLOOKUP($A254,'MG Universe'!$A$2:$R$9990,9)</f>
        <v>22.26</v>
      </c>
      <c r="J254" s="19">
        <f>VLOOKUP($A254,'MG Universe'!$A$2:$R$9990,10)</f>
        <v>0.56069999999999998</v>
      </c>
      <c r="K254" s="86">
        <f>VLOOKUP($A254,'MG Universe'!$A$2:$R$9990,11)</f>
        <v>15.35</v>
      </c>
      <c r="L254" s="19">
        <f>VLOOKUP($A254,'MG Universe'!$A$2:$R$9990,12)</f>
        <v>3.2300000000000002E-2</v>
      </c>
      <c r="M254" s="87">
        <f>VLOOKUP($A254,'MG Universe'!$A$2:$R$9990,13)</f>
        <v>1.3</v>
      </c>
      <c r="N254" s="88">
        <f>VLOOKUP($A254,'MG Universe'!$A$2:$R$9990,14)</f>
        <v>0.97</v>
      </c>
      <c r="O254" s="18">
        <f>VLOOKUP($A254,'MG Universe'!$A$2:$R$9990,15)</f>
        <v>-7.7</v>
      </c>
      <c r="P254" s="19">
        <f>VLOOKUP($A254,'MG Universe'!$A$2:$R$9990,16)</f>
        <v>3.4299999999999997E-2</v>
      </c>
      <c r="Q254" s="89">
        <f>VLOOKUP($A254,'MG Universe'!$A$2:$R$9990,17)</f>
        <v>5</v>
      </c>
      <c r="R254" s="18">
        <f>VLOOKUP($A254,'MG Universe'!$A$2:$R$9990,18)</f>
        <v>14.47</v>
      </c>
      <c r="S254" s="18">
        <f>VLOOKUP($A254,'MG Universe'!$A$2:$U$9990,19)</f>
        <v>8436831248</v>
      </c>
      <c r="T254" s="18" t="str">
        <f>VLOOKUP($A254,'MG Universe'!$A$2:$U$9990,20)</f>
        <v>Mid</v>
      </c>
      <c r="U254" s="18" t="str">
        <f>VLOOKUP($A254,'MG Universe'!$A$2:$U$9990,21)</f>
        <v>Marketing</v>
      </c>
    </row>
    <row r="255" spans="1:21" ht="15.75" thickBot="1" x14ac:dyDescent="0.3">
      <c r="A255" s="138" t="s">
        <v>905</v>
      </c>
      <c r="B255" s="119" t="str">
        <f>VLOOKUP($A255,'MG Universe'!$A$2:$R$9990,2)</f>
        <v>IPG Photonics Corporation</v>
      </c>
      <c r="C255" s="15" t="str">
        <f>VLOOKUP($A255,'MG Universe'!$A$2:$R$9990,3)</f>
        <v>C+</v>
      </c>
      <c r="D255" s="15" t="str">
        <f>VLOOKUP($A255,'MG Universe'!$A$2:$R$9990,4)</f>
        <v>E</v>
      </c>
      <c r="E255" s="15" t="str">
        <f>VLOOKUP($A255,'MG Universe'!$A$2:$R$9990,5)</f>
        <v>F</v>
      </c>
      <c r="F255" s="16" t="str">
        <f>VLOOKUP($A255,'MG Universe'!$A$2:$R$9990,6)</f>
        <v>EF</v>
      </c>
      <c r="G255" s="85">
        <f>VLOOKUP($A255,'MG Universe'!$A$2:$R$9990,7)</f>
        <v>43252</v>
      </c>
      <c r="H255" s="18">
        <f>VLOOKUP($A255,'MG Universe'!$A$2:$R$9990,8)</f>
        <v>242.01</v>
      </c>
      <c r="I255" s="18">
        <f>VLOOKUP($A255,'MG Universe'!$A$2:$R$9990,9)</f>
        <v>239.48</v>
      </c>
      <c r="J255" s="19">
        <f>VLOOKUP($A255,'MG Universe'!$A$2:$R$9990,10)</f>
        <v>0.98950000000000005</v>
      </c>
      <c r="K255" s="86">
        <f>VLOOKUP($A255,'MG Universe'!$A$2:$R$9990,11)</f>
        <v>38.07</v>
      </c>
      <c r="L255" s="19">
        <f>VLOOKUP($A255,'MG Universe'!$A$2:$R$9990,12)</f>
        <v>0</v>
      </c>
      <c r="M255" s="87">
        <f>VLOOKUP($A255,'MG Universe'!$A$2:$R$9990,13)</f>
        <v>1.9</v>
      </c>
      <c r="N255" s="88">
        <f>VLOOKUP($A255,'MG Universe'!$A$2:$R$9990,14)</f>
        <v>9.5399999999999991</v>
      </c>
      <c r="O255" s="18">
        <f>VLOOKUP($A255,'MG Universe'!$A$2:$R$9990,15)</f>
        <v>27.4</v>
      </c>
      <c r="P255" s="19">
        <f>VLOOKUP($A255,'MG Universe'!$A$2:$R$9990,16)</f>
        <v>0.1479</v>
      </c>
      <c r="Q255" s="89">
        <f>VLOOKUP($A255,'MG Universe'!$A$2:$R$9990,17)</f>
        <v>0</v>
      </c>
      <c r="R255" s="18">
        <f>VLOOKUP($A255,'MG Universe'!$A$2:$R$9990,18)</f>
        <v>83.87</v>
      </c>
      <c r="S255" s="18">
        <f>VLOOKUP($A255,'MG Universe'!$A$2:$U$9990,19)</f>
        <v>12792833619</v>
      </c>
      <c r="T255" s="18" t="str">
        <f>VLOOKUP($A255,'MG Universe'!$A$2:$U$9990,20)</f>
        <v>Large</v>
      </c>
      <c r="U255" s="18" t="str">
        <f>VLOOKUP($A255,'MG Universe'!$A$2:$U$9990,21)</f>
        <v>IT Hardware</v>
      </c>
    </row>
    <row r="256" spans="1:21" ht="15.75" thickBot="1" x14ac:dyDescent="0.3">
      <c r="A256" s="138" t="s">
        <v>1846</v>
      </c>
      <c r="B256" s="119" t="str">
        <f>VLOOKUP($A256,'MG Universe'!$A$2:$R$9990,2)</f>
        <v>Iqvia Holdings Inc</v>
      </c>
      <c r="C256" s="15" t="str">
        <f>VLOOKUP($A256,'MG Universe'!$A$2:$R$9990,3)</f>
        <v>C-</v>
      </c>
      <c r="D256" s="15" t="str">
        <f>VLOOKUP($A256,'MG Universe'!$A$2:$R$9990,4)</f>
        <v>S</v>
      </c>
      <c r="E256" s="15" t="str">
        <f>VLOOKUP($A256,'MG Universe'!$A$2:$R$9990,5)</f>
        <v>U</v>
      </c>
      <c r="F256" s="16" t="str">
        <f>VLOOKUP($A256,'MG Universe'!$A$2:$R$9990,6)</f>
        <v>SU</v>
      </c>
      <c r="G256" s="85">
        <f>VLOOKUP($A256,'MG Universe'!$A$2:$R$9990,7)</f>
        <v>43224</v>
      </c>
      <c r="H256" s="18">
        <f>VLOOKUP($A256,'MG Universe'!$A$2:$R$9990,8)</f>
        <v>157.29</v>
      </c>
      <c r="I256" s="18">
        <f>VLOOKUP($A256,'MG Universe'!$A$2:$R$9990,9)</f>
        <v>109</v>
      </c>
      <c r="J256" s="19">
        <f>VLOOKUP($A256,'MG Universe'!$A$2:$R$9990,10)</f>
        <v>0.69299999999999995</v>
      </c>
      <c r="K256" s="86">
        <f>VLOOKUP($A256,'MG Universe'!$A$2:$R$9990,11)</f>
        <v>26.65</v>
      </c>
      <c r="L256" s="19">
        <f>VLOOKUP($A256,'MG Universe'!$A$2:$R$9990,12)</f>
        <v>0</v>
      </c>
      <c r="M256" s="87">
        <f>VLOOKUP($A256,'MG Universe'!$A$2:$R$9990,13)</f>
        <v>0.6</v>
      </c>
      <c r="N256" s="88">
        <f>VLOOKUP($A256,'MG Universe'!$A$2:$R$9990,14)</f>
        <v>1.1599999999999999</v>
      </c>
      <c r="O256" s="18">
        <f>VLOOKUP($A256,'MG Universe'!$A$2:$R$9990,15)</f>
        <v>-53.37</v>
      </c>
      <c r="P256" s="19">
        <f>VLOOKUP($A256,'MG Universe'!$A$2:$R$9990,16)</f>
        <v>9.0800000000000006E-2</v>
      </c>
      <c r="Q256" s="89">
        <f>VLOOKUP($A256,'MG Universe'!$A$2:$R$9990,17)</f>
        <v>0</v>
      </c>
      <c r="R256" s="18">
        <f>VLOOKUP($A256,'MG Universe'!$A$2:$R$9990,18)</f>
        <v>68.3</v>
      </c>
      <c r="S256" s="18">
        <f>VLOOKUP($A256,'MG Universe'!$A$2:$U$9990,19)</f>
        <v>22400527325</v>
      </c>
      <c r="T256" s="18" t="str">
        <f>VLOOKUP($A256,'MG Universe'!$A$2:$U$9990,20)</f>
        <v>Large</v>
      </c>
      <c r="U256" s="18" t="str">
        <f>VLOOKUP($A256,'MG Universe'!$A$2:$U$9990,21)</f>
        <v>Medical</v>
      </c>
    </row>
    <row r="257" spans="1:21" ht="15.75" thickBot="1" x14ac:dyDescent="0.3">
      <c r="A257" s="138" t="s">
        <v>911</v>
      </c>
      <c r="B257" s="119" t="str">
        <f>VLOOKUP($A257,'MG Universe'!$A$2:$R$9990,2)</f>
        <v>Ingersoll-Rand PLC</v>
      </c>
      <c r="C257" s="15" t="str">
        <f>VLOOKUP($A257,'MG Universe'!$A$2:$R$9990,3)</f>
        <v>C-</v>
      </c>
      <c r="D257" s="15" t="str">
        <f>VLOOKUP($A257,'MG Universe'!$A$2:$R$9990,4)</f>
        <v>S</v>
      </c>
      <c r="E257" s="15" t="str">
        <f>VLOOKUP($A257,'MG Universe'!$A$2:$R$9990,5)</f>
        <v>U</v>
      </c>
      <c r="F257" s="16" t="str">
        <f>VLOOKUP($A257,'MG Universe'!$A$2:$R$9990,6)</f>
        <v>SU</v>
      </c>
      <c r="G257" s="85">
        <f>VLOOKUP($A257,'MG Universe'!$A$2:$R$9990,7)</f>
        <v>43160</v>
      </c>
      <c r="H257" s="18">
        <f>VLOOKUP($A257,'MG Universe'!$A$2:$R$9990,8)</f>
        <v>155.15</v>
      </c>
      <c r="I257" s="18">
        <f>VLOOKUP($A257,'MG Universe'!$A$2:$R$9990,9)</f>
        <v>90.89</v>
      </c>
      <c r="J257" s="19">
        <f>VLOOKUP($A257,'MG Universe'!$A$2:$R$9990,10)</f>
        <v>0.58579999999999999</v>
      </c>
      <c r="K257" s="86">
        <f>VLOOKUP($A257,'MG Universe'!$A$2:$R$9990,11)</f>
        <v>19.260000000000002</v>
      </c>
      <c r="L257" s="19">
        <f>VLOOKUP($A257,'MG Universe'!$A$2:$R$9990,12)</f>
        <v>1.8700000000000001E-2</v>
      </c>
      <c r="M257" s="87">
        <f>VLOOKUP($A257,'MG Universe'!$A$2:$R$9990,13)</f>
        <v>1.3</v>
      </c>
      <c r="N257" s="88">
        <f>VLOOKUP($A257,'MG Universe'!$A$2:$R$9990,14)</f>
        <v>1.27</v>
      </c>
      <c r="O257" s="18">
        <f>VLOOKUP($A257,'MG Universe'!$A$2:$R$9990,15)</f>
        <v>-19.399999999999999</v>
      </c>
      <c r="P257" s="19">
        <f>VLOOKUP($A257,'MG Universe'!$A$2:$R$9990,16)</f>
        <v>5.3800000000000001E-2</v>
      </c>
      <c r="Q257" s="89">
        <f>VLOOKUP($A257,'MG Universe'!$A$2:$R$9990,17)</f>
        <v>7</v>
      </c>
      <c r="R257" s="18">
        <f>VLOOKUP($A257,'MG Universe'!$A$2:$R$9990,18)</f>
        <v>56.98</v>
      </c>
      <c r="S257" s="18">
        <f>VLOOKUP($A257,'MG Universe'!$A$2:$U$9990,19)</f>
        <v>22810631608</v>
      </c>
      <c r="T257" s="18" t="str">
        <f>VLOOKUP($A257,'MG Universe'!$A$2:$U$9990,20)</f>
        <v>Large</v>
      </c>
      <c r="U257" s="18" t="str">
        <f>VLOOKUP($A257,'MG Universe'!$A$2:$U$9990,21)</f>
        <v>Machinery</v>
      </c>
    </row>
    <row r="258" spans="1:21" ht="15.75" thickBot="1" x14ac:dyDescent="0.3">
      <c r="A258" s="138" t="s">
        <v>917</v>
      </c>
      <c r="B258" s="119" t="str">
        <f>VLOOKUP($A258,'MG Universe'!$A$2:$R$9990,2)</f>
        <v>Iron Mountain Inc</v>
      </c>
      <c r="C258" s="15" t="str">
        <f>VLOOKUP($A258,'MG Universe'!$A$2:$R$9990,3)</f>
        <v>D+</v>
      </c>
      <c r="D258" s="15" t="str">
        <f>VLOOKUP($A258,'MG Universe'!$A$2:$R$9990,4)</f>
        <v>S</v>
      </c>
      <c r="E258" s="15" t="str">
        <f>VLOOKUP($A258,'MG Universe'!$A$2:$R$9990,5)</f>
        <v>O</v>
      </c>
      <c r="F258" s="16" t="str">
        <f>VLOOKUP($A258,'MG Universe'!$A$2:$R$9990,6)</f>
        <v>SO</v>
      </c>
      <c r="G258" s="85">
        <f>VLOOKUP($A258,'MG Universe'!$A$2:$R$9990,7)</f>
        <v>43194</v>
      </c>
      <c r="H258" s="18">
        <f>VLOOKUP($A258,'MG Universe'!$A$2:$R$9990,8)</f>
        <v>0</v>
      </c>
      <c r="I258" s="18">
        <f>VLOOKUP($A258,'MG Universe'!$A$2:$R$9990,9)</f>
        <v>35.03</v>
      </c>
      <c r="J258" s="19" t="str">
        <f>VLOOKUP($A258,'MG Universe'!$A$2:$R$9990,10)</f>
        <v>N/A</v>
      </c>
      <c r="K258" s="86">
        <f>VLOOKUP($A258,'MG Universe'!$A$2:$R$9990,11)</f>
        <v>43.25</v>
      </c>
      <c r="L258" s="19">
        <f>VLOOKUP($A258,'MG Universe'!$A$2:$R$9990,12)</f>
        <v>6.3899999999999998E-2</v>
      </c>
      <c r="M258" s="87">
        <f>VLOOKUP($A258,'MG Universe'!$A$2:$R$9990,13)</f>
        <v>0.7</v>
      </c>
      <c r="N258" s="88">
        <f>VLOOKUP($A258,'MG Universe'!$A$2:$R$9990,14)</f>
        <v>1.47</v>
      </c>
      <c r="O258" s="18">
        <f>VLOOKUP($A258,'MG Universe'!$A$2:$R$9990,15)</f>
        <v>-24.77</v>
      </c>
      <c r="P258" s="19">
        <f>VLOOKUP($A258,'MG Universe'!$A$2:$R$9990,16)</f>
        <v>0.17369999999999999</v>
      </c>
      <c r="Q258" s="89">
        <f>VLOOKUP($A258,'MG Universe'!$A$2:$R$9990,17)</f>
        <v>8</v>
      </c>
      <c r="R258" s="18">
        <f>VLOOKUP($A258,'MG Universe'!$A$2:$R$9990,18)</f>
        <v>13.95</v>
      </c>
      <c r="S258" s="18">
        <f>VLOOKUP($A258,'MG Universe'!$A$2:$U$9990,19)</f>
        <v>10396194600</v>
      </c>
      <c r="T258" s="18" t="str">
        <f>VLOOKUP($A258,'MG Universe'!$A$2:$U$9990,20)</f>
        <v>Large</v>
      </c>
      <c r="U258" s="18" t="str">
        <f>VLOOKUP($A258,'MG Universe'!$A$2:$U$9990,21)</f>
        <v>REIT</v>
      </c>
    </row>
    <row r="259" spans="1:21" ht="15.75" thickBot="1" x14ac:dyDescent="0.3">
      <c r="A259" s="138" t="s">
        <v>158</v>
      </c>
      <c r="B259" s="119" t="str">
        <f>VLOOKUP($A259,'MG Universe'!$A$2:$R$9990,2)</f>
        <v>Intuitive Surgical, Inc.</v>
      </c>
      <c r="C259" s="15" t="str">
        <f>VLOOKUP($A259,'MG Universe'!$A$2:$R$9990,3)</f>
        <v>C-</v>
      </c>
      <c r="D259" s="15" t="str">
        <f>VLOOKUP($A259,'MG Universe'!$A$2:$R$9990,4)</f>
        <v>E</v>
      </c>
      <c r="E259" s="15" t="str">
        <f>VLOOKUP($A259,'MG Universe'!$A$2:$R$9990,5)</f>
        <v>O</v>
      </c>
      <c r="F259" s="16" t="str">
        <f>VLOOKUP($A259,'MG Universe'!$A$2:$R$9990,6)</f>
        <v>EO</v>
      </c>
      <c r="G259" s="85">
        <f>VLOOKUP($A259,'MG Universe'!$A$2:$R$9990,7)</f>
        <v>43185</v>
      </c>
      <c r="H259" s="18">
        <f>VLOOKUP($A259,'MG Universe'!$A$2:$R$9990,8)</f>
        <v>157.71</v>
      </c>
      <c r="I259" s="18">
        <f>VLOOKUP($A259,'MG Universe'!$A$2:$R$9990,9)</f>
        <v>523.78</v>
      </c>
      <c r="J259" s="19">
        <f>VLOOKUP($A259,'MG Universe'!$A$2:$R$9990,10)</f>
        <v>3.3212000000000002</v>
      </c>
      <c r="K259" s="86">
        <f>VLOOKUP($A259,'MG Universe'!$A$2:$R$9990,11)</f>
        <v>77.25</v>
      </c>
      <c r="L259" s="19">
        <f>VLOOKUP($A259,'MG Universe'!$A$2:$R$9990,12)</f>
        <v>0</v>
      </c>
      <c r="M259" s="87">
        <f>VLOOKUP($A259,'MG Universe'!$A$2:$R$9990,13)</f>
        <v>0.6</v>
      </c>
      <c r="N259" s="88">
        <f>VLOOKUP($A259,'MG Universe'!$A$2:$R$9990,14)</f>
        <v>3.99</v>
      </c>
      <c r="O259" s="18">
        <f>VLOOKUP($A259,'MG Universe'!$A$2:$R$9990,15)</f>
        <v>15.13</v>
      </c>
      <c r="P259" s="19">
        <f>VLOOKUP($A259,'MG Universe'!$A$2:$R$9990,16)</f>
        <v>0.34379999999999999</v>
      </c>
      <c r="Q259" s="89">
        <f>VLOOKUP($A259,'MG Universe'!$A$2:$R$9990,17)</f>
        <v>0</v>
      </c>
      <c r="R259" s="18">
        <f>VLOOKUP($A259,'MG Universe'!$A$2:$R$9990,18)</f>
        <v>93.58</v>
      </c>
      <c r="S259" s="18">
        <f>VLOOKUP($A259,'MG Universe'!$A$2:$U$9990,19)</f>
        <v>60061057195</v>
      </c>
      <c r="T259" s="18" t="str">
        <f>VLOOKUP($A259,'MG Universe'!$A$2:$U$9990,20)</f>
        <v>Large</v>
      </c>
      <c r="U259" s="18" t="str">
        <f>VLOOKUP($A259,'MG Universe'!$A$2:$U$9990,21)</f>
        <v>Medical</v>
      </c>
    </row>
    <row r="260" spans="1:21" ht="15.75" thickBot="1" x14ac:dyDescent="0.3">
      <c r="A260" s="138" t="s">
        <v>160</v>
      </c>
      <c r="B260" s="119" t="str">
        <f>VLOOKUP($A260,'MG Universe'!$A$2:$R$9990,2)</f>
        <v>Gartner Inc</v>
      </c>
      <c r="C260" s="15" t="str">
        <f>VLOOKUP($A260,'MG Universe'!$A$2:$R$9990,3)</f>
        <v>F</v>
      </c>
      <c r="D260" s="15" t="str">
        <f>VLOOKUP($A260,'MG Universe'!$A$2:$R$9990,4)</f>
        <v>S</v>
      </c>
      <c r="E260" s="15" t="str">
        <f>VLOOKUP($A260,'MG Universe'!$A$2:$R$9990,5)</f>
        <v>O</v>
      </c>
      <c r="F260" s="16" t="str">
        <f>VLOOKUP($A260,'MG Universe'!$A$2:$R$9990,6)</f>
        <v>SO</v>
      </c>
      <c r="G260" s="85">
        <f>VLOOKUP($A260,'MG Universe'!$A$2:$R$9990,7)</f>
        <v>43185</v>
      </c>
      <c r="H260" s="18">
        <f>VLOOKUP($A260,'MG Universe'!$A$2:$R$9990,8)</f>
        <v>30.52</v>
      </c>
      <c r="I260" s="18">
        <f>VLOOKUP($A260,'MG Universe'!$A$2:$R$9990,9)</f>
        <v>139.97</v>
      </c>
      <c r="J260" s="19">
        <f>VLOOKUP($A260,'MG Universe'!$A$2:$R$9990,10)</f>
        <v>4.5861999999999998</v>
      </c>
      <c r="K260" s="86">
        <f>VLOOKUP($A260,'MG Universe'!$A$2:$R$9990,11)</f>
        <v>65.709999999999994</v>
      </c>
      <c r="L260" s="19">
        <f>VLOOKUP($A260,'MG Universe'!$A$2:$R$9990,12)</f>
        <v>0</v>
      </c>
      <c r="M260" s="87">
        <f>VLOOKUP($A260,'MG Universe'!$A$2:$R$9990,13)</f>
        <v>1.2</v>
      </c>
      <c r="N260" s="88">
        <f>VLOOKUP($A260,'MG Universe'!$A$2:$R$9990,14)</f>
        <v>0.92</v>
      </c>
      <c r="O260" s="18">
        <f>VLOOKUP($A260,'MG Universe'!$A$2:$R$9990,15)</f>
        <v>-38.49</v>
      </c>
      <c r="P260" s="19">
        <f>VLOOKUP($A260,'MG Universe'!$A$2:$R$9990,16)</f>
        <v>0.28610000000000002</v>
      </c>
      <c r="Q260" s="89">
        <f>VLOOKUP($A260,'MG Universe'!$A$2:$R$9990,17)</f>
        <v>0</v>
      </c>
      <c r="R260" s="18">
        <f>VLOOKUP($A260,'MG Universe'!$A$2:$R$9990,18)</f>
        <v>30.23</v>
      </c>
      <c r="S260" s="18">
        <f>VLOOKUP($A260,'MG Universe'!$A$2:$U$9990,19)</f>
        <v>12798325306</v>
      </c>
      <c r="T260" s="18" t="str">
        <f>VLOOKUP($A260,'MG Universe'!$A$2:$U$9990,20)</f>
        <v>Large</v>
      </c>
      <c r="U260" s="18" t="str">
        <f>VLOOKUP($A260,'MG Universe'!$A$2:$U$9990,21)</f>
        <v>Information Technology</v>
      </c>
    </row>
    <row r="261" spans="1:21" ht="15.75" thickBot="1" x14ac:dyDescent="0.3">
      <c r="A261" s="138" t="s">
        <v>924</v>
      </c>
      <c r="B261" s="119" t="str">
        <f>VLOOKUP($A261,'MG Universe'!$A$2:$R$9990,2)</f>
        <v>Illinois Tool Works Inc.</v>
      </c>
      <c r="C261" s="15" t="str">
        <f>VLOOKUP($A261,'MG Universe'!$A$2:$R$9990,3)</f>
        <v>B</v>
      </c>
      <c r="D261" s="15" t="str">
        <f>VLOOKUP($A261,'MG Universe'!$A$2:$R$9990,4)</f>
        <v>E</v>
      </c>
      <c r="E261" s="15" t="str">
        <f>VLOOKUP($A261,'MG Universe'!$A$2:$R$9990,5)</f>
        <v>O</v>
      </c>
      <c r="F261" s="16" t="str">
        <f>VLOOKUP($A261,'MG Universe'!$A$2:$R$9990,6)</f>
        <v>EO</v>
      </c>
      <c r="G261" s="85">
        <f>VLOOKUP($A261,'MG Universe'!$A$2:$R$9990,7)</f>
        <v>43279</v>
      </c>
      <c r="H261" s="18">
        <f>VLOOKUP($A261,'MG Universe'!$A$2:$R$9990,8)</f>
        <v>77.599999999999994</v>
      </c>
      <c r="I261" s="18">
        <f>VLOOKUP($A261,'MG Universe'!$A$2:$R$9990,9)</f>
        <v>143.19999999999999</v>
      </c>
      <c r="J261" s="19">
        <f>VLOOKUP($A261,'MG Universe'!$A$2:$R$9990,10)</f>
        <v>1.8453999999999999</v>
      </c>
      <c r="K261" s="86">
        <f>VLOOKUP($A261,'MG Universe'!$A$2:$R$9990,11)</f>
        <v>23.32</v>
      </c>
      <c r="L261" s="19">
        <f>VLOOKUP($A261,'MG Universe'!$A$2:$R$9990,12)</f>
        <v>0.02</v>
      </c>
      <c r="M261" s="87">
        <f>VLOOKUP($A261,'MG Universe'!$A$2:$R$9990,13)</f>
        <v>1.2</v>
      </c>
      <c r="N261" s="88">
        <f>VLOOKUP($A261,'MG Universe'!$A$2:$R$9990,14)</f>
        <v>2.2000000000000002</v>
      </c>
      <c r="O261" s="18">
        <f>VLOOKUP($A261,'MG Universe'!$A$2:$R$9990,15)</f>
        <v>-16.27</v>
      </c>
      <c r="P261" s="19">
        <f>VLOOKUP($A261,'MG Universe'!$A$2:$R$9990,16)</f>
        <v>7.4099999999999999E-2</v>
      </c>
      <c r="Q261" s="89">
        <f>VLOOKUP($A261,'MG Universe'!$A$2:$R$9990,17)</f>
        <v>20</v>
      </c>
      <c r="R261" s="18">
        <f>VLOOKUP($A261,'MG Universe'!$A$2:$R$9990,18)</f>
        <v>47.91</v>
      </c>
      <c r="S261" s="18">
        <f>VLOOKUP($A261,'MG Universe'!$A$2:$U$9990,19)</f>
        <v>49170983483</v>
      </c>
      <c r="T261" s="18" t="str">
        <f>VLOOKUP($A261,'MG Universe'!$A$2:$U$9990,20)</f>
        <v>Large</v>
      </c>
      <c r="U261" s="18" t="str">
        <f>VLOOKUP($A261,'MG Universe'!$A$2:$U$9990,21)</f>
        <v>Conglomerates</v>
      </c>
    </row>
    <row r="262" spans="1:21" ht="15.75" thickBot="1" x14ac:dyDescent="0.3">
      <c r="A262" s="138" t="s">
        <v>928</v>
      </c>
      <c r="B262" s="119" t="str">
        <f>VLOOKUP($A262,'MG Universe'!$A$2:$R$9990,2)</f>
        <v>Invesco Ltd.</v>
      </c>
      <c r="C262" s="15" t="str">
        <f>VLOOKUP($A262,'MG Universe'!$A$2:$R$9990,3)</f>
        <v>A</v>
      </c>
      <c r="D262" s="15" t="str">
        <f>VLOOKUP($A262,'MG Universe'!$A$2:$R$9990,4)</f>
        <v>D</v>
      </c>
      <c r="E262" s="15" t="str">
        <f>VLOOKUP($A262,'MG Universe'!$A$2:$R$9990,5)</f>
        <v>U</v>
      </c>
      <c r="F262" s="16" t="str">
        <f>VLOOKUP($A262,'MG Universe'!$A$2:$R$9990,6)</f>
        <v>DU</v>
      </c>
      <c r="G262" s="85">
        <f>VLOOKUP($A262,'MG Universe'!$A$2:$R$9990,7)</f>
        <v>43163</v>
      </c>
      <c r="H262" s="18">
        <f>VLOOKUP($A262,'MG Universe'!$A$2:$R$9990,8)</f>
        <v>53.25</v>
      </c>
      <c r="I262" s="18">
        <f>VLOOKUP($A262,'MG Universe'!$A$2:$R$9990,9)</f>
        <v>25.46</v>
      </c>
      <c r="J262" s="19">
        <f>VLOOKUP($A262,'MG Universe'!$A$2:$R$9990,10)</f>
        <v>0.47810000000000002</v>
      </c>
      <c r="K262" s="86">
        <f>VLOOKUP($A262,'MG Universe'!$A$2:$R$9990,11)</f>
        <v>9.68</v>
      </c>
      <c r="L262" s="19">
        <f>VLOOKUP($A262,'MG Universe'!$A$2:$R$9990,12)</f>
        <v>4.5199999999999997E-2</v>
      </c>
      <c r="M262" s="87">
        <f>VLOOKUP($A262,'MG Universe'!$A$2:$R$9990,13)</f>
        <v>1.7</v>
      </c>
      <c r="N262" s="88">
        <f>VLOOKUP($A262,'MG Universe'!$A$2:$R$9990,14)</f>
        <v>1.17</v>
      </c>
      <c r="O262" s="18">
        <f>VLOOKUP($A262,'MG Universe'!$A$2:$R$9990,15)</f>
        <v>-14.2</v>
      </c>
      <c r="P262" s="19">
        <f>VLOOKUP($A262,'MG Universe'!$A$2:$R$9990,16)</f>
        <v>5.8999999999999999E-3</v>
      </c>
      <c r="Q262" s="89">
        <f>VLOOKUP($A262,'MG Universe'!$A$2:$R$9990,17)</f>
        <v>8</v>
      </c>
      <c r="R262" s="18">
        <f>VLOOKUP($A262,'MG Universe'!$A$2:$R$9990,18)</f>
        <v>38.6</v>
      </c>
      <c r="S262" s="18">
        <f>VLOOKUP($A262,'MG Universe'!$A$2:$U$9990,19)</f>
        <v>10507231788</v>
      </c>
      <c r="T262" s="18" t="str">
        <f>VLOOKUP($A262,'MG Universe'!$A$2:$U$9990,20)</f>
        <v>Large</v>
      </c>
      <c r="U262" s="18" t="str">
        <f>VLOOKUP($A262,'MG Universe'!$A$2:$U$9990,21)</f>
        <v>Financial Services</v>
      </c>
    </row>
    <row r="263" spans="1:21" ht="15.75" thickBot="1" x14ac:dyDescent="0.3">
      <c r="A263" s="138" t="s">
        <v>932</v>
      </c>
      <c r="B263" s="119" t="str">
        <f>VLOOKUP($A263,'MG Universe'!$A$2:$R$9990,2)</f>
        <v>J B Hunt Transport Services Inc</v>
      </c>
      <c r="C263" s="15" t="str">
        <f>VLOOKUP($A263,'MG Universe'!$A$2:$R$9990,3)</f>
        <v>D+</v>
      </c>
      <c r="D263" s="15" t="str">
        <f>VLOOKUP($A263,'MG Universe'!$A$2:$R$9990,4)</f>
        <v>S</v>
      </c>
      <c r="E263" s="15" t="str">
        <f>VLOOKUP($A263,'MG Universe'!$A$2:$R$9990,5)</f>
        <v>F</v>
      </c>
      <c r="F263" s="16" t="str">
        <f>VLOOKUP($A263,'MG Universe'!$A$2:$R$9990,6)</f>
        <v>SF</v>
      </c>
      <c r="G263" s="85">
        <f>VLOOKUP($A263,'MG Universe'!$A$2:$R$9990,7)</f>
        <v>43227</v>
      </c>
      <c r="H263" s="18">
        <f>VLOOKUP($A263,'MG Universe'!$A$2:$R$9990,8)</f>
        <v>149.78</v>
      </c>
      <c r="I263" s="18">
        <f>VLOOKUP($A263,'MG Universe'!$A$2:$R$9990,9)</f>
        <v>121.56</v>
      </c>
      <c r="J263" s="19">
        <f>VLOOKUP($A263,'MG Universe'!$A$2:$R$9990,10)</f>
        <v>0.81159999999999999</v>
      </c>
      <c r="K263" s="86">
        <f>VLOOKUP($A263,'MG Universe'!$A$2:$R$9990,11)</f>
        <v>25.38</v>
      </c>
      <c r="L263" s="19">
        <f>VLOOKUP($A263,'MG Universe'!$A$2:$R$9990,12)</f>
        <v>7.6E-3</v>
      </c>
      <c r="M263" s="87">
        <f>VLOOKUP($A263,'MG Universe'!$A$2:$R$9990,13)</f>
        <v>1</v>
      </c>
      <c r="N263" s="88">
        <f>VLOOKUP($A263,'MG Universe'!$A$2:$R$9990,14)</f>
        <v>1.1299999999999999</v>
      </c>
      <c r="O263" s="18">
        <f>VLOOKUP($A263,'MG Universe'!$A$2:$R$9990,15)</f>
        <v>-11.21</v>
      </c>
      <c r="P263" s="19">
        <f>VLOOKUP($A263,'MG Universe'!$A$2:$R$9990,16)</f>
        <v>8.4400000000000003E-2</v>
      </c>
      <c r="Q263" s="89">
        <f>VLOOKUP($A263,'MG Universe'!$A$2:$R$9990,17)</f>
        <v>4</v>
      </c>
      <c r="R263" s="18">
        <f>VLOOKUP($A263,'MG Universe'!$A$2:$R$9990,18)</f>
        <v>43.59</v>
      </c>
      <c r="S263" s="18">
        <f>VLOOKUP($A263,'MG Universe'!$A$2:$U$9990,19)</f>
        <v>13418997433</v>
      </c>
      <c r="T263" s="18" t="str">
        <f>VLOOKUP($A263,'MG Universe'!$A$2:$U$9990,20)</f>
        <v>Large</v>
      </c>
      <c r="U263" s="18" t="str">
        <f>VLOOKUP($A263,'MG Universe'!$A$2:$U$9990,21)</f>
        <v>Freight</v>
      </c>
    </row>
    <row r="264" spans="1:21" ht="15.75" thickBot="1" x14ac:dyDescent="0.3">
      <c r="A264" s="138" t="s">
        <v>940</v>
      </c>
      <c r="B264" s="119" t="str">
        <f>VLOOKUP($A264,'MG Universe'!$A$2:$R$9990,2)</f>
        <v>Johnson Controls International PLC</v>
      </c>
      <c r="C264" s="15" t="str">
        <f>VLOOKUP($A264,'MG Universe'!$A$2:$R$9990,3)</f>
        <v>C-</v>
      </c>
      <c r="D264" s="15" t="str">
        <f>VLOOKUP($A264,'MG Universe'!$A$2:$R$9990,4)</f>
        <v>S</v>
      </c>
      <c r="E264" s="15" t="str">
        <f>VLOOKUP($A264,'MG Universe'!$A$2:$R$9990,5)</f>
        <v>O</v>
      </c>
      <c r="F264" s="16" t="str">
        <f>VLOOKUP($A264,'MG Universe'!$A$2:$R$9990,6)</f>
        <v>SO</v>
      </c>
      <c r="G264" s="85">
        <f>VLOOKUP($A264,'MG Universe'!$A$2:$R$9990,7)</f>
        <v>43182</v>
      </c>
      <c r="H264" s="18">
        <f>VLOOKUP($A264,'MG Universe'!$A$2:$R$9990,8)</f>
        <v>6.08</v>
      </c>
      <c r="I264" s="18">
        <f>VLOOKUP($A264,'MG Universe'!$A$2:$R$9990,9)</f>
        <v>35.31</v>
      </c>
      <c r="J264" s="19">
        <f>VLOOKUP($A264,'MG Universe'!$A$2:$R$9990,10)</f>
        <v>5.8075999999999999</v>
      </c>
      <c r="K264" s="86">
        <f>VLOOKUP($A264,'MG Universe'!$A$2:$R$9990,11)</f>
        <v>23.08</v>
      </c>
      <c r="L264" s="19">
        <f>VLOOKUP($A264,'MG Universe'!$A$2:$R$9990,12)</f>
        <v>2.8299999999999999E-2</v>
      </c>
      <c r="M264" s="87">
        <f>VLOOKUP($A264,'MG Universe'!$A$2:$R$9990,13)</f>
        <v>0.9</v>
      </c>
      <c r="N264" s="88">
        <f>VLOOKUP($A264,'MG Universe'!$A$2:$R$9990,14)</f>
        <v>1.1100000000000001</v>
      </c>
      <c r="O264" s="18">
        <f>VLOOKUP($A264,'MG Universe'!$A$2:$R$9990,15)</f>
        <v>-18</v>
      </c>
      <c r="P264" s="19">
        <f>VLOOKUP($A264,'MG Universe'!$A$2:$R$9990,16)</f>
        <v>7.2900000000000006E-2</v>
      </c>
      <c r="Q264" s="89">
        <f>VLOOKUP($A264,'MG Universe'!$A$2:$R$9990,17)</f>
        <v>0</v>
      </c>
      <c r="R264" s="18">
        <f>VLOOKUP($A264,'MG Universe'!$A$2:$R$9990,18)</f>
        <v>36.590000000000003</v>
      </c>
      <c r="S264" s="18">
        <f>VLOOKUP($A264,'MG Universe'!$A$2:$U$9990,19)</f>
        <v>32194865400</v>
      </c>
      <c r="T264" s="18" t="str">
        <f>VLOOKUP($A264,'MG Universe'!$A$2:$U$9990,20)</f>
        <v>Large</v>
      </c>
      <c r="U264" s="18" t="str">
        <f>VLOOKUP($A264,'MG Universe'!$A$2:$U$9990,21)</f>
        <v>Auto</v>
      </c>
    </row>
    <row r="265" spans="1:21" ht="15.75" thickBot="1" x14ac:dyDescent="0.3">
      <c r="A265" s="138" t="s">
        <v>943</v>
      </c>
      <c r="B265" s="119" t="str">
        <f>VLOOKUP($A265,'MG Universe'!$A$2:$R$9990,2)</f>
        <v>Jacobs Engineering Group Inc</v>
      </c>
      <c r="C265" s="15" t="str">
        <f>VLOOKUP($A265,'MG Universe'!$A$2:$R$9990,3)</f>
        <v>D</v>
      </c>
      <c r="D265" s="15" t="str">
        <f>VLOOKUP($A265,'MG Universe'!$A$2:$R$9990,4)</f>
        <v>S</v>
      </c>
      <c r="E265" s="15" t="str">
        <f>VLOOKUP($A265,'MG Universe'!$A$2:$R$9990,5)</f>
        <v>O</v>
      </c>
      <c r="F265" s="16" t="str">
        <f>VLOOKUP($A265,'MG Universe'!$A$2:$R$9990,6)</f>
        <v>SO</v>
      </c>
      <c r="G265" s="85">
        <f>VLOOKUP($A265,'MG Universe'!$A$2:$R$9990,7)</f>
        <v>43234</v>
      </c>
      <c r="H265" s="18">
        <f>VLOOKUP($A265,'MG Universe'!$A$2:$R$9990,8)</f>
        <v>27.63</v>
      </c>
      <c r="I265" s="18">
        <f>VLOOKUP($A265,'MG Universe'!$A$2:$R$9990,9)</f>
        <v>66</v>
      </c>
      <c r="J265" s="19">
        <f>VLOOKUP($A265,'MG Universe'!$A$2:$R$9990,10)</f>
        <v>2.3887</v>
      </c>
      <c r="K265" s="86">
        <f>VLOOKUP($A265,'MG Universe'!$A$2:$R$9990,11)</f>
        <v>23.08</v>
      </c>
      <c r="L265" s="19">
        <f>VLOOKUP($A265,'MG Universe'!$A$2:$R$9990,12)</f>
        <v>6.7999999999999996E-3</v>
      </c>
      <c r="M265" s="87">
        <f>VLOOKUP($A265,'MG Universe'!$A$2:$R$9990,13)</f>
        <v>1.5</v>
      </c>
      <c r="N265" s="88">
        <f>VLOOKUP($A265,'MG Universe'!$A$2:$R$9990,14)</f>
        <v>1.49</v>
      </c>
      <c r="O265" s="18">
        <f>VLOOKUP($A265,'MG Universe'!$A$2:$R$9990,15)</f>
        <v>-15.46</v>
      </c>
      <c r="P265" s="19">
        <f>VLOOKUP($A265,'MG Universe'!$A$2:$R$9990,16)</f>
        <v>7.2900000000000006E-2</v>
      </c>
      <c r="Q265" s="89">
        <f>VLOOKUP($A265,'MG Universe'!$A$2:$R$9990,17)</f>
        <v>1</v>
      </c>
      <c r="R265" s="18">
        <f>VLOOKUP($A265,'MG Universe'!$A$2:$R$9990,18)</f>
        <v>58.61</v>
      </c>
      <c r="S265" s="18">
        <f>VLOOKUP($A265,'MG Universe'!$A$2:$U$9990,19)</f>
        <v>9482660154</v>
      </c>
      <c r="T265" s="18" t="str">
        <f>VLOOKUP($A265,'MG Universe'!$A$2:$U$9990,20)</f>
        <v>Mid</v>
      </c>
      <c r="U265" s="18" t="str">
        <f>VLOOKUP($A265,'MG Universe'!$A$2:$U$9990,21)</f>
        <v>Construction</v>
      </c>
    </row>
    <row r="266" spans="1:21" ht="15.75" thickBot="1" x14ac:dyDescent="0.3">
      <c r="A266" s="138" t="s">
        <v>2045</v>
      </c>
      <c r="B266" s="119" t="str">
        <f>VLOOKUP($A266,'MG Universe'!$A$2:$R$9990,2)</f>
        <v>Jacobs Engineering Group Inc</v>
      </c>
      <c r="C266" s="15" t="str">
        <f>VLOOKUP($A266,'MG Universe'!$A$2:$R$9990,3)</f>
        <v>D</v>
      </c>
      <c r="D266" s="15" t="str">
        <f>VLOOKUP($A266,'MG Universe'!$A$2:$R$9990,4)</f>
        <v>S</v>
      </c>
      <c r="E266" s="15" t="str">
        <f>VLOOKUP($A266,'MG Universe'!$A$2:$R$9990,5)</f>
        <v>O</v>
      </c>
      <c r="F266" s="16" t="str">
        <f>VLOOKUP($A266,'MG Universe'!$A$2:$R$9990,6)</f>
        <v>SO</v>
      </c>
      <c r="G266" s="85">
        <f>VLOOKUP($A266,'MG Universe'!$A$2:$R$9990,7)</f>
        <v>43234</v>
      </c>
      <c r="H266" s="18">
        <f>VLOOKUP($A266,'MG Universe'!$A$2:$R$9990,8)</f>
        <v>27.63</v>
      </c>
      <c r="I266" s="18">
        <f>VLOOKUP($A266,'MG Universe'!$A$2:$R$9990,9)</f>
        <v>66</v>
      </c>
      <c r="J266" s="19">
        <f>VLOOKUP($A266,'MG Universe'!$A$2:$R$9990,10)</f>
        <v>2.3887</v>
      </c>
      <c r="K266" s="86">
        <f>VLOOKUP($A266,'MG Universe'!$A$2:$R$9990,11)</f>
        <v>23.08</v>
      </c>
      <c r="L266" s="19">
        <f>VLOOKUP($A266,'MG Universe'!$A$2:$R$9990,12)</f>
        <v>6.7999999999999996E-3</v>
      </c>
      <c r="M266" s="87">
        <f>VLOOKUP($A266,'MG Universe'!$A$2:$R$9990,13)</f>
        <v>1.5</v>
      </c>
      <c r="N266" s="88">
        <f>VLOOKUP($A266,'MG Universe'!$A$2:$R$9990,14)</f>
        <v>1.49</v>
      </c>
      <c r="O266" s="18">
        <f>VLOOKUP($A266,'MG Universe'!$A$2:$R$9990,15)</f>
        <v>-15.46</v>
      </c>
      <c r="P266" s="19">
        <f>VLOOKUP($A266,'MG Universe'!$A$2:$R$9990,16)</f>
        <v>7.2900000000000006E-2</v>
      </c>
      <c r="Q266" s="89">
        <f>VLOOKUP($A266,'MG Universe'!$A$2:$R$9990,17)</f>
        <v>1</v>
      </c>
      <c r="R266" s="18">
        <f>VLOOKUP($A266,'MG Universe'!$A$2:$R$9990,18)</f>
        <v>58.61</v>
      </c>
      <c r="S266" s="18">
        <f>VLOOKUP($A266,'MG Universe'!$A$2:$U$9990,19)</f>
        <v>9482660154</v>
      </c>
      <c r="T266" s="18" t="str">
        <f>VLOOKUP($A266,'MG Universe'!$A$2:$U$9990,20)</f>
        <v>Mid</v>
      </c>
      <c r="U266" s="18" t="str">
        <f>VLOOKUP($A266,'MG Universe'!$A$2:$U$9990,21)</f>
        <v>Construction</v>
      </c>
    </row>
    <row r="267" spans="1:21" ht="15.75" thickBot="1" x14ac:dyDescent="0.3">
      <c r="A267" s="138" t="s">
        <v>951</v>
      </c>
      <c r="B267" s="119" t="str">
        <f>VLOOKUP($A267,'MG Universe'!$A$2:$R$9990,2)</f>
        <v>Johnson &amp; Johnson</v>
      </c>
      <c r="C267" s="15" t="str">
        <f>VLOOKUP($A267,'MG Universe'!$A$2:$R$9990,3)</f>
        <v>C</v>
      </c>
      <c r="D267" s="15" t="str">
        <f>VLOOKUP($A267,'MG Universe'!$A$2:$R$9990,4)</f>
        <v>S</v>
      </c>
      <c r="E267" s="15" t="str">
        <f>VLOOKUP($A267,'MG Universe'!$A$2:$R$9990,5)</f>
        <v>O</v>
      </c>
      <c r="F267" s="16" t="str">
        <f>VLOOKUP($A267,'MG Universe'!$A$2:$R$9990,6)</f>
        <v>SO</v>
      </c>
      <c r="G267" s="85">
        <f>VLOOKUP($A267,'MG Universe'!$A$2:$R$9990,7)</f>
        <v>43155</v>
      </c>
      <c r="H267" s="18">
        <f>VLOOKUP($A267,'MG Universe'!$A$2:$R$9990,8)</f>
        <v>54.82</v>
      </c>
      <c r="I267" s="18">
        <f>VLOOKUP($A267,'MG Universe'!$A$2:$R$9990,9)</f>
        <v>129.11000000000001</v>
      </c>
      <c r="J267" s="19">
        <f>VLOOKUP($A267,'MG Universe'!$A$2:$R$9990,10)</f>
        <v>2.3552</v>
      </c>
      <c r="K267" s="86">
        <f>VLOOKUP($A267,'MG Universe'!$A$2:$R$9990,11)</f>
        <v>25.32</v>
      </c>
      <c r="L267" s="19">
        <f>VLOOKUP($A267,'MG Universe'!$A$2:$R$9990,12)</f>
        <v>2.5700000000000001E-2</v>
      </c>
      <c r="M267" s="87">
        <f>VLOOKUP($A267,'MG Universe'!$A$2:$R$9990,13)</f>
        <v>0.7</v>
      </c>
      <c r="N267" s="88">
        <f>VLOOKUP($A267,'MG Universe'!$A$2:$R$9990,14)</f>
        <v>1.41</v>
      </c>
      <c r="O267" s="18">
        <f>VLOOKUP($A267,'MG Universe'!$A$2:$R$9990,15)</f>
        <v>-19.71</v>
      </c>
      <c r="P267" s="19">
        <f>VLOOKUP($A267,'MG Universe'!$A$2:$R$9990,16)</f>
        <v>8.4099999999999994E-2</v>
      </c>
      <c r="Q267" s="89">
        <f>VLOOKUP($A267,'MG Universe'!$A$2:$R$9990,17)</f>
        <v>20</v>
      </c>
      <c r="R267" s="18">
        <f>VLOOKUP($A267,'MG Universe'!$A$2:$R$9990,18)</f>
        <v>63.59</v>
      </c>
      <c r="S267" s="18">
        <f>VLOOKUP($A267,'MG Universe'!$A$2:$U$9990,19)</f>
        <v>349736201414</v>
      </c>
      <c r="T267" s="18" t="str">
        <f>VLOOKUP($A267,'MG Universe'!$A$2:$U$9990,20)</f>
        <v>Large</v>
      </c>
      <c r="U267" s="18" t="str">
        <f>VLOOKUP($A267,'MG Universe'!$A$2:$U$9990,21)</f>
        <v>Pharmaceuticals</v>
      </c>
    </row>
    <row r="268" spans="1:21" ht="15.75" thickBot="1" x14ac:dyDescent="0.3">
      <c r="A268" s="138" t="s">
        <v>953</v>
      </c>
      <c r="B268" s="119" t="str">
        <f>VLOOKUP($A268,'MG Universe'!$A$2:$R$9990,2)</f>
        <v>Juniper Networks, Inc.</v>
      </c>
      <c r="C268" s="15" t="str">
        <f>VLOOKUP($A268,'MG Universe'!$A$2:$R$9990,3)</f>
        <v>B-</v>
      </c>
      <c r="D268" s="15" t="str">
        <f>VLOOKUP($A268,'MG Universe'!$A$2:$R$9990,4)</f>
        <v>E</v>
      </c>
      <c r="E268" s="15" t="str">
        <f>VLOOKUP($A268,'MG Universe'!$A$2:$R$9990,5)</f>
        <v>U</v>
      </c>
      <c r="F268" s="16" t="str">
        <f>VLOOKUP($A268,'MG Universe'!$A$2:$R$9990,6)</f>
        <v>EU</v>
      </c>
      <c r="G268" s="85">
        <f>VLOOKUP($A268,'MG Universe'!$A$2:$R$9990,7)</f>
        <v>43174</v>
      </c>
      <c r="H268" s="18">
        <f>VLOOKUP($A268,'MG Universe'!$A$2:$R$9990,8)</f>
        <v>45.66</v>
      </c>
      <c r="I268" s="18">
        <f>VLOOKUP($A268,'MG Universe'!$A$2:$R$9990,9)</f>
        <v>27.93</v>
      </c>
      <c r="J268" s="19">
        <f>VLOOKUP($A268,'MG Universe'!$A$2:$R$9990,10)</f>
        <v>0.61170000000000002</v>
      </c>
      <c r="K268" s="86">
        <f>VLOOKUP($A268,'MG Universe'!$A$2:$R$9990,11)</f>
        <v>23.47</v>
      </c>
      <c r="L268" s="19">
        <f>VLOOKUP($A268,'MG Universe'!$A$2:$R$9990,12)</f>
        <v>1.43E-2</v>
      </c>
      <c r="M268" s="87">
        <f>VLOOKUP($A268,'MG Universe'!$A$2:$R$9990,13)</f>
        <v>1</v>
      </c>
      <c r="N268" s="88">
        <f>VLOOKUP($A268,'MG Universe'!$A$2:$R$9990,14)</f>
        <v>2.41</v>
      </c>
      <c r="O268" s="18">
        <f>VLOOKUP($A268,'MG Universe'!$A$2:$R$9990,15)</f>
        <v>-2.57</v>
      </c>
      <c r="P268" s="19">
        <f>VLOOKUP($A268,'MG Universe'!$A$2:$R$9990,16)</f>
        <v>7.4899999999999994E-2</v>
      </c>
      <c r="Q268" s="89">
        <f>VLOOKUP($A268,'MG Universe'!$A$2:$R$9990,17)</f>
        <v>0</v>
      </c>
      <c r="R268" s="18">
        <f>VLOOKUP($A268,'MG Universe'!$A$2:$R$9990,18)</f>
        <v>20.86</v>
      </c>
      <c r="S268" s="18">
        <f>VLOOKUP($A268,'MG Universe'!$A$2:$U$9990,19)</f>
        <v>9751825773</v>
      </c>
      <c r="T268" s="18" t="str">
        <f>VLOOKUP($A268,'MG Universe'!$A$2:$U$9990,20)</f>
        <v>Mid</v>
      </c>
      <c r="U268" s="18" t="str">
        <f>VLOOKUP($A268,'MG Universe'!$A$2:$U$9990,21)</f>
        <v>IT Hardware</v>
      </c>
    </row>
    <row r="269" spans="1:21" ht="15.75" thickBot="1" x14ac:dyDescent="0.3">
      <c r="A269" s="138" t="s">
        <v>955</v>
      </c>
      <c r="B269" s="119" t="str">
        <f>VLOOKUP($A269,'MG Universe'!$A$2:$R$9990,2)</f>
        <v>JPMorgan Chase &amp; Co.</v>
      </c>
      <c r="C269" s="15" t="str">
        <f>VLOOKUP($A269,'MG Universe'!$A$2:$R$9990,3)</f>
        <v>B-</v>
      </c>
      <c r="D269" s="15" t="str">
        <f>VLOOKUP($A269,'MG Universe'!$A$2:$R$9990,4)</f>
        <v>D</v>
      </c>
      <c r="E269" s="15" t="str">
        <f>VLOOKUP($A269,'MG Universe'!$A$2:$R$9990,5)</f>
        <v>F</v>
      </c>
      <c r="F269" s="16" t="str">
        <f>VLOOKUP($A269,'MG Universe'!$A$2:$R$9990,6)</f>
        <v>DF</v>
      </c>
      <c r="G269" s="85">
        <f>VLOOKUP($A269,'MG Universe'!$A$2:$R$9990,7)</f>
        <v>43155</v>
      </c>
      <c r="H269" s="18">
        <f>VLOOKUP($A269,'MG Universe'!$A$2:$R$9990,8)</f>
        <v>131.94999999999999</v>
      </c>
      <c r="I269" s="18">
        <f>VLOOKUP($A269,'MG Universe'!$A$2:$R$9990,9)</f>
        <v>110.5</v>
      </c>
      <c r="J269" s="19">
        <f>VLOOKUP($A269,'MG Universe'!$A$2:$R$9990,10)</f>
        <v>0.83740000000000003</v>
      </c>
      <c r="K269" s="86">
        <f>VLOOKUP($A269,'MG Universe'!$A$2:$R$9990,11)</f>
        <v>16.62</v>
      </c>
      <c r="L269" s="19">
        <f>VLOOKUP($A269,'MG Universe'!$A$2:$R$9990,12)</f>
        <v>1.9199999999999998E-2</v>
      </c>
      <c r="M269" s="87">
        <f>VLOOKUP($A269,'MG Universe'!$A$2:$R$9990,13)</f>
        <v>1.2</v>
      </c>
      <c r="N269" s="88" t="str">
        <f>VLOOKUP($A269,'MG Universe'!$A$2:$R$9990,14)</f>
        <v>N/A</v>
      </c>
      <c r="O269" s="18" t="str">
        <f>VLOOKUP($A269,'MG Universe'!$A$2:$R$9990,15)</f>
        <v>N/A</v>
      </c>
      <c r="P269" s="19">
        <f>VLOOKUP($A269,'MG Universe'!$A$2:$R$9990,16)</f>
        <v>4.0599999999999997E-2</v>
      </c>
      <c r="Q269" s="89">
        <f>VLOOKUP($A269,'MG Universe'!$A$2:$R$9990,17)</f>
        <v>7</v>
      </c>
      <c r="R269" s="18">
        <f>VLOOKUP($A269,'MG Universe'!$A$2:$R$9990,18)</f>
        <v>107.91</v>
      </c>
      <c r="S269" s="18">
        <f>VLOOKUP($A269,'MG Universe'!$A$2:$U$9990,19)</f>
        <v>361870112604</v>
      </c>
      <c r="T269" s="18" t="str">
        <f>VLOOKUP($A269,'MG Universe'!$A$2:$U$9990,20)</f>
        <v>Large</v>
      </c>
      <c r="U269" s="18" t="str">
        <f>VLOOKUP($A269,'MG Universe'!$A$2:$U$9990,21)</f>
        <v>Banks</v>
      </c>
    </row>
    <row r="270" spans="1:21" ht="15.75" thickBot="1" x14ac:dyDescent="0.3">
      <c r="A270" s="138" t="s">
        <v>958</v>
      </c>
      <c r="B270" s="119" t="str">
        <f>VLOOKUP($A270,'MG Universe'!$A$2:$R$9990,2)</f>
        <v>Nordstrom, Inc.</v>
      </c>
      <c r="C270" s="15" t="str">
        <f>VLOOKUP($A270,'MG Universe'!$A$2:$R$9990,3)</f>
        <v>D+</v>
      </c>
      <c r="D270" s="15" t="str">
        <f>VLOOKUP($A270,'MG Universe'!$A$2:$R$9990,4)</f>
        <v>S</v>
      </c>
      <c r="E270" s="15" t="str">
        <f>VLOOKUP($A270,'MG Universe'!$A$2:$R$9990,5)</f>
        <v>O</v>
      </c>
      <c r="F270" s="16" t="str">
        <f>VLOOKUP($A270,'MG Universe'!$A$2:$R$9990,6)</f>
        <v>SO</v>
      </c>
      <c r="G270" s="85">
        <f>VLOOKUP($A270,'MG Universe'!$A$2:$R$9990,7)</f>
        <v>43159</v>
      </c>
      <c r="H270" s="18">
        <f>VLOOKUP($A270,'MG Universe'!$A$2:$R$9990,8)</f>
        <v>12.8</v>
      </c>
      <c r="I270" s="18">
        <f>VLOOKUP($A270,'MG Universe'!$A$2:$R$9990,9)</f>
        <v>52.31</v>
      </c>
      <c r="J270" s="19">
        <f>VLOOKUP($A270,'MG Universe'!$A$2:$R$9990,10)</f>
        <v>4.0867000000000004</v>
      </c>
      <c r="K270" s="86">
        <f>VLOOKUP($A270,'MG Universe'!$A$2:$R$9990,11)</f>
        <v>18.23</v>
      </c>
      <c r="L270" s="19">
        <f>VLOOKUP($A270,'MG Universe'!$A$2:$R$9990,12)</f>
        <v>2.8299999999999999E-2</v>
      </c>
      <c r="M270" s="87">
        <f>VLOOKUP($A270,'MG Universe'!$A$2:$R$9990,13)</f>
        <v>0.8</v>
      </c>
      <c r="N270" s="88">
        <f>VLOOKUP($A270,'MG Universe'!$A$2:$R$9990,14)</f>
        <v>1</v>
      </c>
      <c r="O270" s="18">
        <f>VLOOKUP($A270,'MG Universe'!$A$2:$R$9990,15)</f>
        <v>-22.83</v>
      </c>
      <c r="P270" s="19">
        <f>VLOOKUP($A270,'MG Universe'!$A$2:$R$9990,16)</f>
        <v>4.8599999999999997E-2</v>
      </c>
      <c r="Q270" s="89">
        <f>VLOOKUP($A270,'MG Universe'!$A$2:$R$9990,17)</f>
        <v>7</v>
      </c>
      <c r="R270" s="18">
        <f>VLOOKUP($A270,'MG Universe'!$A$2:$R$9990,18)</f>
        <v>18.18</v>
      </c>
      <c r="S270" s="18">
        <f>VLOOKUP($A270,'MG Universe'!$A$2:$U$9990,19)</f>
        <v>8714338403</v>
      </c>
      <c r="T270" s="18" t="str">
        <f>VLOOKUP($A270,'MG Universe'!$A$2:$U$9990,20)</f>
        <v>Mid</v>
      </c>
      <c r="U270" s="18" t="str">
        <f>VLOOKUP($A270,'MG Universe'!$A$2:$U$9990,21)</f>
        <v>Retail</v>
      </c>
    </row>
    <row r="271" spans="1:21" ht="15.75" thickBot="1" x14ac:dyDescent="0.3">
      <c r="A271" s="138" t="s">
        <v>108</v>
      </c>
      <c r="B271" s="119" t="str">
        <f>VLOOKUP($A271,'MG Universe'!$A$2:$R$9990,2)</f>
        <v>Kellogg Company</v>
      </c>
      <c r="C271" s="15" t="str">
        <f>VLOOKUP($A271,'MG Universe'!$A$2:$R$9990,3)</f>
        <v>D+</v>
      </c>
      <c r="D271" s="15" t="str">
        <f>VLOOKUP($A271,'MG Universe'!$A$2:$R$9990,4)</f>
        <v>S</v>
      </c>
      <c r="E271" s="15" t="str">
        <f>VLOOKUP($A271,'MG Universe'!$A$2:$R$9990,5)</f>
        <v>O</v>
      </c>
      <c r="F271" s="16" t="str">
        <f>VLOOKUP($A271,'MG Universe'!$A$2:$R$9990,6)</f>
        <v>SO</v>
      </c>
      <c r="G271" s="85">
        <f>VLOOKUP($A271,'MG Universe'!$A$2:$R$9990,7)</f>
        <v>43189</v>
      </c>
      <c r="H271" s="18">
        <f>VLOOKUP($A271,'MG Universe'!$A$2:$R$9990,8)</f>
        <v>30.69</v>
      </c>
      <c r="I271" s="18">
        <f>VLOOKUP($A271,'MG Universe'!$A$2:$R$9990,9)</f>
        <v>70.650000000000006</v>
      </c>
      <c r="J271" s="19">
        <f>VLOOKUP($A271,'MG Universe'!$A$2:$R$9990,10)</f>
        <v>2.3020999999999998</v>
      </c>
      <c r="K271" s="86">
        <f>VLOOKUP($A271,'MG Universe'!$A$2:$R$9990,11)</f>
        <v>22.72</v>
      </c>
      <c r="L271" s="19">
        <f>VLOOKUP($A271,'MG Universe'!$A$2:$R$9990,12)</f>
        <v>0.03</v>
      </c>
      <c r="M271" s="87">
        <f>VLOOKUP($A271,'MG Universe'!$A$2:$R$9990,13)</f>
        <v>0.5</v>
      </c>
      <c r="N271" s="88">
        <f>VLOOKUP($A271,'MG Universe'!$A$2:$R$9990,14)</f>
        <v>0.68</v>
      </c>
      <c r="O271" s="18">
        <f>VLOOKUP($A271,'MG Universe'!$A$2:$R$9990,15)</f>
        <v>-31.9</v>
      </c>
      <c r="P271" s="19">
        <f>VLOOKUP($A271,'MG Universe'!$A$2:$R$9990,16)</f>
        <v>7.1099999999999997E-2</v>
      </c>
      <c r="Q271" s="89">
        <f>VLOOKUP($A271,'MG Universe'!$A$2:$R$9990,17)</f>
        <v>13</v>
      </c>
      <c r="R271" s="18">
        <f>VLOOKUP($A271,'MG Universe'!$A$2:$R$9990,18)</f>
        <v>24.68</v>
      </c>
      <c r="S271" s="18">
        <f>VLOOKUP($A271,'MG Universe'!$A$2:$U$9990,19)</f>
        <v>24706182461</v>
      </c>
      <c r="T271" s="18" t="str">
        <f>VLOOKUP($A271,'MG Universe'!$A$2:$U$9990,20)</f>
        <v>Large</v>
      </c>
      <c r="U271" s="18" t="str">
        <f>VLOOKUP($A271,'MG Universe'!$A$2:$U$9990,21)</f>
        <v>Food Processing</v>
      </c>
    </row>
    <row r="272" spans="1:21" ht="15.75" thickBot="1" x14ac:dyDescent="0.3">
      <c r="A272" s="138" t="s">
        <v>971</v>
      </c>
      <c r="B272" s="119" t="str">
        <f>VLOOKUP($A272,'MG Universe'!$A$2:$R$9990,2)</f>
        <v>KeyCorp</v>
      </c>
      <c r="C272" s="15" t="str">
        <f>VLOOKUP($A272,'MG Universe'!$A$2:$R$9990,3)</f>
        <v>B</v>
      </c>
      <c r="D272" s="15" t="str">
        <f>VLOOKUP($A272,'MG Universe'!$A$2:$R$9990,4)</f>
        <v>E</v>
      </c>
      <c r="E272" s="15" t="str">
        <f>VLOOKUP($A272,'MG Universe'!$A$2:$R$9990,5)</f>
        <v>F</v>
      </c>
      <c r="F272" s="16" t="str">
        <f>VLOOKUP($A272,'MG Universe'!$A$2:$R$9990,6)</f>
        <v>EF</v>
      </c>
      <c r="G272" s="85">
        <f>VLOOKUP($A272,'MG Universe'!$A$2:$R$9990,7)</f>
        <v>43175</v>
      </c>
      <c r="H272" s="18">
        <f>VLOOKUP($A272,'MG Universe'!$A$2:$R$9990,8)</f>
        <v>21.22</v>
      </c>
      <c r="I272" s="18">
        <f>VLOOKUP($A272,'MG Universe'!$A$2:$R$9990,9)</f>
        <v>20.059999999999999</v>
      </c>
      <c r="J272" s="19">
        <f>VLOOKUP($A272,'MG Universe'!$A$2:$R$9990,10)</f>
        <v>0.94530000000000003</v>
      </c>
      <c r="K272" s="86">
        <f>VLOOKUP($A272,'MG Universe'!$A$2:$R$9990,11)</f>
        <v>16.86</v>
      </c>
      <c r="L272" s="19">
        <f>VLOOKUP($A272,'MG Universe'!$A$2:$R$9990,12)</f>
        <v>1.89E-2</v>
      </c>
      <c r="M272" s="87">
        <f>VLOOKUP($A272,'MG Universe'!$A$2:$R$9990,13)</f>
        <v>1</v>
      </c>
      <c r="N272" s="88" t="str">
        <f>VLOOKUP($A272,'MG Universe'!$A$2:$R$9990,14)</f>
        <v>N/A</v>
      </c>
      <c r="O272" s="18" t="str">
        <f>VLOOKUP($A272,'MG Universe'!$A$2:$R$9990,15)</f>
        <v>N/A</v>
      </c>
      <c r="P272" s="19">
        <f>VLOOKUP($A272,'MG Universe'!$A$2:$R$9990,16)</f>
        <v>4.1799999999999997E-2</v>
      </c>
      <c r="Q272" s="89">
        <f>VLOOKUP($A272,'MG Universe'!$A$2:$R$9990,17)</f>
        <v>7</v>
      </c>
      <c r="R272" s="18">
        <f>VLOOKUP($A272,'MG Universe'!$A$2:$R$9990,18)</f>
        <v>21.58</v>
      </c>
      <c r="S272" s="18">
        <f>VLOOKUP($A272,'MG Universe'!$A$2:$U$9990,19)</f>
        <v>20912086218</v>
      </c>
      <c r="T272" s="18" t="str">
        <f>VLOOKUP($A272,'MG Universe'!$A$2:$U$9990,20)</f>
        <v>Large</v>
      </c>
      <c r="U272" s="18" t="str">
        <f>VLOOKUP($A272,'MG Universe'!$A$2:$U$9990,21)</f>
        <v>Banks</v>
      </c>
    </row>
    <row r="273" spans="1:21" ht="15.75" thickBot="1" x14ac:dyDescent="0.3">
      <c r="A273" s="138" t="s">
        <v>977</v>
      </c>
      <c r="B273" s="119" t="str">
        <f>VLOOKUP($A273,'MG Universe'!$A$2:$R$9990,2)</f>
        <v>Kraft Heinz Co</v>
      </c>
      <c r="C273" s="15" t="str">
        <f>VLOOKUP($A273,'MG Universe'!$A$2:$R$9990,3)</f>
        <v>C+</v>
      </c>
      <c r="D273" s="15" t="str">
        <f>VLOOKUP($A273,'MG Universe'!$A$2:$R$9990,4)</f>
        <v>S</v>
      </c>
      <c r="E273" s="15" t="str">
        <f>VLOOKUP($A273,'MG Universe'!$A$2:$R$9990,5)</f>
        <v>F</v>
      </c>
      <c r="F273" s="16" t="str">
        <f>VLOOKUP($A273,'MG Universe'!$A$2:$R$9990,6)</f>
        <v>SF</v>
      </c>
      <c r="G273" s="85">
        <f>VLOOKUP($A273,'MG Universe'!$A$2:$R$9990,7)</f>
        <v>43238</v>
      </c>
      <c r="H273" s="18">
        <f>VLOOKUP($A273,'MG Universe'!$A$2:$R$9990,8)</f>
        <v>80.239999999999995</v>
      </c>
      <c r="I273" s="18">
        <f>VLOOKUP($A273,'MG Universe'!$A$2:$R$9990,9)</f>
        <v>63.05</v>
      </c>
      <c r="J273" s="19">
        <f>VLOOKUP($A273,'MG Universe'!$A$2:$R$9990,10)</f>
        <v>0.78580000000000005</v>
      </c>
      <c r="K273" s="86">
        <f>VLOOKUP($A273,'MG Universe'!$A$2:$R$9990,11)</f>
        <v>14.91</v>
      </c>
      <c r="L273" s="19">
        <f>VLOOKUP($A273,'MG Universe'!$A$2:$R$9990,12)</f>
        <v>3.8899999999999997E-2</v>
      </c>
      <c r="M273" s="87" t="e">
        <f>VLOOKUP($A273,'MG Universe'!$A$2:$R$9990,13)</f>
        <v>#N/A</v>
      </c>
      <c r="N273" s="88">
        <f>VLOOKUP($A273,'MG Universe'!$A$2:$R$9990,14)</f>
        <v>0.72</v>
      </c>
      <c r="O273" s="18">
        <f>VLOOKUP($A273,'MG Universe'!$A$2:$R$9990,15)</f>
        <v>-38.36</v>
      </c>
      <c r="P273" s="19">
        <f>VLOOKUP($A273,'MG Universe'!$A$2:$R$9990,16)</f>
        <v>3.2000000000000001E-2</v>
      </c>
      <c r="Q273" s="89">
        <f>VLOOKUP($A273,'MG Universe'!$A$2:$R$9990,17)</f>
        <v>3</v>
      </c>
      <c r="R273" s="18">
        <f>VLOOKUP($A273,'MG Universe'!$A$2:$R$9990,18)</f>
        <v>66.42</v>
      </c>
      <c r="S273" s="18">
        <f>VLOOKUP($A273,'MG Universe'!$A$2:$U$9990,19)</f>
        <v>78353665350</v>
      </c>
      <c r="T273" s="18" t="str">
        <f>VLOOKUP($A273,'MG Universe'!$A$2:$U$9990,20)</f>
        <v>Large</v>
      </c>
      <c r="U273" s="18" t="str">
        <f>VLOOKUP($A273,'MG Universe'!$A$2:$U$9990,21)</f>
        <v>Food Processing</v>
      </c>
    </row>
    <row r="274" spans="1:21" ht="15.75" thickBot="1" x14ac:dyDescent="0.3">
      <c r="A274" s="138" t="s">
        <v>979</v>
      </c>
      <c r="B274" s="119" t="str">
        <f>VLOOKUP($A274,'MG Universe'!$A$2:$R$9990,2)</f>
        <v>Kimco Realty Corp</v>
      </c>
      <c r="C274" s="15" t="str">
        <f>VLOOKUP($A274,'MG Universe'!$A$2:$R$9990,3)</f>
        <v>B-</v>
      </c>
      <c r="D274" s="15" t="str">
        <f>VLOOKUP($A274,'MG Universe'!$A$2:$R$9990,4)</f>
        <v>E</v>
      </c>
      <c r="E274" s="15" t="str">
        <f>VLOOKUP($A274,'MG Universe'!$A$2:$R$9990,5)</f>
        <v>F</v>
      </c>
      <c r="F274" s="16" t="str">
        <f>VLOOKUP($A274,'MG Universe'!$A$2:$R$9990,6)</f>
        <v>EF</v>
      </c>
      <c r="G274" s="85">
        <f>VLOOKUP($A274,'MG Universe'!$A$2:$R$9990,7)</f>
        <v>43275</v>
      </c>
      <c r="H274" s="18">
        <f>VLOOKUP($A274,'MG Universe'!$A$2:$R$9990,8)</f>
        <v>20.43</v>
      </c>
      <c r="I274" s="18">
        <f>VLOOKUP($A274,'MG Universe'!$A$2:$R$9990,9)</f>
        <v>16.61</v>
      </c>
      <c r="J274" s="19">
        <f>VLOOKUP($A274,'MG Universe'!$A$2:$R$9990,10)</f>
        <v>0.81299999999999994</v>
      </c>
      <c r="K274" s="86">
        <f>VLOOKUP($A274,'MG Universe'!$A$2:$R$9990,11)</f>
        <v>19.77</v>
      </c>
      <c r="L274" s="19">
        <f>VLOOKUP($A274,'MG Universe'!$A$2:$R$9990,12)</f>
        <v>6.5600000000000006E-2</v>
      </c>
      <c r="M274" s="87">
        <f>VLOOKUP($A274,'MG Universe'!$A$2:$R$9990,13)</f>
        <v>0.5</v>
      </c>
      <c r="N274" s="88">
        <f>VLOOKUP($A274,'MG Universe'!$A$2:$R$9990,14)</f>
        <v>3.3</v>
      </c>
      <c r="O274" s="18">
        <f>VLOOKUP($A274,'MG Universe'!$A$2:$R$9990,15)</f>
        <v>-12.8</v>
      </c>
      <c r="P274" s="19">
        <f>VLOOKUP($A274,'MG Universe'!$A$2:$R$9990,16)</f>
        <v>5.6399999999999999E-2</v>
      </c>
      <c r="Q274" s="89">
        <f>VLOOKUP($A274,'MG Universe'!$A$2:$R$9990,17)</f>
        <v>7</v>
      </c>
      <c r="R274" s="18">
        <f>VLOOKUP($A274,'MG Universe'!$A$2:$R$9990,18)</f>
        <v>10.130000000000001</v>
      </c>
      <c r="S274" s="18">
        <f>VLOOKUP($A274,'MG Universe'!$A$2:$U$9990,19)</f>
        <v>7074652264</v>
      </c>
      <c r="T274" s="18" t="str">
        <f>VLOOKUP($A274,'MG Universe'!$A$2:$U$9990,20)</f>
        <v>Mid</v>
      </c>
      <c r="U274" s="18" t="str">
        <f>VLOOKUP($A274,'MG Universe'!$A$2:$U$9990,21)</f>
        <v>REIT</v>
      </c>
    </row>
    <row r="275" spans="1:21" ht="15.75" thickBot="1" x14ac:dyDescent="0.3">
      <c r="A275" s="138" t="s">
        <v>125</v>
      </c>
      <c r="B275" s="119" t="str">
        <f>VLOOKUP($A275,'MG Universe'!$A$2:$R$9990,2)</f>
        <v>KLA-Tencor Corp</v>
      </c>
      <c r="C275" s="15" t="str">
        <f>VLOOKUP($A275,'MG Universe'!$A$2:$R$9990,3)</f>
        <v>C+</v>
      </c>
      <c r="D275" s="15" t="str">
        <f>VLOOKUP($A275,'MG Universe'!$A$2:$R$9990,4)</f>
        <v>E</v>
      </c>
      <c r="E275" s="15" t="str">
        <f>VLOOKUP($A275,'MG Universe'!$A$2:$R$9990,5)</f>
        <v>O</v>
      </c>
      <c r="F275" s="16" t="str">
        <f>VLOOKUP($A275,'MG Universe'!$A$2:$R$9990,6)</f>
        <v>EO</v>
      </c>
      <c r="G275" s="85">
        <f>VLOOKUP($A275,'MG Universe'!$A$2:$R$9990,7)</f>
        <v>43188</v>
      </c>
      <c r="H275" s="18">
        <f>VLOOKUP($A275,'MG Universe'!$A$2:$R$9990,8)</f>
        <v>74.11</v>
      </c>
      <c r="I275" s="18">
        <f>VLOOKUP($A275,'MG Universe'!$A$2:$R$9990,9)</f>
        <v>105.89</v>
      </c>
      <c r="J275" s="19">
        <f>VLOOKUP($A275,'MG Universe'!$A$2:$R$9990,10)</f>
        <v>1.4288000000000001</v>
      </c>
      <c r="K275" s="86">
        <f>VLOOKUP($A275,'MG Universe'!$A$2:$R$9990,11)</f>
        <v>23.32</v>
      </c>
      <c r="L275" s="19">
        <f>VLOOKUP($A275,'MG Universe'!$A$2:$R$9990,12)</f>
        <v>2.0199999999999999E-2</v>
      </c>
      <c r="M275" s="87">
        <f>VLOOKUP($A275,'MG Universe'!$A$2:$R$9990,13)</f>
        <v>1.5</v>
      </c>
      <c r="N275" s="88">
        <f>VLOOKUP($A275,'MG Universe'!$A$2:$R$9990,14)</f>
        <v>3.73</v>
      </c>
      <c r="O275" s="18">
        <f>VLOOKUP($A275,'MG Universe'!$A$2:$R$9990,15)</f>
        <v>1.1000000000000001</v>
      </c>
      <c r="P275" s="19">
        <f>VLOOKUP($A275,'MG Universe'!$A$2:$R$9990,16)</f>
        <v>7.4099999999999999E-2</v>
      </c>
      <c r="Q275" s="89">
        <f>VLOOKUP($A275,'MG Universe'!$A$2:$R$9990,17)</f>
        <v>7</v>
      </c>
      <c r="R275" s="18">
        <f>VLOOKUP($A275,'MG Universe'!$A$2:$R$9990,18)</f>
        <v>29.71</v>
      </c>
      <c r="S275" s="18">
        <f>VLOOKUP($A275,'MG Universe'!$A$2:$U$9990,19)</f>
        <v>16616220901</v>
      </c>
      <c r="T275" s="18" t="str">
        <f>VLOOKUP($A275,'MG Universe'!$A$2:$U$9990,20)</f>
        <v>Large</v>
      </c>
      <c r="U275" s="18" t="str">
        <f>VLOOKUP($A275,'MG Universe'!$A$2:$U$9990,21)</f>
        <v>IT Hardware</v>
      </c>
    </row>
    <row r="276" spans="1:21" ht="15.75" thickBot="1" x14ac:dyDescent="0.3">
      <c r="A276" s="138" t="s">
        <v>988</v>
      </c>
      <c r="B276" s="119" t="str">
        <f>VLOOKUP($A276,'MG Universe'!$A$2:$R$9990,2)</f>
        <v>Kimberly Clark Corp</v>
      </c>
      <c r="C276" s="15" t="str">
        <f>VLOOKUP($A276,'MG Universe'!$A$2:$R$9990,3)</f>
        <v>C</v>
      </c>
      <c r="D276" s="15" t="str">
        <f>VLOOKUP($A276,'MG Universe'!$A$2:$R$9990,4)</f>
        <v>S</v>
      </c>
      <c r="E276" s="15" t="str">
        <f>VLOOKUP($A276,'MG Universe'!$A$2:$R$9990,5)</f>
        <v>O</v>
      </c>
      <c r="F276" s="16" t="str">
        <f>VLOOKUP($A276,'MG Universe'!$A$2:$R$9990,6)</f>
        <v>SO</v>
      </c>
      <c r="G276" s="85">
        <f>VLOOKUP($A276,'MG Universe'!$A$2:$R$9990,7)</f>
        <v>43176</v>
      </c>
      <c r="H276" s="18">
        <f>VLOOKUP($A276,'MG Universe'!$A$2:$R$9990,8)</f>
        <v>93.69</v>
      </c>
      <c r="I276" s="18">
        <f>VLOOKUP($A276,'MG Universe'!$A$2:$R$9990,9)</f>
        <v>106.47</v>
      </c>
      <c r="J276" s="19">
        <f>VLOOKUP($A276,'MG Universe'!$A$2:$R$9990,10)</f>
        <v>1.1364000000000001</v>
      </c>
      <c r="K276" s="86">
        <f>VLOOKUP($A276,'MG Universe'!$A$2:$R$9990,11)</f>
        <v>18.61</v>
      </c>
      <c r="L276" s="19">
        <f>VLOOKUP($A276,'MG Universe'!$A$2:$R$9990,12)</f>
        <v>3.6400000000000002E-2</v>
      </c>
      <c r="M276" s="87">
        <f>VLOOKUP($A276,'MG Universe'!$A$2:$R$9990,13)</f>
        <v>0.7</v>
      </c>
      <c r="N276" s="88">
        <f>VLOOKUP($A276,'MG Universe'!$A$2:$R$9990,14)</f>
        <v>0.89</v>
      </c>
      <c r="O276" s="18">
        <f>VLOOKUP($A276,'MG Universe'!$A$2:$R$9990,15)</f>
        <v>-26.34</v>
      </c>
      <c r="P276" s="19">
        <f>VLOOKUP($A276,'MG Universe'!$A$2:$R$9990,16)</f>
        <v>5.0599999999999999E-2</v>
      </c>
      <c r="Q276" s="89">
        <f>VLOOKUP($A276,'MG Universe'!$A$2:$R$9990,17)</f>
        <v>20</v>
      </c>
      <c r="R276" s="18">
        <f>VLOOKUP($A276,'MG Universe'!$A$2:$R$9990,18)</f>
        <v>16.239999999999998</v>
      </c>
      <c r="S276" s="18">
        <f>VLOOKUP($A276,'MG Universe'!$A$2:$U$9990,19)</f>
        <v>37270702731</v>
      </c>
      <c r="T276" s="18" t="str">
        <f>VLOOKUP($A276,'MG Universe'!$A$2:$U$9990,20)</f>
        <v>Large</v>
      </c>
      <c r="U276" s="18" t="str">
        <f>VLOOKUP($A276,'MG Universe'!$A$2:$U$9990,21)</f>
        <v>Personal Products</v>
      </c>
    </row>
    <row r="277" spans="1:21" ht="15.75" thickBot="1" x14ac:dyDescent="0.3">
      <c r="A277" s="138" t="s">
        <v>990</v>
      </c>
      <c r="B277" s="119" t="str">
        <f>VLOOKUP($A277,'MG Universe'!$A$2:$R$9990,2)</f>
        <v>Kinder Morgan Inc</v>
      </c>
      <c r="C277" s="15" t="str">
        <f>VLOOKUP($A277,'MG Universe'!$A$2:$R$9990,3)</f>
        <v>D+</v>
      </c>
      <c r="D277" s="15" t="str">
        <f>VLOOKUP($A277,'MG Universe'!$A$2:$R$9990,4)</f>
        <v>S</v>
      </c>
      <c r="E277" s="15" t="str">
        <f>VLOOKUP($A277,'MG Universe'!$A$2:$R$9990,5)</f>
        <v>O</v>
      </c>
      <c r="F277" s="16" t="str">
        <f>VLOOKUP($A277,'MG Universe'!$A$2:$R$9990,6)</f>
        <v>SO</v>
      </c>
      <c r="G277" s="85">
        <f>VLOOKUP($A277,'MG Universe'!$A$2:$R$9990,7)</f>
        <v>43227</v>
      </c>
      <c r="H277" s="18">
        <f>VLOOKUP($A277,'MG Universe'!$A$2:$R$9990,8)</f>
        <v>0</v>
      </c>
      <c r="I277" s="18">
        <f>VLOOKUP($A277,'MG Universe'!$A$2:$R$9990,9)</f>
        <v>17.690000000000001</v>
      </c>
      <c r="J277" s="19" t="str">
        <f>VLOOKUP($A277,'MG Universe'!$A$2:$R$9990,10)</f>
        <v>N/A</v>
      </c>
      <c r="K277" s="86">
        <f>VLOOKUP($A277,'MG Universe'!$A$2:$R$9990,11)</f>
        <v>49.14</v>
      </c>
      <c r="L277" s="19">
        <f>VLOOKUP($A277,'MG Universe'!$A$2:$R$9990,12)</f>
        <v>2.8299999999999999E-2</v>
      </c>
      <c r="M277" s="87">
        <f>VLOOKUP($A277,'MG Universe'!$A$2:$R$9990,13)</f>
        <v>0.7</v>
      </c>
      <c r="N277" s="88">
        <f>VLOOKUP($A277,'MG Universe'!$A$2:$R$9990,14)</f>
        <v>0.48</v>
      </c>
      <c r="O277" s="18">
        <f>VLOOKUP($A277,'MG Universe'!$A$2:$R$9990,15)</f>
        <v>-19.350000000000001</v>
      </c>
      <c r="P277" s="19">
        <f>VLOOKUP($A277,'MG Universe'!$A$2:$R$9990,16)</f>
        <v>0.20319999999999999</v>
      </c>
      <c r="Q277" s="89">
        <f>VLOOKUP($A277,'MG Universe'!$A$2:$R$9990,17)</f>
        <v>0</v>
      </c>
      <c r="R277" s="18">
        <f>VLOOKUP($A277,'MG Universe'!$A$2:$R$9990,18)</f>
        <v>15.35</v>
      </c>
      <c r="S277" s="18">
        <f>VLOOKUP($A277,'MG Universe'!$A$2:$U$9990,19)</f>
        <v>39266573684</v>
      </c>
      <c r="T277" s="18" t="str">
        <f>VLOOKUP($A277,'MG Universe'!$A$2:$U$9990,20)</f>
        <v>Large</v>
      </c>
      <c r="U277" s="18" t="str">
        <f>VLOOKUP($A277,'MG Universe'!$A$2:$U$9990,21)</f>
        <v>Oil &amp; Gas</v>
      </c>
    </row>
    <row r="278" spans="1:21" ht="15.75" thickBot="1" x14ac:dyDescent="0.3">
      <c r="A278" s="138" t="s">
        <v>996</v>
      </c>
      <c r="B278" s="119" t="str">
        <f>VLOOKUP($A278,'MG Universe'!$A$2:$R$9990,2)</f>
        <v>CarMax, Inc</v>
      </c>
      <c r="C278" s="15" t="str">
        <f>VLOOKUP($A278,'MG Universe'!$A$2:$R$9990,3)</f>
        <v>D</v>
      </c>
      <c r="D278" s="15" t="str">
        <f>VLOOKUP($A278,'MG Universe'!$A$2:$R$9990,4)</f>
        <v>S</v>
      </c>
      <c r="E278" s="15" t="str">
        <f>VLOOKUP($A278,'MG Universe'!$A$2:$R$9990,5)</f>
        <v>F</v>
      </c>
      <c r="F278" s="16" t="str">
        <f>VLOOKUP($A278,'MG Universe'!$A$2:$R$9990,6)</f>
        <v>SF</v>
      </c>
      <c r="G278" s="85">
        <f>VLOOKUP($A278,'MG Universe'!$A$2:$R$9990,7)</f>
        <v>43210</v>
      </c>
      <c r="H278" s="18">
        <f>VLOOKUP($A278,'MG Universe'!$A$2:$R$9990,8)</f>
        <v>92.72</v>
      </c>
      <c r="I278" s="18">
        <f>VLOOKUP($A278,'MG Universe'!$A$2:$R$9990,9)</f>
        <v>77.67</v>
      </c>
      <c r="J278" s="19">
        <f>VLOOKUP($A278,'MG Universe'!$A$2:$R$9990,10)</f>
        <v>0.8377</v>
      </c>
      <c r="K278" s="86">
        <f>VLOOKUP($A278,'MG Universe'!$A$2:$R$9990,11)</f>
        <v>22.07</v>
      </c>
      <c r="L278" s="19">
        <f>VLOOKUP($A278,'MG Universe'!$A$2:$R$9990,12)</f>
        <v>0</v>
      </c>
      <c r="M278" s="87">
        <f>VLOOKUP($A278,'MG Universe'!$A$2:$R$9990,13)</f>
        <v>1.6</v>
      </c>
      <c r="N278" s="88">
        <f>VLOOKUP($A278,'MG Universe'!$A$2:$R$9990,14)</f>
        <v>2.61</v>
      </c>
      <c r="O278" s="18">
        <f>VLOOKUP($A278,'MG Universe'!$A$2:$R$9990,15)</f>
        <v>-60.95</v>
      </c>
      <c r="P278" s="19">
        <f>VLOOKUP($A278,'MG Universe'!$A$2:$R$9990,16)</f>
        <v>6.7799999999999999E-2</v>
      </c>
      <c r="Q278" s="89">
        <f>VLOOKUP($A278,'MG Universe'!$A$2:$R$9990,17)</f>
        <v>0</v>
      </c>
      <c r="R278" s="18">
        <f>VLOOKUP($A278,'MG Universe'!$A$2:$R$9990,18)</f>
        <v>40.6</v>
      </c>
      <c r="S278" s="18">
        <f>VLOOKUP($A278,'MG Universe'!$A$2:$U$9990,19)</f>
        <v>13655139776</v>
      </c>
      <c r="T278" s="18" t="str">
        <f>VLOOKUP($A278,'MG Universe'!$A$2:$U$9990,20)</f>
        <v>Large</v>
      </c>
      <c r="U278" s="18" t="str">
        <f>VLOOKUP($A278,'MG Universe'!$A$2:$U$9990,21)</f>
        <v>Auto</v>
      </c>
    </row>
    <row r="279" spans="1:21" ht="15.75" thickBot="1" x14ac:dyDescent="0.3">
      <c r="A279" s="138" t="s">
        <v>1002</v>
      </c>
      <c r="B279" s="119" t="str">
        <f>VLOOKUP($A279,'MG Universe'!$A$2:$R$9990,2)</f>
        <v>The Coca-Cola Co</v>
      </c>
      <c r="C279" s="15" t="str">
        <f>VLOOKUP($A279,'MG Universe'!$A$2:$R$9990,3)</f>
        <v>C-</v>
      </c>
      <c r="D279" s="15" t="str">
        <f>VLOOKUP($A279,'MG Universe'!$A$2:$R$9990,4)</f>
        <v>S</v>
      </c>
      <c r="E279" s="15" t="str">
        <f>VLOOKUP($A279,'MG Universe'!$A$2:$R$9990,5)</f>
        <v>O</v>
      </c>
      <c r="F279" s="16" t="str">
        <f>VLOOKUP($A279,'MG Universe'!$A$2:$R$9990,6)</f>
        <v>SO</v>
      </c>
      <c r="G279" s="85">
        <f>VLOOKUP($A279,'MG Universe'!$A$2:$R$9990,7)</f>
        <v>43154</v>
      </c>
      <c r="H279" s="18">
        <f>VLOOKUP($A279,'MG Universe'!$A$2:$R$9990,8)</f>
        <v>1.02</v>
      </c>
      <c r="I279" s="18">
        <f>VLOOKUP($A279,'MG Universe'!$A$2:$R$9990,9)</f>
        <v>45.25</v>
      </c>
      <c r="J279" s="19">
        <f>VLOOKUP($A279,'MG Universe'!$A$2:$R$9990,10)</f>
        <v>44.362699999999997</v>
      </c>
      <c r="K279" s="86">
        <f>VLOOKUP($A279,'MG Universe'!$A$2:$R$9990,11)</f>
        <v>33.03</v>
      </c>
      <c r="L279" s="19">
        <f>VLOOKUP($A279,'MG Universe'!$A$2:$R$9990,12)</f>
        <v>3.27E-2</v>
      </c>
      <c r="M279" s="87">
        <f>VLOOKUP($A279,'MG Universe'!$A$2:$R$9990,13)</f>
        <v>0.7</v>
      </c>
      <c r="N279" s="88">
        <f>VLOOKUP($A279,'MG Universe'!$A$2:$R$9990,14)</f>
        <v>1.34</v>
      </c>
      <c r="O279" s="18">
        <f>VLOOKUP($A279,'MG Universe'!$A$2:$R$9990,15)</f>
        <v>-7.94</v>
      </c>
      <c r="P279" s="19">
        <f>VLOOKUP($A279,'MG Universe'!$A$2:$R$9990,16)</f>
        <v>0.1226</v>
      </c>
      <c r="Q279" s="89">
        <f>VLOOKUP($A279,'MG Universe'!$A$2:$R$9990,17)</f>
        <v>20</v>
      </c>
      <c r="R279" s="18">
        <f>VLOOKUP($A279,'MG Universe'!$A$2:$R$9990,18)</f>
        <v>13.43</v>
      </c>
      <c r="S279" s="18">
        <f>VLOOKUP($A279,'MG Universe'!$A$2:$U$9990,19)</f>
        <v>192593731827</v>
      </c>
      <c r="T279" s="18" t="str">
        <f>VLOOKUP($A279,'MG Universe'!$A$2:$U$9990,20)</f>
        <v>Large</v>
      </c>
      <c r="U279" s="18" t="str">
        <f>VLOOKUP($A279,'MG Universe'!$A$2:$U$9990,21)</f>
        <v>Food Processing</v>
      </c>
    </row>
    <row r="280" spans="1:21" ht="15.75" thickBot="1" x14ac:dyDescent="0.3">
      <c r="A280" s="138" t="s">
        <v>163</v>
      </c>
      <c r="B280" s="119" t="str">
        <f>VLOOKUP($A280,'MG Universe'!$A$2:$R$9990,2)</f>
        <v>Michael Kors Holdings Ltd</v>
      </c>
      <c r="C280" s="15" t="str">
        <f>VLOOKUP($A280,'MG Universe'!$A$2:$R$9990,3)</f>
        <v>C-</v>
      </c>
      <c r="D280" s="15" t="str">
        <f>VLOOKUP($A280,'MG Universe'!$A$2:$R$9990,4)</f>
        <v>S</v>
      </c>
      <c r="E280" s="15" t="str">
        <f>VLOOKUP($A280,'MG Universe'!$A$2:$R$9990,5)</f>
        <v>U</v>
      </c>
      <c r="F280" s="16" t="str">
        <f>VLOOKUP($A280,'MG Universe'!$A$2:$R$9990,6)</f>
        <v>SU</v>
      </c>
      <c r="G280" s="85">
        <f>VLOOKUP($A280,'MG Universe'!$A$2:$R$9990,7)</f>
        <v>43185</v>
      </c>
      <c r="H280" s="18">
        <f>VLOOKUP($A280,'MG Universe'!$A$2:$R$9990,8)</f>
        <v>150.43</v>
      </c>
      <c r="I280" s="18">
        <f>VLOOKUP($A280,'MG Universe'!$A$2:$R$9990,9)</f>
        <v>67.67</v>
      </c>
      <c r="J280" s="19">
        <f>VLOOKUP($A280,'MG Universe'!$A$2:$R$9990,10)</f>
        <v>0.44979999999999998</v>
      </c>
      <c r="K280" s="86">
        <f>VLOOKUP($A280,'MG Universe'!$A$2:$R$9990,11)</f>
        <v>17.309999999999999</v>
      </c>
      <c r="L280" s="19">
        <f>VLOOKUP($A280,'MG Universe'!$A$2:$R$9990,12)</f>
        <v>0</v>
      </c>
      <c r="M280" s="87">
        <f>VLOOKUP($A280,'MG Universe'!$A$2:$R$9990,13)</f>
        <v>0.1</v>
      </c>
      <c r="N280" s="88">
        <f>VLOOKUP($A280,'MG Universe'!$A$2:$R$9990,14)</f>
        <v>2</v>
      </c>
      <c r="O280" s="18">
        <f>VLOOKUP($A280,'MG Universe'!$A$2:$R$9990,15)</f>
        <v>-4.5</v>
      </c>
      <c r="P280" s="19">
        <f>VLOOKUP($A280,'MG Universe'!$A$2:$R$9990,16)</f>
        <v>4.3999999999999997E-2</v>
      </c>
      <c r="Q280" s="89">
        <f>VLOOKUP($A280,'MG Universe'!$A$2:$R$9990,17)</f>
        <v>0</v>
      </c>
      <c r="R280" s="18">
        <f>VLOOKUP($A280,'MG Universe'!$A$2:$R$9990,18)</f>
        <v>29.96</v>
      </c>
      <c r="S280" s="18">
        <f>VLOOKUP($A280,'MG Universe'!$A$2:$U$9990,19)</f>
        <v>10058866698</v>
      </c>
      <c r="T280" s="18" t="str">
        <f>VLOOKUP($A280,'MG Universe'!$A$2:$U$9990,20)</f>
        <v>Large</v>
      </c>
      <c r="U280" s="18" t="str">
        <f>VLOOKUP($A280,'MG Universe'!$A$2:$U$9990,21)</f>
        <v>Apparel</v>
      </c>
    </row>
    <row r="281" spans="1:21" ht="15.75" thickBot="1" x14ac:dyDescent="0.3">
      <c r="A281" s="138" t="s">
        <v>1008</v>
      </c>
      <c r="B281" s="119" t="str">
        <f>VLOOKUP($A281,'MG Universe'!$A$2:$R$9990,2)</f>
        <v>Kroger Co</v>
      </c>
      <c r="C281" s="15" t="str">
        <f>VLOOKUP($A281,'MG Universe'!$A$2:$R$9990,3)</f>
        <v>C-</v>
      </c>
      <c r="D281" s="15" t="str">
        <f>VLOOKUP($A281,'MG Universe'!$A$2:$R$9990,4)</f>
        <v>S</v>
      </c>
      <c r="E281" s="15" t="str">
        <f>VLOOKUP($A281,'MG Universe'!$A$2:$R$9990,5)</f>
        <v>U</v>
      </c>
      <c r="F281" s="16" t="str">
        <f>VLOOKUP($A281,'MG Universe'!$A$2:$R$9990,6)</f>
        <v>SU</v>
      </c>
      <c r="G281" s="85">
        <f>VLOOKUP($A281,'MG Universe'!$A$2:$R$9990,7)</f>
        <v>43278</v>
      </c>
      <c r="H281" s="18">
        <f>VLOOKUP($A281,'MG Universe'!$A$2:$R$9990,8)</f>
        <v>47.1</v>
      </c>
      <c r="I281" s="18">
        <f>VLOOKUP($A281,'MG Universe'!$A$2:$R$9990,9)</f>
        <v>28.42</v>
      </c>
      <c r="J281" s="19">
        <f>VLOOKUP($A281,'MG Universe'!$A$2:$R$9990,10)</f>
        <v>0.60340000000000005</v>
      </c>
      <c r="K281" s="86">
        <f>VLOOKUP($A281,'MG Universe'!$A$2:$R$9990,11)</f>
        <v>14</v>
      </c>
      <c r="L281" s="19">
        <f>VLOOKUP($A281,'MG Universe'!$A$2:$R$9990,12)</f>
        <v>1.72E-2</v>
      </c>
      <c r="M281" s="87">
        <f>VLOOKUP($A281,'MG Universe'!$A$2:$R$9990,13)</f>
        <v>1</v>
      </c>
      <c r="N281" s="88">
        <f>VLOOKUP($A281,'MG Universe'!$A$2:$R$9990,14)</f>
        <v>0.76</v>
      </c>
      <c r="O281" s="18">
        <f>VLOOKUP($A281,'MG Universe'!$A$2:$R$9990,15)</f>
        <v>-22.22</v>
      </c>
      <c r="P281" s="19">
        <f>VLOOKUP($A281,'MG Universe'!$A$2:$R$9990,16)</f>
        <v>2.75E-2</v>
      </c>
      <c r="Q281" s="89">
        <f>VLOOKUP($A281,'MG Universe'!$A$2:$R$9990,17)</f>
        <v>12</v>
      </c>
      <c r="R281" s="18">
        <f>VLOOKUP($A281,'MG Universe'!$A$2:$R$9990,18)</f>
        <v>18.670000000000002</v>
      </c>
      <c r="S281" s="18">
        <f>VLOOKUP($A281,'MG Universe'!$A$2:$U$9990,19)</f>
        <v>22690054896</v>
      </c>
      <c r="T281" s="18" t="str">
        <f>VLOOKUP($A281,'MG Universe'!$A$2:$U$9990,20)</f>
        <v>Large</v>
      </c>
      <c r="U281" s="18" t="str">
        <f>VLOOKUP($A281,'MG Universe'!$A$2:$U$9990,21)</f>
        <v>Supermarkets</v>
      </c>
    </row>
    <row r="282" spans="1:21" ht="15.75" thickBot="1" x14ac:dyDescent="0.3">
      <c r="A282" s="138" t="s">
        <v>1018</v>
      </c>
      <c r="B282" s="119" t="str">
        <f>VLOOKUP($A282,'MG Universe'!$A$2:$R$9990,2)</f>
        <v>Kohl's Corporation</v>
      </c>
      <c r="C282" s="15" t="str">
        <f>VLOOKUP($A282,'MG Universe'!$A$2:$R$9990,3)</f>
        <v>C+</v>
      </c>
      <c r="D282" s="15" t="str">
        <f>VLOOKUP($A282,'MG Universe'!$A$2:$R$9990,4)</f>
        <v>E</v>
      </c>
      <c r="E282" s="15" t="str">
        <f>VLOOKUP($A282,'MG Universe'!$A$2:$R$9990,5)</f>
        <v>O</v>
      </c>
      <c r="F282" s="16" t="str">
        <f>VLOOKUP($A282,'MG Universe'!$A$2:$R$9990,6)</f>
        <v>EO</v>
      </c>
      <c r="G282" s="85">
        <f>VLOOKUP($A282,'MG Universe'!$A$2:$R$9990,7)</f>
        <v>43254</v>
      </c>
      <c r="H282" s="18">
        <f>VLOOKUP($A282,'MG Universe'!$A$2:$R$9990,8)</f>
        <v>45.17</v>
      </c>
      <c r="I282" s="18">
        <f>VLOOKUP($A282,'MG Universe'!$A$2:$R$9990,9)</f>
        <v>70.930000000000007</v>
      </c>
      <c r="J282" s="19">
        <f>VLOOKUP($A282,'MG Universe'!$A$2:$R$9990,10)</f>
        <v>1.5703</v>
      </c>
      <c r="K282" s="86">
        <f>VLOOKUP($A282,'MG Universe'!$A$2:$R$9990,11)</f>
        <v>16.16</v>
      </c>
      <c r="L282" s="19">
        <f>VLOOKUP($A282,'MG Universe'!$A$2:$R$9990,12)</f>
        <v>3.1E-2</v>
      </c>
      <c r="M282" s="87">
        <f>VLOOKUP($A282,'MG Universe'!$A$2:$R$9990,13)</f>
        <v>1.3</v>
      </c>
      <c r="N282" s="88">
        <f>VLOOKUP($A282,'MG Universe'!$A$2:$R$9990,14)</f>
        <v>1.76</v>
      </c>
      <c r="O282" s="18">
        <f>VLOOKUP($A282,'MG Universe'!$A$2:$R$9990,15)</f>
        <v>-15.43</v>
      </c>
      <c r="P282" s="19">
        <f>VLOOKUP($A282,'MG Universe'!$A$2:$R$9990,16)</f>
        <v>3.8300000000000001E-2</v>
      </c>
      <c r="Q282" s="89">
        <f>VLOOKUP($A282,'MG Universe'!$A$2:$R$9990,17)</f>
        <v>7</v>
      </c>
      <c r="R282" s="18">
        <f>VLOOKUP($A282,'MG Universe'!$A$2:$R$9990,18)</f>
        <v>60.16</v>
      </c>
      <c r="S282" s="18">
        <f>VLOOKUP($A282,'MG Universe'!$A$2:$U$9990,19)</f>
        <v>11597150451</v>
      </c>
      <c r="T282" s="18" t="str">
        <f>VLOOKUP($A282,'MG Universe'!$A$2:$U$9990,20)</f>
        <v>Large</v>
      </c>
      <c r="U282" s="18" t="str">
        <f>VLOOKUP($A282,'MG Universe'!$A$2:$U$9990,21)</f>
        <v>Retail</v>
      </c>
    </row>
    <row r="283" spans="1:21" ht="15.75" thickBot="1" x14ac:dyDescent="0.3">
      <c r="A283" s="138" t="s">
        <v>1020</v>
      </c>
      <c r="B283" s="119" t="str">
        <f>VLOOKUP($A283,'MG Universe'!$A$2:$R$9990,2)</f>
        <v>Kansas City Southern</v>
      </c>
      <c r="C283" s="15" t="str">
        <f>VLOOKUP($A283,'MG Universe'!$A$2:$R$9990,3)</f>
        <v>C-</v>
      </c>
      <c r="D283" s="15" t="str">
        <f>VLOOKUP($A283,'MG Universe'!$A$2:$R$9990,4)</f>
        <v>S</v>
      </c>
      <c r="E283" s="15" t="str">
        <f>VLOOKUP($A283,'MG Universe'!$A$2:$R$9990,5)</f>
        <v>U</v>
      </c>
      <c r="F283" s="16" t="str">
        <f>VLOOKUP($A283,'MG Universe'!$A$2:$R$9990,6)</f>
        <v>SU</v>
      </c>
      <c r="G283" s="85">
        <f>VLOOKUP($A283,'MG Universe'!$A$2:$R$9990,7)</f>
        <v>43221</v>
      </c>
      <c r="H283" s="18">
        <f>VLOOKUP($A283,'MG Universe'!$A$2:$R$9990,8)</f>
        <v>188.69</v>
      </c>
      <c r="I283" s="18">
        <f>VLOOKUP($A283,'MG Universe'!$A$2:$R$9990,9)</f>
        <v>104.68</v>
      </c>
      <c r="J283" s="19">
        <f>VLOOKUP($A283,'MG Universe'!$A$2:$R$9990,10)</f>
        <v>0.55479999999999996</v>
      </c>
      <c r="K283" s="86">
        <f>VLOOKUP($A283,'MG Universe'!$A$2:$R$9990,11)</f>
        <v>16.940000000000001</v>
      </c>
      <c r="L283" s="19">
        <f>VLOOKUP($A283,'MG Universe'!$A$2:$R$9990,12)</f>
        <v>1.32E-2</v>
      </c>
      <c r="M283" s="87">
        <f>VLOOKUP($A283,'MG Universe'!$A$2:$R$9990,13)</f>
        <v>0.8</v>
      </c>
      <c r="N283" s="88">
        <f>VLOOKUP($A283,'MG Universe'!$A$2:$R$9990,14)</f>
        <v>0.69</v>
      </c>
      <c r="O283" s="18">
        <f>VLOOKUP($A283,'MG Universe'!$A$2:$R$9990,15)</f>
        <v>-38.340000000000003</v>
      </c>
      <c r="P283" s="19">
        <f>VLOOKUP($A283,'MG Universe'!$A$2:$R$9990,16)</f>
        <v>4.2200000000000001E-2</v>
      </c>
      <c r="Q283" s="89">
        <f>VLOOKUP($A283,'MG Universe'!$A$2:$R$9990,17)</f>
        <v>1</v>
      </c>
      <c r="R283" s="18">
        <f>VLOOKUP($A283,'MG Universe'!$A$2:$R$9990,18)</f>
        <v>76.37</v>
      </c>
      <c r="S283" s="18">
        <f>VLOOKUP($A283,'MG Universe'!$A$2:$U$9990,19)</f>
        <v>10910099682</v>
      </c>
      <c r="T283" s="18" t="str">
        <f>VLOOKUP($A283,'MG Universe'!$A$2:$U$9990,20)</f>
        <v>Large</v>
      </c>
      <c r="U283" s="18" t="str">
        <f>VLOOKUP($A283,'MG Universe'!$A$2:$U$9990,21)</f>
        <v>Railroads</v>
      </c>
    </row>
    <row r="284" spans="1:21" ht="15.75" thickBot="1" x14ac:dyDescent="0.3">
      <c r="A284" s="138" t="s">
        <v>1024</v>
      </c>
      <c r="B284" s="119" t="str">
        <f>VLOOKUP($A284,'MG Universe'!$A$2:$R$9990,2)</f>
        <v>Loews Corporation</v>
      </c>
      <c r="C284" s="15" t="str">
        <f>VLOOKUP($A284,'MG Universe'!$A$2:$R$9990,3)</f>
        <v>B</v>
      </c>
      <c r="D284" s="15" t="str">
        <f>VLOOKUP($A284,'MG Universe'!$A$2:$R$9990,4)</f>
        <v>E</v>
      </c>
      <c r="E284" s="15" t="str">
        <f>VLOOKUP($A284,'MG Universe'!$A$2:$R$9990,5)</f>
        <v>F</v>
      </c>
      <c r="F284" s="16" t="str">
        <f>VLOOKUP($A284,'MG Universe'!$A$2:$R$9990,6)</f>
        <v>EF</v>
      </c>
      <c r="G284" s="85">
        <f>VLOOKUP($A284,'MG Universe'!$A$2:$R$9990,7)</f>
        <v>43241</v>
      </c>
      <c r="H284" s="18">
        <f>VLOOKUP($A284,'MG Universe'!$A$2:$R$9990,8)</f>
        <v>61.63</v>
      </c>
      <c r="I284" s="18">
        <f>VLOOKUP($A284,'MG Universe'!$A$2:$R$9990,9)</f>
        <v>49.71</v>
      </c>
      <c r="J284" s="19">
        <f>VLOOKUP($A284,'MG Universe'!$A$2:$R$9990,10)</f>
        <v>0.80659999999999998</v>
      </c>
      <c r="K284" s="86">
        <f>VLOOKUP($A284,'MG Universe'!$A$2:$R$9990,11)</f>
        <v>18.829999999999998</v>
      </c>
      <c r="L284" s="19">
        <f>VLOOKUP($A284,'MG Universe'!$A$2:$R$9990,12)</f>
        <v>5.0000000000000001E-3</v>
      </c>
      <c r="M284" s="87">
        <f>VLOOKUP($A284,'MG Universe'!$A$2:$R$9990,13)</f>
        <v>0.7</v>
      </c>
      <c r="N284" s="88" t="str">
        <f>VLOOKUP($A284,'MG Universe'!$A$2:$R$9990,14)</f>
        <v>N/A</v>
      </c>
      <c r="O284" s="18" t="str">
        <f>VLOOKUP($A284,'MG Universe'!$A$2:$R$9990,15)</f>
        <v>N/A</v>
      </c>
      <c r="P284" s="19">
        <f>VLOOKUP($A284,'MG Universe'!$A$2:$R$9990,16)</f>
        <v>5.16E-2</v>
      </c>
      <c r="Q284" s="89">
        <f>VLOOKUP($A284,'MG Universe'!$A$2:$R$9990,17)</f>
        <v>0</v>
      </c>
      <c r="R284" s="18">
        <f>VLOOKUP($A284,'MG Universe'!$A$2:$R$9990,18)</f>
        <v>66.510000000000005</v>
      </c>
      <c r="S284" s="18">
        <f>VLOOKUP($A284,'MG Universe'!$A$2:$U$9990,19)</f>
        <v>15771532619</v>
      </c>
      <c r="T284" s="18" t="str">
        <f>VLOOKUP($A284,'MG Universe'!$A$2:$U$9990,20)</f>
        <v>Large</v>
      </c>
      <c r="U284" s="18" t="str">
        <f>VLOOKUP($A284,'MG Universe'!$A$2:$U$9990,21)</f>
        <v>Insurance</v>
      </c>
    </row>
    <row r="285" spans="1:21" ht="15.75" thickBot="1" x14ac:dyDescent="0.3">
      <c r="A285" s="138" t="s">
        <v>1033</v>
      </c>
      <c r="B285" s="119" t="str">
        <f>VLOOKUP($A285,'MG Universe'!$A$2:$R$9990,2)</f>
        <v>L Brands Inc</v>
      </c>
      <c r="C285" s="15" t="str">
        <f>VLOOKUP($A285,'MG Universe'!$A$2:$R$9990,3)</f>
        <v>C</v>
      </c>
      <c r="D285" s="15" t="str">
        <f>VLOOKUP($A285,'MG Universe'!$A$2:$R$9990,4)</f>
        <v>S</v>
      </c>
      <c r="E285" s="15" t="str">
        <f>VLOOKUP($A285,'MG Universe'!$A$2:$R$9990,5)</f>
        <v>U</v>
      </c>
      <c r="F285" s="16" t="str">
        <f>VLOOKUP($A285,'MG Universe'!$A$2:$R$9990,6)</f>
        <v>SU</v>
      </c>
      <c r="G285" s="85">
        <f>VLOOKUP($A285,'MG Universe'!$A$2:$R$9990,7)</f>
        <v>43163</v>
      </c>
      <c r="H285" s="18">
        <f>VLOOKUP($A285,'MG Universe'!$A$2:$R$9990,8)</f>
        <v>48.69</v>
      </c>
      <c r="I285" s="18">
        <f>VLOOKUP($A285,'MG Universe'!$A$2:$R$9990,9)</f>
        <v>32.06</v>
      </c>
      <c r="J285" s="19">
        <f>VLOOKUP($A285,'MG Universe'!$A$2:$R$9990,10)</f>
        <v>0.65849999999999997</v>
      </c>
      <c r="K285" s="86">
        <f>VLOOKUP($A285,'MG Universe'!$A$2:$R$9990,11)</f>
        <v>9.06</v>
      </c>
      <c r="L285" s="19">
        <f>VLOOKUP($A285,'MG Universe'!$A$2:$R$9990,12)</f>
        <v>7.4899999999999994E-2</v>
      </c>
      <c r="M285" s="87">
        <f>VLOOKUP($A285,'MG Universe'!$A$2:$R$9990,13)</f>
        <v>0.8</v>
      </c>
      <c r="N285" s="88">
        <f>VLOOKUP($A285,'MG Universe'!$A$2:$R$9990,14)</f>
        <v>1.45</v>
      </c>
      <c r="O285" s="18">
        <f>VLOOKUP($A285,'MG Universe'!$A$2:$R$9990,15)</f>
        <v>-21.08</v>
      </c>
      <c r="P285" s="19">
        <f>VLOOKUP($A285,'MG Universe'!$A$2:$R$9990,16)</f>
        <v>2.8E-3</v>
      </c>
      <c r="Q285" s="89">
        <f>VLOOKUP($A285,'MG Universe'!$A$2:$R$9990,17)</f>
        <v>7</v>
      </c>
      <c r="R285" s="18">
        <f>VLOOKUP($A285,'MG Universe'!$A$2:$R$9990,18)</f>
        <v>0</v>
      </c>
      <c r="S285" s="18">
        <f>VLOOKUP($A285,'MG Universe'!$A$2:$U$9990,19)</f>
        <v>8801123183</v>
      </c>
      <c r="T285" s="18" t="str">
        <f>VLOOKUP($A285,'MG Universe'!$A$2:$U$9990,20)</f>
        <v>Mid</v>
      </c>
      <c r="U285" s="18" t="str">
        <f>VLOOKUP($A285,'MG Universe'!$A$2:$U$9990,21)</f>
        <v>Retail</v>
      </c>
    </row>
    <row r="286" spans="1:21" ht="15.75" thickBot="1" x14ac:dyDescent="0.3">
      <c r="A286" s="138" t="s">
        <v>1042</v>
      </c>
      <c r="B286" s="119" t="str">
        <f>VLOOKUP($A286,'MG Universe'!$A$2:$R$9990,2)</f>
        <v>Leggett &amp; Platt, Inc.</v>
      </c>
      <c r="C286" s="15" t="str">
        <f>VLOOKUP($A286,'MG Universe'!$A$2:$R$9990,3)</f>
        <v>A-</v>
      </c>
      <c r="D286" s="15" t="str">
        <f>VLOOKUP($A286,'MG Universe'!$A$2:$R$9990,4)</f>
        <v>E</v>
      </c>
      <c r="E286" s="15" t="str">
        <f>VLOOKUP($A286,'MG Universe'!$A$2:$R$9990,5)</f>
        <v>U</v>
      </c>
      <c r="F286" s="16" t="str">
        <f>VLOOKUP($A286,'MG Universe'!$A$2:$R$9990,6)</f>
        <v>EU</v>
      </c>
      <c r="G286" s="85">
        <f>VLOOKUP($A286,'MG Universe'!$A$2:$R$9990,7)</f>
        <v>43275</v>
      </c>
      <c r="H286" s="18">
        <f>VLOOKUP($A286,'MG Universe'!$A$2:$R$9990,8)</f>
        <v>90.32</v>
      </c>
      <c r="I286" s="18">
        <f>VLOOKUP($A286,'MG Universe'!$A$2:$R$9990,9)</f>
        <v>45.56</v>
      </c>
      <c r="J286" s="19">
        <f>VLOOKUP($A286,'MG Universe'!$A$2:$R$9990,10)</f>
        <v>0.50439999999999996</v>
      </c>
      <c r="K286" s="86">
        <f>VLOOKUP($A286,'MG Universe'!$A$2:$R$9990,11)</f>
        <v>19.39</v>
      </c>
      <c r="L286" s="19">
        <f>VLOOKUP($A286,'MG Universe'!$A$2:$R$9990,12)</f>
        <v>3.1199999999999999E-2</v>
      </c>
      <c r="M286" s="87">
        <f>VLOOKUP($A286,'MG Universe'!$A$2:$R$9990,13)</f>
        <v>0.9</v>
      </c>
      <c r="N286" s="88">
        <f>VLOOKUP($A286,'MG Universe'!$A$2:$R$9990,14)</f>
        <v>1.85</v>
      </c>
      <c r="O286" s="18">
        <f>VLOOKUP($A286,'MG Universe'!$A$2:$R$9990,15)</f>
        <v>-5</v>
      </c>
      <c r="P286" s="19">
        <f>VLOOKUP($A286,'MG Universe'!$A$2:$R$9990,16)</f>
        <v>5.4399999999999997E-2</v>
      </c>
      <c r="Q286" s="89">
        <f>VLOOKUP($A286,'MG Universe'!$A$2:$R$9990,17)</f>
        <v>20</v>
      </c>
      <c r="R286" s="18">
        <f>VLOOKUP($A286,'MG Universe'!$A$2:$R$9990,18)</f>
        <v>23.11</v>
      </c>
      <c r="S286" s="18">
        <f>VLOOKUP($A286,'MG Universe'!$A$2:$U$9990,19)</f>
        <v>6036150455</v>
      </c>
      <c r="T286" s="18" t="str">
        <f>VLOOKUP($A286,'MG Universe'!$A$2:$U$9990,20)</f>
        <v>Mid</v>
      </c>
      <c r="U286" s="18" t="str">
        <f>VLOOKUP($A286,'MG Universe'!$A$2:$U$9990,21)</f>
        <v>Household Goods</v>
      </c>
    </row>
    <row r="287" spans="1:21" ht="15.75" thickBot="1" x14ac:dyDescent="0.3">
      <c r="A287" s="138" t="s">
        <v>1044</v>
      </c>
      <c r="B287" s="119" t="str">
        <f>VLOOKUP($A287,'MG Universe'!$A$2:$R$9990,2)</f>
        <v>Lennar Corporation</v>
      </c>
      <c r="C287" s="15" t="str">
        <f>VLOOKUP($A287,'MG Universe'!$A$2:$R$9990,3)</f>
        <v>B+</v>
      </c>
      <c r="D287" s="15" t="str">
        <f>VLOOKUP($A287,'MG Universe'!$A$2:$R$9990,4)</f>
        <v>E</v>
      </c>
      <c r="E287" s="15" t="str">
        <f>VLOOKUP($A287,'MG Universe'!$A$2:$R$9990,5)</f>
        <v>U</v>
      </c>
      <c r="F287" s="16" t="str">
        <f>VLOOKUP($A287,'MG Universe'!$A$2:$R$9990,6)</f>
        <v>EU</v>
      </c>
      <c r="G287" s="85">
        <f>VLOOKUP($A287,'MG Universe'!$A$2:$R$9990,7)</f>
        <v>43208</v>
      </c>
      <c r="H287" s="18">
        <f>VLOOKUP($A287,'MG Universe'!$A$2:$R$9990,8)</f>
        <v>109.52</v>
      </c>
      <c r="I287" s="18">
        <f>VLOOKUP($A287,'MG Universe'!$A$2:$R$9990,9)</f>
        <v>55.55</v>
      </c>
      <c r="J287" s="19">
        <f>VLOOKUP($A287,'MG Universe'!$A$2:$R$9990,10)</f>
        <v>0.50719999999999998</v>
      </c>
      <c r="K287" s="86">
        <f>VLOOKUP($A287,'MG Universe'!$A$2:$R$9990,11)</f>
        <v>14.97</v>
      </c>
      <c r="L287" s="19">
        <f>VLOOKUP($A287,'MG Universe'!$A$2:$R$9990,12)</f>
        <v>2.8999999999999998E-3</v>
      </c>
      <c r="M287" s="87">
        <f>VLOOKUP($A287,'MG Universe'!$A$2:$R$9990,13)</f>
        <v>1.2</v>
      </c>
      <c r="N287" s="88">
        <f>VLOOKUP($A287,'MG Universe'!$A$2:$R$9990,14)</f>
        <v>15.97</v>
      </c>
      <c r="O287" s="18">
        <f>VLOOKUP($A287,'MG Universe'!$A$2:$R$9990,15)</f>
        <v>21.3</v>
      </c>
      <c r="P287" s="19">
        <f>VLOOKUP($A287,'MG Universe'!$A$2:$R$9990,16)</f>
        <v>3.2399999999999998E-2</v>
      </c>
      <c r="Q287" s="89">
        <f>VLOOKUP($A287,'MG Universe'!$A$2:$R$9990,17)</f>
        <v>0</v>
      </c>
      <c r="R287" s="18">
        <f>VLOOKUP($A287,'MG Universe'!$A$2:$R$9990,18)</f>
        <v>55.75</v>
      </c>
      <c r="S287" s="18">
        <f>VLOOKUP($A287,'MG Universe'!$A$2:$U$9990,19)</f>
        <v>17709021178</v>
      </c>
      <c r="T287" s="18" t="str">
        <f>VLOOKUP($A287,'MG Universe'!$A$2:$U$9990,20)</f>
        <v>Large</v>
      </c>
      <c r="U287" s="18" t="str">
        <f>VLOOKUP($A287,'MG Universe'!$A$2:$U$9990,21)</f>
        <v>Construction</v>
      </c>
    </row>
    <row r="288" spans="1:21" ht="15.75" thickBot="1" x14ac:dyDescent="0.3">
      <c r="A288" s="138" t="s">
        <v>139</v>
      </c>
      <c r="B288" s="119" t="str">
        <f>VLOOKUP($A288,'MG Universe'!$A$2:$R$9990,2)</f>
        <v>Laboratory Corp. of America Holdings</v>
      </c>
      <c r="C288" s="15" t="str">
        <f>VLOOKUP($A288,'MG Universe'!$A$2:$R$9990,3)</f>
        <v>C-</v>
      </c>
      <c r="D288" s="15" t="str">
        <f>VLOOKUP($A288,'MG Universe'!$A$2:$R$9990,4)</f>
        <v>S</v>
      </c>
      <c r="E288" s="15" t="str">
        <f>VLOOKUP($A288,'MG Universe'!$A$2:$R$9990,5)</f>
        <v>U</v>
      </c>
      <c r="F288" s="16" t="str">
        <f>VLOOKUP($A288,'MG Universe'!$A$2:$R$9990,6)</f>
        <v>SU</v>
      </c>
      <c r="G288" s="85">
        <f>VLOOKUP($A288,'MG Universe'!$A$2:$R$9990,7)</f>
        <v>43186</v>
      </c>
      <c r="H288" s="18">
        <f>VLOOKUP($A288,'MG Universe'!$A$2:$R$9990,8)</f>
        <v>252.63</v>
      </c>
      <c r="I288" s="18">
        <f>VLOOKUP($A288,'MG Universe'!$A$2:$R$9990,9)</f>
        <v>184.85</v>
      </c>
      <c r="J288" s="19">
        <f>VLOOKUP($A288,'MG Universe'!$A$2:$R$9990,10)</f>
        <v>0.73170000000000002</v>
      </c>
      <c r="K288" s="86">
        <f>VLOOKUP($A288,'MG Universe'!$A$2:$R$9990,11)</f>
        <v>19.579999999999998</v>
      </c>
      <c r="L288" s="19">
        <f>VLOOKUP($A288,'MG Universe'!$A$2:$R$9990,12)</f>
        <v>0</v>
      </c>
      <c r="M288" s="87">
        <f>VLOOKUP($A288,'MG Universe'!$A$2:$R$9990,13)</f>
        <v>0.9</v>
      </c>
      <c r="N288" s="88">
        <f>VLOOKUP($A288,'MG Universe'!$A$2:$R$9990,14)</f>
        <v>1.31</v>
      </c>
      <c r="O288" s="18">
        <f>VLOOKUP($A288,'MG Universe'!$A$2:$R$9990,15)</f>
        <v>-67.91</v>
      </c>
      <c r="P288" s="19">
        <f>VLOOKUP($A288,'MG Universe'!$A$2:$R$9990,16)</f>
        <v>5.5399999999999998E-2</v>
      </c>
      <c r="Q288" s="89">
        <f>VLOOKUP($A288,'MG Universe'!$A$2:$R$9990,17)</f>
        <v>0</v>
      </c>
      <c r="R288" s="18">
        <f>VLOOKUP($A288,'MG Universe'!$A$2:$R$9990,18)</f>
        <v>131.30000000000001</v>
      </c>
      <c r="S288" s="18">
        <f>VLOOKUP($A288,'MG Universe'!$A$2:$U$9990,19)</f>
        <v>18932808808</v>
      </c>
      <c r="T288" s="18" t="str">
        <f>VLOOKUP($A288,'MG Universe'!$A$2:$U$9990,20)</f>
        <v>Large</v>
      </c>
      <c r="U288" s="18" t="str">
        <f>VLOOKUP($A288,'MG Universe'!$A$2:$U$9990,21)</f>
        <v>Medical</v>
      </c>
    </row>
    <row r="289" spans="1:21" ht="15.75" thickBot="1" x14ac:dyDescent="0.3">
      <c r="A289" s="138" t="s">
        <v>1060</v>
      </c>
      <c r="B289" s="119" t="str">
        <f>VLOOKUP($A289,'MG Universe'!$A$2:$R$9990,2)</f>
        <v>LKQ Corporation</v>
      </c>
      <c r="C289" s="15" t="str">
        <f>VLOOKUP($A289,'MG Universe'!$A$2:$R$9990,3)</f>
        <v>B-</v>
      </c>
      <c r="D289" s="15" t="str">
        <f>VLOOKUP($A289,'MG Universe'!$A$2:$R$9990,4)</f>
        <v>D</v>
      </c>
      <c r="E289" s="15" t="str">
        <f>VLOOKUP($A289,'MG Universe'!$A$2:$R$9990,5)</f>
        <v>U</v>
      </c>
      <c r="F289" s="16" t="str">
        <f>VLOOKUP($A289,'MG Universe'!$A$2:$R$9990,6)</f>
        <v>DU</v>
      </c>
      <c r="G289" s="85">
        <f>VLOOKUP($A289,'MG Universe'!$A$2:$R$9990,7)</f>
        <v>43255</v>
      </c>
      <c r="H289" s="18">
        <f>VLOOKUP($A289,'MG Universe'!$A$2:$R$9990,8)</f>
        <v>55.18</v>
      </c>
      <c r="I289" s="18">
        <f>VLOOKUP($A289,'MG Universe'!$A$2:$R$9990,9)</f>
        <v>33.659999999999997</v>
      </c>
      <c r="J289" s="19">
        <f>VLOOKUP($A289,'MG Universe'!$A$2:$R$9990,10)</f>
        <v>0.61</v>
      </c>
      <c r="K289" s="86">
        <f>VLOOKUP($A289,'MG Universe'!$A$2:$R$9990,11)</f>
        <v>19.13</v>
      </c>
      <c r="L289" s="19">
        <f>VLOOKUP($A289,'MG Universe'!$A$2:$R$9990,12)</f>
        <v>0</v>
      </c>
      <c r="M289" s="87">
        <f>VLOOKUP($A289,'MG Universe'!$A$2:$R$9990,13)</f>
        <v>1</v>
      </c>
      <c r="N289" s="88">
        <f>VLOOKUP($A289,'MG Universe'!$A$2:$R$9990,14)</f>
        <v>2.74</v>
      </c>
      <c r="O289" s="18">
        <f>VLOOKUP($A289,'MG Universe'!$A$2:$R$9990,15)</f>
        <v>-3.78</v>
      </c>
      <c r="P289" s="19">
        <f>VLOOKUP($A289,'MG Universe'!$A$2:$R$9990,16)</f>
        <v>5.3100000000000001E-2</v>
      </c>
      <c r="Q289" s="89">
        <f>VLOOKUP($A289,'MG Universe'!$A$2:$R$9990,17)</f>
        <v>0</v>
      </c>
      <c r="R289" s="18">
        <f>VLOOKUP($A289,'MG Universe'!$A$2:$R$9990,18)</f>
        <v>25.93</v>
      </c>
      <c r="S289" s="18">
        <f>VLOOKUP($A289,'MG Universe'!$A$2:$U$9990,19)</f>
        <v>10462384095</v>
      </c>
      <c r="T289" s="18" t="str">
        <f>VLOOKUP($A289,'MG Universe'!$A$2:$U$9990,20)</f>
        <v>Large</v>
      </c>
      <c r="U289" s="18" t="str">
        <f>VLOOKUP($A289,'MG Universe'!$A$2:$U$9990,21)</f>
        <v>Auto</v>
      </c>
    </row>
    <row r="290" spans="1:21" ht="15.75" thickBot="1" x14ac:dyDescent="0.3">
      <c r="A290" s="138" t="s">
        <v>142</v>
      </c>
      <c r="B290" s="119" t="str">
        <f>VLOOKUP($A290,'MG Universe'!$A$2:$R$9990,2)</f>
        <v>L3 Technologies Inc</v>
      </c>
      <c r="C290" s="15" t="str">
        <f>VLOOKUP($A290,'MG Universe'!$A$2:$R$9990,3)</f>
        <v>D</v>
      </c>
      <c r="D290" s="15" t="str">
        <f>VLOOKUP($A290,'MG Universe'!$A$2:$R$9990,4)</f>
        <v>S</v>
      </c>
      <c r="E290" s="15" t="str">
        <f>VLOOKUP($A290,'MG Universe'!$A$2:$R$9990,5)</f>
        <v>O</v>
      </c>
      <c r="F290" s="16" t="str">
        <f>VLOOKUP($A290,'MG Universe'!$A$2:$R$9990,6)</f>
        <v>SO</v>
      </c>
      <c r="G290" s="85">
        <f>VLOOKUP($A290,'MG Universe'!$A$2:$R$9990,7)</f>
        <v>43186</v>
      </c>
      <c r="H290" s="18">
        <f>VLOOKUP($A290,'MG Universe'!$A$2:$R$9990,8)</f>
        <v>35.020000000000003</v>
      </c>
      <c r="I290" s="18">
        <f>VLOOKUP($A290,'MG Universe'!$A$2:$R$9990,9)</f>
        <v>203.03</v>
      </c>
      <c r="J290" s="19">
        <f>VLOOKUP($A290,'MG Universe'!$A$2:$R$9990,10)</f>
        <v>5.7975000000000003</v>
      </c>
      <c r="K290" s="86">
        <f>VLOOKUP($A290,'MG Universe'!$A$2:$R$9990,11)</f>
        <v>28.52</v>
      </c>
      <c r="L290" s="19">
        <f>VLOOKUP($A290,'MG Universe'!$A$2:$R$9990,12)</f>
        <v>1.4800000000000001E-2</v>
      </c>
      <c r="M290" s="87">
        <f>VLOOKUP($A290,'MG Universe'!$A$2:$R$9990,13)</f>
        <v>1.2</v>
      </c>
      <c r="N290" s="88">
        <f>VLOOKUP($A290,'MG Universe'!$A$2:$R$9990,14)</f>
        <v>1.87</v>
      </c>
      <c r="O290" s="18">
        <f>VLOOKUP($A290,'MG Universe'!$A$2:$R$9990,15)</f>
        <v>-40.18</v>
      </c>
      <c r="P290" s="19">
        <f>VLOOKUP($A290,'MG Universe'!$A$2:$R$9990,16)</f>
        <v>0.10009999999999999</v>
      </c>
      <c r="Q290" s="89">
        <f>VLOOKUP($A290,'MG Universe'!$A$2:$R$9990,17)</f>
        <v>14</v>
      </c>
      <c r="R290" s="18">
        <f>VLOOKUP($A290,'MG Universe'!$A$2:$R$9990,18)</f>
        <v>113.74</v>
      </c>
      <c r="S290" s="18">
        <f>VLOOKUP($A290,'MG Universe'!$A$2:$U$9990,19)</f>
        <v>15866555844</v>
      </c>
      <c r="T290" s="18" t="str">
        <f>VLOOKUP($A290,'MG Universe'!$A$2:$U$9990,20)</f>
        <v>Large</v>
      </c>
      <c r="U290" s="18" t="str">
        <f>VLOOKUP($A290,'MG Universe'!$A$2:$U$9990,21)</f>
        <v>Defense</v>
      </c>
    </row>
    <row r="291" spans="1:21" ht="15.75" thickBot="1" x14ac:dyDescent="0.3">
      <c r="A291" s="138" t="s">
        <v>1064</v>
      </c>
      <c r="B291" s="119" t="str">
        <f>VLOOKUP($A291,'MG Universe'!$A$2:$R$9990,2)</f>
        <v>Eli Lilly And Co</v>
      </c>
      <c r="C291" s="15" t="str">
        <f>VLOOKUP($A291,'MG Universe'!$A$2:$R$9990,3)</f>
        <v>D+</v>
      </c>
      <c r="D291" s="15" t="str">
        <f>VLOOKUP($A291,'MG Universe'!$A$2:$R$9990,4)</f>
        <v>S</v>
      </c>
      <c r="E291" s="15" t="str">
        <f>VLOOKUP($A291,'MG Universe'!$A$2:$R$9990,5)</f>
        <v>O</v>
      </c>
      <c r="F291" s="16" t="str">
        <f>VLOOKUP($A291,'MG Universe'!$A$2:$R$9990,6)</f>
        <v>SO</v>
      </c>
      <c r="G291" s="85">
        <f>VLOOKUP($A291,'MG Universe'!$A$2:$R$9990,7)</f>
        <v>43184</v>
      </c>
      <c r="H291" s="18">
        <f>VLOOKUP($A291,'MG Universe'!$A$2:$R$9990,8)</f>
        <v>0</v>
      </c>
      <c r="I291" s="18">
        <f>VLOOKUP($A291,'MG Universe'!$A$2:$R$9990,9)</f>
        <v>89.57</v>
      </c>
      <c r="J291" s="19" t="str">
        <f>VLOOKUP($A291,'MG Universe'!$A$2:$R$9990,10)</f>
        <v>N/A</v>
      </c>
      <c r="K291" s="86">
        <f>VLOOKUP($A291,'MG Universe'!$A$2:$R$9990,11)</f>
        <v>36.409999999999997</v>
      </c>
      <c r="L291" s="19">
        <f>VLOOKUP($A291,'MG Universe'!$A$2:$R$9990,12)</f>
        <v>2.3199999999999998E-2</v>
      </c>
      <c r="M291" s="87">
        <f>VLOOKUP($A291,'MG Universe'!$A$2:$R$9990,13)</f>
        <v>0.3</v>
      </c>
      <c r="N291" s="88">
        <f>VLOOKUP($A291,'MG Universe'!$A$2:$R$9990,14)</f>
        <v>1.32</v>
      </c>
      <c r="O291" s="18">
        <f>VLOOKUP($A291,'MG Universe'!$A$2:$R$9990,15)</f>
        <v>-13.59</v>
      </c>
      <c r="P291" s="19">
        <f>VLOOKUP($A291,'MG Universe'!$A$2:$R$9990,16)</f>
        <v>0.1396</v>
      </c>
      <c r="Q291" s="89">
        <f>VLOOKUP($A291,'MG Universe'!$A$2:$R$9990,17)</f>
        <v>3</v>
      </c>
      <c r="R291" s="18">
        <f>VLOOKUP($A291,'MG Universe'!$A$2:$R$9990,18)</f>
        <v>33.17</v>
      </c>
      <c r="S291" s="18">
        <f>VLOOKUP($A291,'MG Universe'!$A$2:$U$9990,19)</f>
        <v>97920574491</v>
      </c>
      <c r="T291" s="18" t="str">
        <f>VLOOKUP($A291,'MG Universe'!$A$2:$U$9990,20)</f>
        <v>Large</v>
      </c>
      <c r="U291" s="18" t="str">
        <f>VLOOKUP($A291,'MG Universe'!$A$2:$U$9990,21)</f>
        <v>Pharmaceuticals</v>
      </c>
    </row>
    <row r="292" spans="1:21" ht="15.75" thickBot="1" x14ac:dyDescent="0.3">
      <c r="A292" s="138" t="s">
        <v>1070</v>
      </c>
      <c r="B292" s="119" t="str">
        <f>VLOOKUP($A292,'MG Universe'!$A$2:$R$9990,2)</f>
        <v>Lockheed Martin Corporation</v>
      </c>
      <c r="C292" s="15" t="str">
        <f>VLOOKUP($A292,'MG Universe'!$A$2:$R$9990,3)</f>
        <v>D+</v>
      </c>
      <c r="D292" s="15" t="str">
        <f>VLOOKUP($A292,'MG Universe'!$A$2:$R$9990,4)</f>
        <v>S</v>
      </c>
      <c r="E292" s="15" t="str">
        <f>VLOOKUP($A292,'MG Universe'!$A$2:$R$9990,5)</f>
        <v>O</v>
      </c>
      <c r="F292" s="16" t="str">
        <f>VLOOKUP($A292,'MG Universe'!$A$2:$R$9990,6)</f>
        <v>SO</v>
      </c>
      <c r="G292" s="85">
        <f>VLOOKUP($A292,'MG Universe'!$A$2:$R$9990,7)</f>
        <v>43160</v>
      </c>
      <c r="H292" s="18">
        <f>VLOOKUP($A292,'MG Universe'!$A$2:$R$9990,8)</f>
        <v>222.73</v>
      </c>
      <c r="I292" s="18">
        <f>VLOOKUP($A292,'MG Universe'!$A$2:$R$9990,9)</f>
        <v>317.5</v>
      </c>
      <c r="J292" s="19">
        <f>VLOOKUP($A292,'MG Universe'!$A$2:$R$9990,10)</f>
        <v>1.4255</v>
      </c>
      <c r="K292" s="86">
        <f>VLOOKUP($A292,'MG Universe'!$A$2:$R$9990,11)</f>
        <v>25.65</v>
      </c>
      <c r="L292" s="19">
        <f>VLOOKUP($A292,'MG Universe'!$A$2:$R$9990,12)</f>
        <v>2.35E-2</v>
      </c>
      <c r="M292" s="87">
        <f>VLOOKUP($A292,'MG Universe'!$A$2:$R$9990,13)</f>
        <v>0.7</v>
      </c>
      <c r="N292" s="88">
        <f>VLOOKUP($A292,'MG Universe'!$A$2:$R$9990,14)</f>
        <v>1.38</v>
      </c>
      <c r="O292" s="18">
        <f>VLOOKUP($A292,'MG Universe'!$A$2:$R$9990,15)</f>
        <v>-103.1</v>
      </c>
      <c r="P292" s="19">
        <f>VLOOKUP($A292,'MG Universe'!$A$2:$R$9990,16)</f>
        <v>8.5699999999999998E-2</v>
      </c>
      <c r="Q292" s="89">
        <f>VLOOKUP($A292,'MG Universe'!$A$2:$R$9990,17)</f>
        <v>15</v>
      </c>
      <c r="R292" s="18">
        <f>VLOOKUP($A292,'MG Universe'!$A$2:$R$9990,18)</f>
        <v>0</v>
      </c>
      <c r="S292" s="18">
        <f>VLOOKUP($A292,'MG Universe'!$A$2:$U$9990,19)</f>
        <v>90462392418</v>
      </c>
      <c r="T292" s="18" t="str">
        <f>VLOOKUP($A292,'MG Universe'!$A$2:$U$9990,20)</f>
        <v>Large</v>
      </c>
      <c r="U292" s="18" t="str">
        <f>VLOOKUP($A292,'MG Universe'!$A$2:$U$9990,21)</f>
        <v>Defense</v>
      </c>
    </row>
    <row r="293" spans="1:21" ht="15.75" thickBot="1" x14ac:dyDescent="0.3">
      <c r="A293" s="138" t="s">
        <v>1072</v>
      </c>
      <c r="B293" s="119" t="str">
        <f>VLOOKUP($A293,'MG Universe'!$A$2:$R$9990,2)</f>
        <v>Lincoln National Corporation</v>
      </c>
      <c r="C293" s="15" t="str">
        <f>VLOOKUP($A293,'MG Universe'!$A$2:$R$9990,3)</f>
        <v>B+</v>
      </c>
      <c r="D293" s="15" t="str">
        <f>VLOOKUP($A293,'MG Universe'!$A$2:$R$9990,4)</f>
        <v>E</v>
      </c>
      <c r="E293" s="15" t="str">
        <f>VLOOKUP($A293,'MG Universe'!$A$2:$R$9990,5)</f>
        <v>U</v>
      </c>
      <c r="F293" s="16" t="str">
        <f>VLOOKUP($A293,'MG Universe'!$A$2:$R$9990,6)</f>
        <v>EU</v>
      </c>
      <c r="G293" s="85">
        <f>VLOOKUP($A293,'MG Universe'!$A$2:$R$9990,7)</f>
        <v>43160</v>
      </c>
      <c r="H293" s="18">
        <f>VLOOKUP($A293,'MG Universe'!$A$2:$R$9990,8)</f>
        <v>211.75</v>
      </c>
      <c r="I293" s="18">
        <f>VLOOKUP($A293,'MG Universe'!$A$2:$R$9990,9)</f>
        <v>64.73</v>
      </c>
      <c r="J293" s="19">
        <f>VLOOKUP($A293,'MG Universe'!$A$2:$R$9990,10)</f>
        <v>0.30570000000000003</v>
      </c>
      <c r="K293" s="86">
        <f>VLOOKUP($A293,'MG Universe'!$A$2:$R$9990,11)</f>
        <v>8.98</v>
      </c>
      <c r="L293" s="19">
        <f>VLOOKUP($A293,'MG Universe'!$A$2:$R$9990,12)</f>
        <v>1.34E-2</v>
      </c>
      <c r="M293" s="87">
        <f>VLOOKUP($A293,'MG Universe'!$A$2:$R$9990,13)</f>
        <v>2</v>
      </c>
      <c r="N293" s="88" t="str">
        <f>VLOOKUP($A293,'MG Universe'!$A$2:$R$9990,14)</f>
        <v>N/A</v>
      </c>
      <c r="O293" s="18" t="str">
        <f>VLOOKUP($A293,'MG Universe'!$A$2:$R$9990,15)</f>
        <v>N/A</v>
      </c>
      <c r="P293" s="19">
        <f>VLOOKUP($A293,'MG Universe'!$A$2:$R$9990,16)</f>
        <v>2.3999999999999998E-3</v>
      </c>
      <c r="Q293" s="89">
        <f>VLOOKUP($A293,'MG Universe'!$A$2:$R$9990,17)</f>
        <v>0</v>
      </c>
      <c r="R293" s="18">
        <f>VLOOKUP($A293,'MG Universe'!$A$2:$R$9990,18)</f>
        <v>121.79</v>
      </c>
      <c r="S293" s="18">
        <f>VLOOKUP($A293,'MG Universe'!$A$2:$U$9990,19)</f>
        <v>13987387775</v>
      </c>
      <c r="T293" s="18" t="str">
        <f>VLOOKUP($A293,'MG Universe'!$A$2:$U$9990,20)</f>
        <v>Large</v>
      </c>
      <c r="U293" s="18" t="str">
        <f>VLOOKUP($A293,'MG Universe'!$A$2:$U$9990,21)</f>
        <v>Financial Services</v>
      </c>
    </row>
    <row r="294" spans="1:21" ht="15.75" thickBot="1" x14ac:dyDescent="0.3">
      <c r="A294" s="138" t="s">
        <v>1076</v>
      </c>
      <c r="B294" s="119" t="str">
        <f>VLOOKUP($A294,'MG Universe'!$A$2:$R$9990,2)</f>
        <v>Alliant Energy Corporation</v>
      </c>
      <c r="C294" s="15" t="str">
        <f>VLOOKUP($A294,'MG Universe'!$A$2:$R$9990,3)</f>
        <v>D+</v>
      </c>
      <c r="D294" s="15" t="str">
        <f>VLOOKUP($A294,'MG Universe'!$A$2:$R$9990,4)</f>
        <v>S</v>
      </c>
      <c r="E294" s="15" t="str">
        <f>VLOOKUP($A294,'MG Universe'!$A$2:$R$9990,5)</f>
        <v>O</v>
      </c>
      <c r="F294" s="16" t="str">
        <f>VLOOKUP($A294,'MG Universe'!$A$2:$R$9990,6)</f>
        <v>SO</v>
      </c>
      <c r="G294" s="85">
        <f>VLOOKUP($A294,'MG Universe'!$A$2:$R$9990,7)</f>
        <v>43255</v>
      </c>
      <c r="H294" s="18">
        <f>VLOOKUP($A294,'MG Universe'!$A$2:$R$9990,8)</f>
        <v>28.22</v>
      </c>
      <c r="I294" s="18">
        <f>VLOOKUP($A294,'MG Universe'!$A$2:$R$9990,9)</f>
        <v>42.88</v>
      </c>
      <c r="J294" s="19">
        <f>VLOOKUP($A294,'MG Universe'!$A$2:$R$9990,10)</f>
        <v>1.5195000000000001</v>
      </c>
      <c r="K294" s="86">
        <f>VLOOKUP($A294,'MG Universe'!$A$2:$R$9990,11)</f>
        <v>22.57</v>
      </c>
      <c r="L294" s="19">
        <f>VLOOKUP($A294,'MG Universe'!$A$2:$R$9990,12)</f>
        <v>2.9399999999999999E-2</v>
      </c>
      <c r="M294" s="87">
        <f>VLOOKUP($A294,'MG Universe'!$A$2:$R$9990,13)</f>
        <v>0.3</v>
      </c>
      <c r="N294" s="88">
        <f>VLOOKUP($A294,'MG Universe'!$A$2:$R$9990,14)</f>
        <v>0.35</v>
      </c>
      <c r="O294" s="18">
        <f>VLOOKUP($A294,'MG Universe'!$A$2:$R$9990,15)</f>
        <v>-39.26</v>
      </c>
      <c r="P294" s="19">
        <f>VLOOKUP($A294,'MG Universe'!$A$2:$R$9990,16)</f>
        <v>7.0300000000000001E-2</v>
      </c>
      <c r="Q294" s="89">
        <f>VLOOKUP($A294,'MG Universe'!$A$2:$R$9990,17)</f>
        <v>14</v>
      </c>
      <c r="R294" s="18">
        <f>VLOOKUP($A294,'MG Universe'!$A$2:$R$9990,18)</f>
        <v>29.23</v>
      </c>
      <c r="S294" s="18">
        <f>VLOOKUP($A294,'MG Universe'!$A$2:$U$9990,19)</f>
        <v>9960744585</v>
      </c>
      <c r="T294" s="18" t="str">
        <f>VLOOKUP($A294,'MG Universe'!$A$2:$U$9990,20)</f>
        <v>Mid</v>
      </c>
      <c r="U294" s="18" t="str">
        <f>VLOOKUP($A294,'MG Universe'!$A$2:$U$9990,21)</f>
        <v>Utilities</v>
      </c>
    </row>
    <row r="295" spans="1:21" ht="15.75" thickBot="1" x14ac:dyDescent="0.3">
      <c r="A295" s="138" t="s">
        <v>1082</v>
      </c>
      <c r="B295" s="119" t="str">
        <f>VLOOKUP($A295,'MG Universe'!$A$2:$R$9990,2)</f>
        <v>Lowe's Companies, Inc.</v>
      </c>
      <c r="C295" s="15" t="str">
        <f>VLOOKUP($A295,'MG Universe'!$A$2:$R$9990,3)</f>
        <v>B+</v>
      </c>
      <c r="D295" s="15" t="str">
        <f>VLOOKUP($A295,'MG Universe'!$A$2:$R$9990,4)</f>
        <v>E</v>
      </c>
      <c r="E295" s="15" t="str">
        <f>VLOOKUP($A295,'MG Universe'!$A$2:$R$9990,5)</f>
        <v>U</v>
      </c>
      <c r="F295" s="16" t="str">
        <f>VLOOKUP($A295,'MG Universe'!$A$2:$R$9990,6)</f>
        <v>EU</v>
      </c>
      <c r="G295" s="85">
        <f>VLOOKUP($A295,'MG Universe'!$A$2:$R$9990,7)</f>
        <v>43275</v>
      </c>
      <c r="H295" s="18">
        <f>VLOOKUP($A295,'MG Universe'!$A$2:$R$9990,8)</f>
        <v>153.19</v>
      </c>
      <c r="I295" s="18">
        <f>VLOOKUP($A295,'MG Universe'!$A$2:$R$9990,9)</f>
        <v>100.25</v>
      </c>
      <c r="J295" s="19">
        <f>VLOOKUP($A295,'MG Universe'!$A$2:$R$9990,10)</f>
        <v>0.65439999999999998</v>
      </c>
      <c r="K295" s="86">
        <f>VLOOKUP($A295,'MG Universe'!$A$2:$R$9990,11)</f>
        <v>24.39</v>
      </c>
      <c r="L295" s="19">
        <f>VLOOKUP($A295,'MG Universe'!$A$2:$R$9990,12)</f>
        <v>1.5800000000000002E-2</v>
      </c>
      <c r="M295" s="87">
        <f>VLOOKUP($A295,'MG Universe'!$A$2:$R$9990,13)</f>
        <v>1.3</v>
      </c>
      <c r="N295" s="88">
        <f>VLOOKUP($A295,'MG Universe'!$A$2:$R$9990,14)</f>
        <v>1.02</v>
      </c>
      <c r="O295" s="18">
        <f>VLOOKUP($A295,'MG Universe'!$A$2:$R$9990,15)</f>
        <v>-19.93</v>
      </c>
      <c r="P295" s="19">
        <f>VLOOKUP($A295,'MG Universe'!$A$2:$R$9990,16)</f>
        <v>7.9500000000000001E-2</v>
      </c>
      <c r="Q295" s="89">
        <f>VLOOKUP($A295,'MG Universe'!$A$2:$R$9990,17)</f>
        <v>20</v>
      </c>
      <c r="R295" s="18">
        <f>VLOOKUP($A295,'MG Universe'!$A$2:$R$9990,18)</f>
        <v>29</v>
      </c>
      <c r="S295" s="18">
        <f>VLOOKUP($A295,'MG Universe'!$A$2:$U$9990,19)</f>
        <v>81778371488</v>
      </c>
      <c r="T295" s="18" t="str">
        <f>VLOOKUP($A295,'MG Universe'!$A$2:$U$9990,20)</f>
        <v>Large</v>
      </c>
      <c r="U295" s="18" t="str">
        <f>VLOOKUP($A295,'MG Universe'!$A$2:$U$9990,21)</f>
        <v>Construction</v>
      </c>
    </row>
    <row r="296" spans="1:21" ht="15.75" thickBot="1" x14ac:dyDescent="0.3">
      <c r="A296" s="138" t="s">
        <v>1094</v>
      </c>
      <c r="B296" s="119" t="str">
        <f>VLOOKUP($A296,'MG Universe'!$A$2:$R$9990,2)</f>
        <v>Lam Research Corporation</v>
      </c>
      <c r="C296" s="15" t="str">
        <f>VLOOKUP($A296,'MG Universe'!$A$2:$R$9990,3)</f>
        <v>B-</v>
      </c>
      <c r="D296" s="15" t="str">
        <f>VLOOKUP($A296,'MG Universe'!$A$2:$R$9990,4)</f>
        <v>E</v>
      </c>
      <c r="E296" s="15" t="str">
        <f>VLOOKUP($A296,'MG Universe'!$A$2:$R$9990,5)</f>
        <v>U</v>
      </c>
      <c r="F296" s="16" t="str">
        <f>VLOOKUP($A296,'MG Universe'!$A$2:$R$9990,6)</f>
        <v>EU</v>
      </c>
      <c r="G296" s="85">
        <f>VLOOKUP($A296,'MG Universe'!$A$2:$R$9990,7)</f>
        <v>43281</v>
      </c>
      <c r="H296" s="18">
        <f>VLOOKUP($A296,'MG Universe'!$A$2:$R$9990,8)</f>
        <v>314.01</v>
      </c>
      <c r="I296" s="18">
        <f>VLOOKUP($A296,'MG Universe'!$A$2:$R$9990,9)</f>
        <v>177.24</v>
      </c>
      <c r="J296" s="19">
        <f>VLOOKUP($A296,'MG Universe'!$A$2:$R$9990,10)</f>
        <v>0.56440000000000001</v>
      </c>
      <c r="K296" s="86">
        <f>VLOOKUP($A296,'MG Universe'!$A$2:$R$9990,11)</f>
        <v>21.72</v>
      </c>
      <c r="L296" s="19">
        <f>VLOOKUP($A296,'MG Universe'!$A$2:$R$9990,12)</f>
        <v>9.2999999999999992E-3</v>
      </c>
      <c r="M296" s="87">
        <f>VLOOKUP($A296,'MG Universe'!$A$2:$R$9990,13)</f>
        <v>1.4</v>
      </c>
      <c r="N296" s="88">
        <f>VLOOKUP($A296,'MG Universe'!$A$2:$R$9990,14)</f>
        <v>2.64</v>
      </c>
      <c r="O296" s="18">
        <f>VLOOKUP($A296,'MG Universe'!$A$2:$R$9990,15)</f>
        <v>19.829999999999998</v>
      </c>
      <c r="P296" s="19">
        <f>VLOOKUP($A296,'MG Universe'!$A$2:$R$9990,16)</f>
        <v>6.6100000000000006E-2</v>
      </c>
      <c r="Q296" s="89">
        <f>VLOOKUP($A296,'MG Universe'!$A$2:$R$9990,17)</f>
        <v>4</v>
      </c>
      <c r="R296" s="18">
        <f>VLOOKUP($A296,'MG Universe'!$A$2:$R$9990,18)</f>
        <v>105.52</v>
      </c>
      <c r="S296" s="18">
        <f>VLOOKUP($A296,'MG Universe'!$A$2:$U$9990,19)</f>
        <v>29075377466</v>
      </c>
      <c r="T296" s="18" t="str">
        <f>VLOOKUP($A296,'MG Universe'!$A$2:$U$9990,20)</f>
        <v>Large</v>
      </c>
      <c r="U296" s="18" t="str">
        <f>VLOOKUP($A296,'MG Universe'!$A$2:$U$9990,21)</f>
        <v>IT Hardware</v>
      </c>
    </row>
    <row r="297" spans="1:21" ht="15.75" thickBot="1" x14ac:dyDescent="0.3">
      <c r="A297" s="138" t="s">
        <v>1102</v>
      </c>
      <c r="B297" s="119" t="str">
        <f>VLOOKUP($A297,'MG Universe'!$A$2:$R$9990,2)</f>
        <v>Southwest Airlines Co</v>
      </c>
      <c r="C297" s="15" t="str">
        <f>VLOOKUP($A297,'MG Universe'!$A$2:$R$9990,3)</f>
        <v>B</v>
      </c>
      <c r="D297" s="15" t="str">
        <f>VLOOKUP($A297,'MG Universe'!$A$2:$R$9990,4)</f>
        <v>D</v>
      </c>
      <c r="E297" s="15" t="str">
        <f>VLOOKUP($A297,'MG Universe'!$A$2:$R$9990,5)</f>
        <v>U</v>
      </c>
      <c r="F297" s="16" t="str">
        <f>VLOOKUP($A297,'MG Universe'!$A$2:$R$9990,6)</f>
        <v>DU</v>
      </c>
      <c r="G297" s="85">
        <f>VLOOKUP($A297,'MG Universe'!$A$2:$R$9990,7)</f>
        <v>43238</v>
      </c>
      <c r="H297" s="18">
        <f>VLOOKUP($A297,'MG Universe'!$A$2:$R$9990,8)</f>
        <v>163.21</v>
      </c>
      <c r="I297" s="18">
        <f>VLOOKUP($A297,'MG Universe'!$A$2:$R$9990,9)</f>
        <v>53.22</v>
      </c>
      <c r="J297" s="19">
        <f>VLOOKUP($A297,'MG Universe'!$A$2:$R$9990,10)</f>
        <v>0.3261</v>
      </c>
      <c r="K297" s="86">
        <f>VLOOKUP($A297,'MG Universe'!$A$2:$R$9990,11)</f>
        <v>12.55</v>
      </c>
      <c r="L297" s="19">
        <f>VLOOKUP($A297,'MG Universe'!$A$2:$R$9990,12)</f>
        <v>8.5000000000000006E-3</v>
      </c>
      <c r="M297" s="87">
        <f>VLOOKUP($A297,'MG Universe'!$A$2:$R$9990,13)</f>
        <v>1.1000000000000001</v>
      </c>
      <c r="N297" s="88">
        <f>VLOOKUP($A297,'MG Universe'!$A$2:$R$9990,14)</f>
        <v>0.67</v>
      </c>
      <c r="O297" s="18">
        <f>VLOOKUP($A297,'MG Universe'!$A$2:$R$9990,15)</f>
        <v>-18.850000000000001</v>
      </c>
      <c r="P297" s="19">
        <f>VLOOKUP($A297,'MG Universe'!$A$2:$R$9990,16)</f>
        <v>2.0299999999999999E-2</v>
      </c>
      <c r="Q297" s="89">
        <f>VLOOKUP($A297,'MG Universe'!$A$2:$R$9990,17)</f>
        <v>6</v>
      </c>
      <c r="R297" s="18">
        <f>VLOOKUP($A297,'MG Universe'!$A$2:$R$9990,18)</f>
        <v>41.5</v>
      </c>
      <c r="S297" s="18">
        <f>VLOOKUP($A297,'MG Universe'!$A$2:$U$9990,19)</f>
        <v>30862938423</v>
      </c>
      <c r="T297" s="18" t="str">
        <f>VLOOKUP($A297,'MG Universe'!$A$2:$U$9990,20)</f>
        <v>Large</v>
      </c>
      <c r="U297" s="18" t="str">
        <f>VLOOKUP($A297,'MG Universe'!$A$2:$U$9990,21)</f>
        <v>Airlines</v>
      </c>
    </row>
    <row r="298" spans="1:21" ht="15.75" thickBot="1" x14ac:dyDescent="0.3">
      <c r="A298" s="138" t="s">
        <v>1108</v>
      </c>
      <c r="B298" s="119" t="str">
        <f>VLOOKUP($A298,'MG Universe'!$A$2:$R$9990,2)</f>
        <v>LyondellBasell Industries NV</v>
      </c>
      <c r="C298" s="15" t="str">
        <f>VLOOKUP($A298,'MG Universe'!$A$2:$R$9990,3)</f>
        <v>B</v>
      </c>
      <c r="D298" s="15" t="str">
        <f>VLOOKUP($A298,'MG Universe'!$A$2:$R$9990,4)</f>
        <v>E</v>
      </c>
      <c r="E298" s="15" t="str">
        <f>VLOOKUP($A298,'MG Universe'!$A$2:$R$9990,5)</f>
        <v>U</v>
      </c>
      <c r="F298" s="16" t="str">
        <f>VLOOKUP($A298,'MG Universe'!$A$2:$R$9990,6)</f>
        <v>EU</v>
      </c>
      <c r="G298" s="85">
        <f>VLOOKUP($A298,'MG Universe'!$A$2:$R$9990,7)</f>
        <v>43161</v>
      </c>
      <c r="H298" s="18">
        <f>VLOOKUP($A298,'MG Universe'!$A$2:$R$9990,8)</f>
        <v>255.65</v>
      </c>
      <c r="I298" s="18">
        <f>VLOOKUP($A298,'MG Universe'!$A$2:$R$9990,9)</f>
        <v>108.11</v>
      </c>
      <c r="J298" s="19">
        <f>VLOOKUP($A298,'MG Universe'!$A$2:$R$9990,10)</f>
        <v>0.4229</v>
      </c>
      <c r="K298" s="86">
        <f>VLOOKUP($A298,'MG Universe'!$A$2:$R$9990,11)</f>
        <v>11.09</v>
      </c>
      <c r="L298" s="19">
        <f>VLOOKUP($A298,'MG Universe'!$A$2:$R$9990,12)</f>
        <v>3.2800000000000003E-2</v>
      </c>
      <c r="M298" s="87">
        <f>VLOOKUP($A298,'MG Universe'!$A$2:$R$9990,13)</f>
        <v>1.1000000000000001</v>
      </c>
      <c r="N298" s="88">
        <f>VLOOKUP($A298,'MG Universe'!$A$2:$R$9990,14)</f>
        <v>2.46</v>
      </c>
      <c r="O298" s="18">
        <f>VLOOKUP($A298,'MG Universe'!$A$2:$R$9990,15)</f>
        <v>-13.94</v>
      </c>
      <c r="P298" s="19">
        <f>VLOOKUP($A298,'MG Universe'!$A$2:$R$9990,16)</f>
        <v>1.29E-2</v>
      </c>
      <c r="Q298" s="89">
        <f>VLOOKUP($A298,'MG Universe'!$A$2:$R$9990,17)</f>
        <v>7</v>
      </c>
      <c r="R298" s="18">
        <f>VLOOKUP($A298,'MG Universe'!$A$2:$R$9990,18)</f>
        <v>66.06</v>
      </c>
      <c r="S298" s="18">
        <f>VLOOKUP($A298,'MG Universe'!$A$2:$U$9990,19)</f>
        <v>42849503609</v>
      </c>
      <c r="T298" s="18" t="str">
        <f>VLOOKUP($A298,'MG Universe'!$A$2:$U$9990,20)</f>
        <v>Large</v>
      </c>
      <c r="U298" s="18" t="str">
        <f>VLOOKUP($A298,'MG Universe'!$A$2:$U$9990,21)</f>
        <v>Chemicals</v>
      </c>
    </row>
    <row r="299" spans="1:21" ht="15.75" thickBot="1" x14ac:dyDescent="0.3">
      <c r="A299" s="138" t="s">
        <v>57</v>
      </c>
      <c r="B299" s="119" t="str">
        <f>VLOOKUP($A299,'MG Universe'!$A$2:$R$9990,2)</f>
        <v>Macy's Inc</v>
      </c>
      <c r="C299" s="15" t="str">
        <f>VLOOKUP($A299,'MG Universe'!$A$2:$R$9990,3)</f>
        <v>B+</v>
      </c>
      <c r="D299" s="15" t="str">
        <f>VLOOKUP($A299,'MG Universe'!$A$2:$R$9990,4)</f>
        <v>D</v>
      </c>
      <c r="E299" s="15" t="str">
        <f>VLOOKUP($A299,'MG Universe'!$A$2:$R$9990,5)</f>
        <v>O</v>
      </c>
      <c r="F299" s="16" t="str">
        <f>VLOOKUP($A299,'MG Universe'!$A$2:$R$9990,6)</f>
        <v>DO</v>
      </c>
      <c r="G299" s="85">
        <f>VLOOKUP($A299,'MG Universe'!$A$2:$R$9990,7)</f>
        <v>43191</v>
      </c>
      <c r="H299" s="18">
        <f>VLOOKUP($A299,'MG Universe'!$A$2:$R$9990,8)</f>
        <v>29.78</v>
      </c>
      <c r="I299" s="18">
        <f>VLOOKUP($A299,'MG Universe'!$A$2:$R$9990,9)</f>
        <v>37.07</v>
      </c>
      <c r="J299" s="19">
        <f>VLOOKUP($A299,'MG Universe'!$A$2:$R$9990,10)</f>
        <v>1.2447999999999999</v>
      </c>
      <c r="K299" s="86">
        <f>VLOOKUP($A299,'MG Universe'!$A$2:$R$9990,11)</f>
        <v>10.35</v>
      </c>
      <c r="L299" s="19">
        <f>VLOOKUP($A299,'MG Universe'!$A$2:$R$9990,12)</f>
        <v>4.07E-2</v>
      </c>
      <c r="M299" s="87">
        <f>VLOOKUP($A299,'MG Universe'!$A$2:$R$9990,13)</f>
        <v>0.7</v>
      </c>
      <c r="N299" s="88">
        <f>VLOOKUP($A299,'MG Universe'!$A$2:$R$9990,14)</f>
        <v>1.47</v>
      </c>
      <c r="O299" s="18">
        <f>VLOOKUP($A299,'MG Universe'!$A$2:$R$9990,15)</f>
        <v>-20.38</v>
      </c>
      <c r="P299" s="19">
        <f>VLOOKUP($A299,'MG Universe'!$A$2:$R$9990,16)</f>
        <v>9.2999999999999992E-3</v>
      </c>
      <c r="Q299" s="89">
        <f>VLOOKUP($A299,'MG Universe'!$A$2:$R$9990,17)</f>
        <v>7</v>
      </c>
      <c r="R299" s="18">
        <f>VLOOKUP($A299,'MG Universe'!$A$2:$R$9990,18)</f>
        <v>37.56</v>
      </c>
      <c r="S299" s="18">
        <f>VLOOKUP($A299,'MG Universe'!$A$2:$U$9990,19)</f>
        <v>11172942021</v>
      </c>
      <c r="T299" s="18" t="str">
        <f>VLOOKUP($A299,'MG Universe'!$A$2:$U$9990,20)</f>
        <v>Large</v>
      </c>
      <c r="U299" s="18" t="str">
        <f>VLOOKUP($A299,'MG Universe'!$A$2:$U$9990,21)</f>
        <v>Retail</v>
      </c>
    </row>
    <row r="300" spans="1:21" ht="15.75" thickBot="1" x14ac:dyDescent="0.3">
      <c r="A300" s="138" t="s">
        <v>145</v>
      </c>
      <c r="B300" s="119" t="str">
        <f>VLOOKUP($A300,'MG Universe'!$A$2:$R$9990,2)</f>
        <v>Mastercard Inc</v>
      </c>
      <c r="C300" s="15" t="str">
        <f>VLOOKUP($A300,'MG Universe'!$A$2:$R$9990,3)</f>
        <v>C-</v>
      </c>
      <c r="D300" s="15" t="str">
        <f>VLOOKUP($A300,'MG Universe'!$A$2:$R$9990,4)</f>
        <v>E</v>
      </c>
      <c r="E300" s="15" t="str">
        <f>VLOOKUP($A300,'MG Universe'!$A$2:$R$9990,5)</f>
        <v>O</v>
      </c>
      <c r="F300" s="16" t="str">
        <f>VLOOKUP($A300,'MG Universe'!$A$2:$R$9990,6)</f>
        <v>EO</v>
      </c>
      <c r="G300" s="85">
        <f>VLOOKUP($A300,'MG Universe'!$A$2:$R$9990,7)</f>
        <v>43186</v>
      </c>
      <c r="H300" s="18">
        <f>VLOOKUP($A300,'MG Universe'!$A$2:$R$9990,8)</f>
        <v>124.08</v>
      </c>
      <c r="I300" s="18">
        <f>VLOOKUP($A300,'MG Universe'!$A$2:$R$9990,9)</f>
        <v>206.37</v>
      </c>
      <c r="J300" s="19">
        <f>VLOOKUP($A300,'MG Universe'!$A$2:$R$9990,10)</f>
        <v>1.6632</v>
      </c>
      <c r="K300" s="86">
        <f>VLOOKUP($A300,'MG Universe'!$A$2:$R$9990,11)</f>
        <v>49.49</v>
      </c>
      <c r="L300" s="19">
        <f>VLOOKUP($A300,'MG Universe'!$A$2:$R$9990,12)</f>
        <v>3.2000000000000002E-3</v>
      </c>
      <c r="M300" s="87">
        <f>VLOOKUP($A300,'MG Universe'!$A$2:$R$9990,13)</f>
        <v>1.2</v>
      </c>
      <c r="N300" s="88">
        <f>VLOOKUP($A300,'MG Universe'!$A$2:$R$9990,14)</f>
        <v>1.57</v>
      </c>
      <c r="O300" s="18">
        <f>VLOOKUP($A300,'MG Universe'!$A$2:$R$9990,15)</f>
        <v>-1.94</v>
      </c>
      <c r="P300" s="19">
        <f>VLOOKUP($A300,'MG Universe'!$A$2:$R$9990,16)</f>
        <v>0.2049</v>
      </c>
      <c r="Q300" s="89">
        <f>VLOOKUP($A300,'MG Universe'!$A$2:$R$9990,17)</f>
        <v>0</v>
      </c>
      <c r="R300" s="18">
        <f>VLOOKUP($A300,'MG Universe'!$A$2:$R$9990,18)</f>
        <v>25.18</v>
      </c>
      <c r="S300" s="18">
        <f>VLOOKUP($A300,'MG Universe'!$A$2:$U$9990,19)</f>
        <v>217546819257</v>
      </c>
      <c r="T300" s="18" t="str">
        <f>VLOOKUP($A300,'MG Universe'!$A$2:$U$9990,20)</f>
        <v>Large</v>
      </c>
      <c r="U300" s="18" t="str">
        <f>VLOOKUP($A300,'MG Universe'!$A$2:$U$9990,21)</f>
        <v>Credit Cards</v>
      </c>
    </row>
    <row r="301" spans="1:21" ht="15.75" thickBot="1" x14ac:dyDescent="0.3">
      <c r="A301" s="138" t="s">
        <v>1114</v>
      </c>
      <c r="B301" s="119" t="str">
        <f>VLOOKUP($A301,'MG Universe'!$A$2:$R$9990,2)</f>
        <v>Mid-America Apartment Communities Inc</v>
      </c>
      <c r="C301" s="15" t="str">
        <f>VLOOKUP($A301,'MG Universe'!$A$2:$R$9990,3)</f>
        <v>D+</v>
      </c>
      <c r="D301" s="15" t="str">
        <f>VLOOKUP($A301,'MG Universe'!$A$2:$R$9990,4)</f>
        <v>S</v>
      </c>
      <c r="E301" s="15" t="str">
        <f>VLOOKUP($A301,'MG Universe'!$A$2:$R$9990,5)</f>
        <v>O</v>
      </c>
      <c r="F301" s="16" t="str">
        <f>VLOOKUP($A301,'MG Universe'!$A$2:$R$9990,6)</f>
        <v>SO</v>
      </c>
      <c r="G301" s="85">
        <f>VLOOKUP($A301,'MG Universe'!$A$2:$R$9990,7)</f>
        <v>43257</v>
      </c>
      <c r="H301" s="18">
        <f>VLOOKUP($A301,'MG Universe'!$A$2:$R$9990,8)</f>
        <v>49</v>
      </c>
      <c r="I301" s="18">
        <f>VLOOKUP($A301,'MG Universe'!$A$2:$R$9990,9)</f>
        <v>98.45</v>
      </c>
      <c r="J301" s="19">
        <f>VLOOKUP($A301,'MG Universe'!$A$2:$R$9990,10)</f>
        <v>2.0091999999999999</v>
      </c>
      <c r="K301" s="86">
        <f>VLOOKUP($A301,'MG Universe'!$A$2:$R$9990,11)</f>
        <v>37.29</v>
      </c>
      <c r="L301" s="19">
        <f>VLOOKUP($A301,'MG Universe'!$A$2:$R$9990,12)</f>
        <v>3.5299999999999998E-2</v>
      </c>
      <c r="M301" s="87">
        <f>VLOOKUP($A301,'MG Universe'!$A$2:$R$9990,13)</f>
        <v>0.3</v>
      </c>
      <c r="N301" s="88">
        <f>VLOOKUP($A301,'MG Universe'!$A$2:$R$9990,14)</f>
        <v>0.23</v>
      </c>
      <c r="O301" s="18">
        <f>VLOOKUP($A301,'MG Universe'!$A$2:$R$9990,15)</f>
        <v>-42.36</v>
      </c>
      <c r="P301" s="19">
        <f>VLOOKUP($A301,'MG Universe'!$A$2:$R$9990,16)</f>
        <v>0.14399999999999999</v>
      </c>
      <c r="Q301" s="89">
        <f>VLOOKUP($A301,'MG Universe'!$A$2:$R$9990,17)</f>
        <v>7</v>
      </c>
      <c r="R301" s="18">
        <f>VLOOKUP($A301,'MG Universe'!$A$2:$R$9990,18)</f>
        <v>48.45</v>
      </c>
      <c r="S301" s="18">
        <f>VLOOKUP($A301,'MG Universe'!$A$2:$U$9990,19)</f>
        <v>11237797989</v>
      </c>
      <c r="T301" s="18" t="str">
        <f>VLOOKUP($A301,'MG Universe'!$A$2:$U$9990,20)</f>
        <v>Large</v>
      </c>
      <c r="U301" s="18" t="str">
        <f>VLOOKUP($A301,'MG Universe'!$A$2:$U$9990,21)</f>
        <v>REIT</v>
      </c>
    </row>
    <row r="302" spans="1:21" ht="15.75" thickBot="1" x14ac:dyDescent="0.3">
      <c r="A302" s="138" t="s">
        <v>110</v>
      </c>
      <c r="B302" s="119" t="str">
        <f>VLOOKUP($A302,'MG Universe'!$A$2:$R$9990,2)</f>
        <v>Macerich Co</v>
      </c>
      <c r="C302" s="15" t="str">
        <f>VLOOKUP($A302,'MG Universe'!$A$2:$R$9990,3)</f>
        <v>D+</v>
      </c>
      <c r="D302" s="15" t="str">
        <f>VLOOKUP($A302,'MG Universe'!$A$2:$R$9990,4)</f>
        <v>S</v>
      </c>
      <c r="E302" s="15" t="str">
        <f>VLOOKUP($A302,'MG Universe'!$A$2:$R$9990,5)</f>
        <v>O</v>
      </c>
      <c r="F302" s="16" t="str">
        <f>VLOOKUP($A302,'MG Universe'!$A$2:$R$9990,6)</f>
        <v>SO</v>
      </c>
      <c r="G302" s="85">
        <f>VLOOKUP($A302,'MG Universe'!$A$2:$R$9990,7)</f>
        <v>43189</v>
      </c>
      <c r="H302" s="18">
        <f>VLOOKUP($A302,'MG Universe'!$A$2:$R$9990,8)</f>
        <v>0</v>
      </c>
      <c r="I302" s="18">
        <f>VLOOKUP($A302,'MG Universe'!$A$2:$R$9990,9)</f>
        <v>57.42</v>
      </c>
      <c r="J302" s="19" t="str">
        <f>VLOOKUP($A302,'MG Universe'!$A$2:$R$9990,10)</f>
        <v>N/A</v>
      </c>
      <c r="K302" s="86">
        <f>VLOOKUP($A302,'MG Universe'!$A$2:$R$9990,11)</f>
        <v>25.18</v>
      </c>
      <c r="L302" s="19">
        <f>VLOOKUP($A302,'MG Universe'!$A$2:$R$9990,12)</f>
        <v>0.05</v>
      </c>
      <c r="M302" s="87">
        <f>VLOOKUP($A302,'MG Universe'!$A$2:$R$9990,13)</f>
        <v>0.8</v>
      </c>
      <c r="N302" s="88">
        <f>VLOOKUP($A302,'MG Universe'!$A$2:$R$9990,14)</f>
        <v>0.88</v>
      </c>
      <c r="O302" s="18">
        <f>VLOOKUP($A302,'MG Universe'!$A$2:$R$9990,15)</f>
        <v>-39.619999999999997</v>
      </c>
      <c r="P302" s="19">
        <f>VLOOKUP($A302,'MG Universe'!$A$2:$R$9990,16)</f>
        <v>8.3400000000000002E-2</v>
      </c>
      <c r="Q302" s="89">
        <f>VLOOKUP($A302,'MG Universe'!$A$2:$R$9990,17)</f>
        <v>6</v>
      </c>
      <c r="R302" s="18">
        <f>VLOOKUP($A302,'MG Universe'!$A$2:$R$9990,18)</f>
        <v>18.46</v>
      </c>
      <c r="S302" s="18">
        <f>VLOOKUP($A302,'MG Universe'!$A$2:$U$9990,19)</f>
        <v>8142242617</v>
      </c>
      <c r="T302" s="18" t="str">
        <f>VLOOKUP($A302,'MG Universe'!$A$2:$U$9990,20)</f>
        <v>Mid</v>
      </c>
      <c r="U302" s="18" t="str">
        <f>VLOOKUP($A302,'MG Universe'!$A$2:$U$9990,21)</f>
        <v>REIT</v>
      </c>
    </row>
    <row r="303" spans="1:21" ht="15.75" thickBot="1" x14ac:dyDescent="0.3">
      <c r="A303" s="138" t="s">
        <v>92</v>
      </c>
      <c r="B303" s="119" t="str">
        <f>VLOOKUP($A303,'MG Universe'!$A$2:$R$9990,2)</f>
        <v>Marriott International Inc</v>
      </c>
      <c r="C303" s="15" t="str">
        <f>VLOOKUP($A303,'MG Universe'!$A$2:$R$9990,3)</f>
        <v>D</v>
      </c>
      <c r="D303" s="15" t="str">
        <f>VLOOKUP($A303,'MG Universe'!$A$2:$R$9990,4)</f>
        <v>S</v>
      </c>
      <c r="E303" s="15" t="str">
        <f>VLOOKUP($A303,'MG Universe'!$A$2:$R$9990,5)</f>
        <v>F</v>
      </c>
      <c r="F303" s="16" t="str">
        <f>VLOOKUP($A303,'MG Universe'!$A$2:$R$9990,6)</f>
        <v>SF</v>
      </c>
      <c r="G303" s="85">
        <f>VLOOKUP($A303,'MG Universe'!$A$2:$R$9990,7)</f>
        <v>43190</v>
      </c>
      <c r="H303" s="18">
        <f>VLOOKUP($A303,'MG Universe'!$A$2:$R$9990,8)</f>
        <v>146.43</v>
      </c>
      <c r="I303" s="18">
        <f>VLOOKUP($A303,'MG Universe'!$A$2:$R$9990,9)</f>
        <v>130.44999999999999</v>
      </c>
      <c r="J303" s="19">
        <f>VLOOKUP($A303,'MG Universe'!$A$2:$R$9990,10)</f>
        <v>0.89090000000000003</v>
      </c>
      <c r="K303" s="86">
        <f>VLOOKUP($A303,'MG Universe'!$A$2:$R$9990,11)</f>
        <v>34.33</v>
      </c>
      <c r="L303" s="19">
        <f>VLOOKUP($A303,'MG Universe'!$A$2:$R$9990,12)</f>
        <v>9.9000000000000008E-3</v>
      </c>
      <c r="M303" s="87">
        <f>VLOOKUP($A303,'MG Universe'!$A$2:$R$9990,13)</f>
        <v>1.4</v>
      </c>
      <c r="N303" s="88">
        <f>VLOOKUP($A303,'MG Universe'!$A$2:$R$9990,14)</f>
        <v>0.46</v>
      </c>
      <c r="O303" s="18">
        <f>VLOOKUP($A303,'MG Universe'!$A$2:$R$9990,15)</f>
        <v>-47.22</v>
      </c>
      <c r="P303" s="19">
        <f>VLOOKUP($A303,'MG Universe'!$A$2:$R$9990,16)</f>
        <v>0.12909999999999999</v>
      </c>
      <c r="Q303" s="89">
        <f>VLOOKUP($A303,'MG Universe'!$A$2:$R$9990,17)</f>
        <v>8</v>
      </c>
      <c r="R303" s="18">
        <f>VLOOKUP($A303,'MG Universe'!$A$2:$R$9990,18)</f>
        <v>34.770000000000003</v>
      </c>
      <c r="S303" s="18">
        <f>VLOOKUP($A303,'MG Universe'!$A$2:$U$9990,19)</f>
        <v>46172746025</v>
      </c>
      <c r="T303" s="18" t="str">
        <f>VLOOKUP($A303,'MG Universe'!$A$2:$U$9990,20)</f>
        <v>Large</v>
      </c>
      <c r="U303" s="18" t="str">
        <f>VLOOKUP($A303,'MG Universe'!$A$2:$U$9990,21)</f>
        <v>Hospitality</v>
      </c>
    </row>
    <row r="304" spans="1:21" ht="15.75" thickBot="1" x14ac:dyDescent="0.3">
      <c r="A304" s="138" t="s">
        <v>1118</v>
      </c>
      <c r="B304" s="119" t="str">
        <f>VLOOKUP($A304,'MG Universe'!$A$2:$R$9990,2)</f>
        <v>Masco Corp</v>
      </c>
      <c r="C304" s="15" t="str">
        <f>VLOOKUP($A304,'MG Universe'!$A$2:$R$9990,3)</f>
        <v>B-</v>
      </c>
      <c r="D304" s="15" t="str">
        <f>VLOOKUP($A304,'MG Universe'!$A$2:$R$9990,4)</f>
        <v>E</v>
      </c>
      <c r="E304" s="15" t="str">
        <f>VLOOKUP($A304,'MG Universe'!$A$2:$R$9990,5)</f>
        <v>U</v>
      </c>
      <c r="F304" s="16" t="str">
        <f>VLOOKUP($A304,'MG Universe'!$A$2:$R$9990,6)</f>
        <v>EU</v>
      </c>
      <c r="G304" s="85">
        <f>VLOOKUP($A304,'MG Universe'!$A$2:$R$9990,7)</f>
        <v>43227</v>
      </c>
      <c r="H304" s="18">
        <f>VLOOKUP($A304,'MG Universe'!$A$2:$R$9990,8)</f>
        <v>71.150000000000006</v>
      </c>
      <c r="I304" s="18">
        <f>VLOOKUP($A304,'MG Universe'!$A$2:$R$9990,9)</f>
        <v>38.299999999999997</v>
      </c>
      <c r="J304" s="19">
        <f>VLOOKUP($A304,'MG Universe'!$A$2:$R$9990,10)</f>
        <v>0.5383</v>
      </c>
      <c r="K304" s="86">
        <f>VLOOKUP($A304,'MG Universe'!$A$2:$R$9990,11)</f>
        <v>20.7</v>
      </c>
      <c r="L304" s="19">
        <f>VLOOKUP($A304,'MG Universe'!$A$2:$R$9990,12)</f>
        <v>1.0699999999999999E-2</v>
      </c>
      <c r="M304" s="87">
        <f>VLOOKUP($A304,'MG Universe'!$A$2:$R$9990,13)</f>
        <v>1.5</v>
      </c>
      <c r="N304" s="88">
        <f>VLOOKUP($A304,'MG Universe'!$A$2:$R$9990,14)</f>
        <v>1.69</v>
      </c>
      <c r="O304" s="18">
        <f>VLOOKUP($A304,'MG Universe'!$A$2:$R$9990,15)</f>
        <v>-8.65</v>
      </c>
      <c r="P304" s="19">
        <f>VLOOKUP($A304,'MG Universe'!$A$2:$R$9990,16)</f>
        <v>6.0999999999999999E-2</v>
      </c>
      <c r="Q304" s="89">
        <f>VLOOKUP($A304,'MG Universe'!$A$2:$R$9990,17)</f>
        <v>1</v>
      </c>
      <c r="R304" s="18">
        <f>VLOOKUP($A304,'MG Universe'!$A$2:$R$9990,18)</f>
        <v>0</v>
      </c>
      <c r="S304" s="18">
        <f>VLOOKUP($A304,'MG Universe'!$A$2:$U$9990,19)</f>
        <v>11992767270</v>
      </c>
      <c r="T304" s="18" t="str">
        <f>VLOOKUP($A304,'MG Universe'!$A$2:$U$9990,20)</f>
        <v>Large</v>
      </c>
      <c r="U304" s="18" t="str">
        <f>VLOOKUP($A304,'MG Universe'!$A$2:$U$9990,21)</f>
        <v>Construction</v>
      </c>
    </row>
    <row r="305" spans="1:21" ht="15.75" thickBot="1" x14ac:dyDescent="0.3">
      <c r="A305" s="138" t="s">
        <v>1120</v>
      </c>
      <c r="B305" s="119" t="str">
        <f>VLOOKUP($A305,'MG Universe'!$A$2:$R$9990,2)</f>
        <v>Mattel, Inc.</v>
      </c>
      <c r="C305" s="15" t="str">
        <f>VLOOKUP($A305,'MG Universe'!$A$2:$R$9990,3)</f>
        <v>D</v>
      </c>
      <c r="D305" s="15" t="str">
        <f>VLOOKUP($A305,'MG Universe'!$A$2:$R$9990,4)</f>
        <v>S</v>
      </c>
      <c r="E305" s="15" t="str">
        <f>VLOOKUP($A305,'MG Universe'!$A$2:$R$9990,5)</f>
        <v>O</v>
      </c>
      <c r="F305" s="16" t="str">
        <f>VLOOKUP($A305,'MG Universe'!$A$2:$R$9990,6)</f>
        <v>SO</v>
      </c>
      <c r="G305" s="85">
        <f>VLOOKUP($A305,'MG Universe'!$A$2:$R$9990,7)</f>
        <v>43277</v>
      </c>
      <c r="H305" s="18">
        <f>VLOOKUP($A305,'MG Universe'!$A$2:$R$9990,8)</f>
        <v>0</v>
      </c>
      <c r="I305" s="18">
        <f>VLOOKUP($A305,'MG Universe'!$A$2:$R$9990,9)</f>
        <v>16.36</v>
      </c>
      <c r="J305" s="19" t="str">
        <f>VLOOKUP($A305,'MG Universe'!$A$2:$R$9990,10)</f>
        <v>N/A</v>
      </c>
      <c r="K305" s="86" t="str">
        <f>VLOOKUP($A305,'MG Universe'!$A$2:$R$9990,11)</f>
        <v>N/A</v>
      </c>
      <c r="L305" s="19">
        <f>VLOOKUP($A305,'MG Universe'!$A$2:$R$9990,12)</f>
        <v>5.5599999999999997E-2</v>
      </c>
      <c r="M305" s="87">
        <f>VLOOKUP($A305,'MG Universe'!$A$2:$R$9990,13)</f>
        <v>1</v>
      </c>
      <c r="N305" s="88">
        <f>VLOOKUP($A305,'MG Universe'!$A$2:$R$9990,14)</f>
        <v>2.25</v>
      </c>
      <c r="O305" s="18">
        <f>VLOOKUP($A305,'MG Universe'!$A$2:$R$9990,15)</f>
        <v>-6.1</v>
      </c>
      <c r="P305" s="19">
        <f>VLOOKUP($A305,'MG Universe'!$A$2:$R$9990,16)</f>
        <v>-0.15010000000000001</v>
      </c>
      <c r="Q305" s="89">
        <f>VLOOKUP($A305,'MG Universe'!$A$2:$R$9990,17)</f>
        <v>0</v>
      </c>
      <c r="R305" s="18">
        <f>VLOOKUP($A305,'MG Universe'!$A$2:$R$9990,18)</f>
        <v>0</v>
      </c>
      <c r="S305" s="18">
        <f>VLOOKUP($A305,'MG Universe'!$A$2:$U$9990,19)</f>
        <v>5690340844</v>
      </c>
      <c r="T305" s="18" t="str">
        <f>VLOOKUP($A305,'MG Universe'!$A$2:$U$9990,20)</f>
        <v>Mid</v>
      </c>
      <c r="U305" s="18" t="str">
        <f>VLOOKUP($A305,'MG Universe'!$A$2:$U$9990,21)</f>
        <v>Children's Products</v>
      </c>
    </row>
    <row r="306" spans="1:21" ht="15.75" thickBot="1" x14ac:dyDescent="0.3">
      <c r="A306" s="138" t="s">
        <v>1122</v>
      </c>
      <c r="B306" s="119" t="str">
        <f>VLOOKUP($A306,'MG Universe'!$A$2:$R$9990,2)</f>
        <v>McDonald's Corporation</v>
      </c>
      <c r="C306" s="15" t="str">
        <f>VLOOKUP($A306,'MG Universe'!$A$2:$R$9990,3)</f>
        <v>C</v>
      </c>
      <c r="D306" s="15" t="str">
        <f>VLOOKUP($A306,'MG Universe'!$A$2:$R$9990,4)</f>
        <v>S</v>
      </c>
      <c r="E306" s="15" t="str">
        <f>VLOOKUP($A306,'MG Universe'!$A$2:$R$9990,5)</f>
        <v>O</v>
      </c>
      <c r="F306" s="16" t="str">
        <f>VLOOKUP($A306,'MG Universe'!$A$2:$R$9990,6)</f>
        <v>SO</v>
      </c>
      <c r="G306" s="85">
        <f>VLOOKUP($A306,'MG Universe'!$A$2:$R$9990,7)</f>
        <v>43156</v>
      </c>
      <c r="H306" s="18">
        <f>VLOOKUP($A306,'MG Universe'!$A$2:$R$9990,8)</f>
        <v>85.3</v>
      </c>
      <c r="I306" s="18">
        <f>VLOOKUP($A306,'MG Universe'!$A$2:$R$9990,9)</f>
        <v>159.75</v>
      </c>
      <c r="J306" s="19">
        <f>VLOOKUP($A306,'MG Universe'!$A$2:$R$9990,10)</f>
        <v>1.8728</v>
      </c>
      <c r="K306" s="86">
        <f>VLOOKUP($A306,'MG Universe'!$A$2:$R$9990,11)</f>
        <v>26.15</v>
      </c>
      <c r="L306" s="19">
        <f>VLOOKUP($A306,'MG Universe'!$A$2:$R$9990,12)</f>
        <v>2.4E-2</v>
      </c>
      <c r="M306" s="87">
        <f>VLOOKUP($A306,'MG Universe'!$A$2:$R$9990,13)</f>
        <v>0.6</v>
      </c>
      <c r="N306" s="88">
        <f>VLOOKUP($A306,'MG Universe'!$A$2:$R$9990,14)</f>
        <v>1.28</v>
      </c>
      <c r="O306" s="18">
        <f>VLOOKUP($A306,'MG Universe'!$A$2:$R$9990,15)</f>
        <v>-38.409999999999997</v>
      </c>
      <c r="P306" s="19">
        <f>VLOOKUP($A306,'MG Universe'!$A$2:$R$9990,16)</f>
        <v>8.8200000000000001E-2</v>
      </c>
      <c r="Q306" s="89">
        <f>VLOOKUP($A306,'MG Universe'!$A$2:$R$9990,17)</f>
        <v>20</v>
      </c>
      <c r="R306" s="18">
        <f>VLOOKUP($A306,'MG Universe'!$A$2:$R$9990,18)</f>
        <v>0</v>
      </c>
      <c r="S306" s="18">
        <f>VLOOKUP($A306,'MG Universe'!$A$2:$U$9990,19)</f>
        <v>125218827074</v>
      </c>
      <c r="T306" s="18" t="str">
        <f>VLOOKUP($A306,'MG Universe'!$A$2:$U$9990,20)</f>
        <v>Large</v>
      </c>
      <c r="U306" s="18" t="str">
        <f>VLOOKUP($A306,'MG Universe'!$A$2:$U$9990,21)</f>
        <v>Restaurants</v>
      </c>
    </row>
    <row r="307" spans="1:21" ht="15.75" thickBot="1" x14ac:dyDescent="0.3">
      <c r="A307" s="138" t="s">
        <v>1124</v>
      </c>
      <c r="B307" s="119" t="str">
        <f>VLOOKUP($A307,'MG Universe'!$A$2:$R$9990,2)</f>
        <v>Microchip Technology Inc.</v>
      </c>
      <c r="C307" s="15" t="str">
        <f>VLOOKUP($A307,'MG Universe'!$A$2:$R$9990,3)</f>
        <v>F</v>
      </c>
      <c r="D307" s="15" t="str">
        <f>VLOOKUP($A307,'MG Universe'!$A$2:$R$9990,4)</f>
        <v>S</v>
      </c>
      <c r="E307" s="15" t="str">
        <f>VLOOKUP($A307,'MG Universe'!$A$2:$R$9990,5)</f>
        <v>O</v>
      </c>
      <c r="F307" s="16" t="str">
        <f>VLOOKUP($A307,'MG Universe'!$A$2:$R$9990,6)</f>
        <v>SO</v>
      </c>
      <c r="G307" s="85">
        <f>VLOOKUP($A307,'MG Universe'!$A$2:$R$9990,7)</f>
        <v>43195</v>
      </c>
      <c r="H307" s="18">
        <f>VLOOKUP($A307,'MG Universe'!$A$2:$R$9990,8)</f>
        <v>9.61</v>
      </c>
      <c r="I307" s="18">
        <f>VLOOKUP($A307,'MG Universe'!$A$2:$R$9990,9)</f>
        <v>95.05</v>
      </c>
      <c r="J307" s="19">
        <f>VLOOKUP($A307,'MG Universe'!$A$2:$R$9990,10)</f>
        <v>9.8907000000000007</v>
      </c>
      <c r="K307" s="86">
        <f>VLOOKUP($A307,'MG Universe'!$A$2:$R$9990,11)</f>
        <v>68.38</v>
      </c>
      <c r="L307" s="19">
        <f>VLOOKUP($A307,'MG Universe'!$A$2:$R$9990,12)</f>
        <v>1.5100000000000001E-2</v>
      </c>
      <c r="M307" s="87">
        <f>VLOOKUP($A307,'MG Universe'!$A$2:$R$9990,13)</f>
        <v>1.2</v>
      </c>
      <c r="N307" s="88">
        <f>VLOOKUP($A307,'MG Universe'!$A$2:$R$9990,14)</f>
        <v>2.98</v>
      </c>
      <c r="O307" s="18">
        <f>VLOOKUP($A307,'MG Universe'!$A$2:$R$9990,15)</f>
        <v>-11.47</v>
      </c>
      <c r="P307" s="19">
        <f>VLOOKUP($A307,'MG Universe'!$A$2:$R$9990,16)</f>
        <v>0.2994</v>
      </c>
      <c r="Q307" s="89">
        <f>VLOOKUP($A307,'MG Universe'!$A$2:$R$9990,17)</f>
        <v>15</v>
      </c>
      <c r="R307" s="18">
        <f>VLOOKUP($A307,'MG Universe'!$A$2:$R$9990,18)</f>
        <v>23.23</v>
      </c>
      <c r="S307" s="18">
        <f>VLOOKUP($A307,'MG Universe'!$A$2:$U$9990,19)</f>
        <v>22321247396</v>
      </c>
      <c r="T307" s="18" t="str">
        <f>VLOOKUP($A307,'MG Universe'!$A$2:$U$9990,20)</f>
        <v>Large</v>
      </c>
      <c r="U307" s="18" t="str">
        <f>VLOOKUP($A307,'MG Universe'!$A$2:$U$9990,21)</f>
        <v>IT Hardware</v>
      </c>
    </row>
    <row r="308" spans="1:21" ht="15.75" thickBot="1" x14ac:dyDescent="0.3">
      <c r="A308" s="138" t="s">
        <v>1126</v>
      </c>
      <c r="B308" s="119" t="str">
        <f>VLOOKUP($A308,'MG Universe'!$A$2:$R$9990,2)</f>
        <v>McKesson Corporation</v>
      </c>
      <c r="C308" s="15" t="str">
        <f>VLOOKUP($A308,'MG Universe'!$A$2:$R$9990,3)</f>
        <v>B</v>
      </c>
      <c r="D308" s="15" t="str">
        <f>VLOOKUP($A308,'MG Universe'!$A$2:$R$9990,4)</f>
        <v>D</v>
      </c>
      <c r="E308" s="15" t="str">
        <f>VLOOKUP($A308,'MG Universe'!$A$2:$R$9990,5)</f>
        <v>U</v>
      </c>
      <c r="F308" s="16" t="str">
        <f>VLOOKUP($A308,'MG Universe'!$A$2:$R$9990,6)</f>
        <v>DU</v>
      </c>
      <c r="G308" s="85">
        <f>VLOOKUP($A308,'MG Universe'!$A$2:$R$9990,7)</f>
        <v>43261</v>
      </c>
      <c r="H308" s="18">
        <f>VLOOKUP($A308,'MG Universe'!$A$2:$R$9990,8)</f>
        <v>377.58</v>
      </c>
      <c r="I308" s="18">
        <f>VLOOKUP($A308,'MG Universe'!$A$2:$R$9990,9)</f>
        <v>134.58000000000001</v>
      </c>
      <c r="J308" s="19">
        <f>VLOOKUP($A308,'MG Universe'!$A$2:$R$9990,10)</f>
        <v>0.35639999999999999</v>
      </c>
      <c r="K308" s="86">
        <f>VLOOKUP($A308,'MG Universe'!$A$2:$R$9990,11)</f>
        <v>12.51</v>
      </c>
      <c r="L308" s="19">
        <f>VLOOKUP($A308,'MG Universe'!$A$2:$R$9990,12)</f>
        <v>9.7000000000000003E-3</v>
      </c>
      <c r="M308" s="87">
        <f>VLOOKUP($A308,'MG Universe'!$A$2:$R$9990,13)</f>
        <v>1.3</v>
      </c>
      <c r="N308" s="88">
        <f>VLOOKUP($A308,'MG Universe'!$A$2:$R$9990,14)</f>
        <v>1.01</v>
      </c>
      <c r="O308" s="18">
        <f>VLOOKUP($A308,'MG Universe'!$A$2:$R$9990,15)</f>
        <v>-64.02</v>
      </c>
      <c r="P308" s="19">
        <f>VLOOKUP($A308,'MG Universe'!$A$2:$R$9990,16)</f>
        <v>0.02</v>
      </c>
      <c r="Q308" s="89">
        <f>VLOOKUP($A308,'MG Universe'!$A$2:$R$9990,17)</f>
        <v>5</v>
      </c>
      <c r="R308" s="18">
        <f>VLOOKUP($A308,'MG Universe'!$A$2:$R$9990,18)</f>
        <v>120.24</v>
      </c>
      <c r="S308" s="18">
        <f>VLOOKUP($A308,'MG Universe'!$A$2:$U$9990,19)</f>
        <v>27357281463</v>
      </c>
      <c r="T308" s="18" t="str">
        <f>VLOOKUP($A308,'MG Universe'!$A$2:$U$9990,20)</f>
        <v>Large</v>
      </c>
      <c r="U308" s="18" t="str">
        <f>VLOOKUP($A308,'MG Universe'!$A$2:$U$9990,21)</f>
        <v>Retail</v>
      </c>
    </row>
    <row r="309" spans="1:21" ht="15.75" thickBot="1" x14ac:dyDescent="0.3">
      <c r="A309" s="138" t="s">
        <v>1128</v>
      </c>
      <c r="B309" s="119" t="str">
        <f>VLOOKUP($A309,'MG Universe'!$A$2:$R$9990,2)</f>
        <v>Moody's Corporation</v>
      </c>
      <c r="C309" s="15" t="str">
        <f>VLOOKUP($A309,'MG Universe'!$A$2:$R$9990,3)</f>
        <v>F</v>
      </c>
      <c r="D309" s="15" t="str">
        <f>VLOOKUP($A309,'MG Universe'!$A$2:$R$9990,4)</f>
        <v>S</v>
      </c>
      <c r="E309" s="15" t="str">
        <f>VLOOKUP($A309,'MG Universe'!$A$2:$R$9990,5)</f>
        <v>O</v>
      </c>
      <c r="F309" s="16" t="str">
        <f>VLOOKUP($A309,'MG Universe'!$A$2:$R$9990,6)</f>
        <v>SO</v>
      </c>
      <c r="G309" s="85">
        <f>VLOOKUP($A309,'MG Universe'!$A$2:$R$9990,7)</f>
        <v>43275</v>
      </c>
      <c r="H309" s="18">
        <f>VLOOKUP($A309,'MG Universe'!$A$2:$R$9990,8)</f>
        <v>106.07</v>
      </c>
      <c r="I309" s="18">
        <f>VLOOKUP($A309,'MG Universe'!$A$2:$R$9990,9)</f>
        <v>182.69</v>
      </c>
      <c r="J309" s="19">
        <f>VLOOKUP($A309,'MG Universe'!$A$2:$R$9990,10)</f>
        <v>1.7223999999999999</v>
      </c>
      <c r="K309" s="86">
        <f>VLOOKUP($A309,'MG Universe'!$A$2:$R$9990,11)</f>
        <v>36.03</v>
      </c>
      <c r="L309" s="19">
        <f>VLOOKUP($A309,'MG Universe'!$A$2:$R$9990,12)</f>
        <v>8.3000000000000001E-3</v>
      </c>
      <c r="M309" s="87">
        <f>VLOOKUP($A309,'MG Universe'!$A$2:$R$9990,13)</f>
        <v>1.2</v>
      </c>
      <c r="N309" s="88">
        <f>VLOOKUP($A309,'MG Universe'!$A$2:$R$9990,14)</f>
        <v>1.47</v>
      </c>
      <c r="O309" s="18">
        <f>VLOOKUP($A309,'MG Universe'!$A$2:$R$9990,15)</f>
        <v>-29.69</v>
      </c>
      <c r="P309" s="19">
        <f>VLOOKUP($A309,'MG Universe'!$A$2:$R$9990,16)</f>
        <v>0.13769999999999999</v>
      </c>
      <c r="Q309" s="89">
        <f>VLOOKUP($A309,'MG Universe'!$A$2:$R$9990,17)</f>
        <v>8</v>
      </c>
      <c r="R309" s="18">
        <f>VLOOKUP($A309,'MG Universe'!$A$2:$R$9990,18)</f>
        <v>0</v>
      </c>
      <c r="S309" s="18">
        <f>VLOOKUP($A309,'MG Universe'!$A$2:$U$9990,19)</f>
        <v>34988993332</v>
      </c>
      <c r="T309" s="18" t="str">
        <f>VLOOKUP($A309,'MG Universe'!$A$2:$U$9990,20)</f>
        <v>Large</v>
      </c>
      <c r="U309" s="18" t="str">
        <f>VLOOKUP($A309,'MG Universe'!$A$2:$U$9990,21)</f>
        <v>Financial Services</v>
      </c>
    </row>
    <row r="310" spans="1:21" ht="15.75" thickBot="1" x14ac:dyDescent="0.3">
      <c r="A310" s="138" t="s">
        <v>1130</v>
      </c>
      <c r="B310" s="119" t="str">
        <f>VLOOKUP($A310,'MG Universe'!$A$2:$R$9990,2)</f>
        <v>MONDELEZ INTERNATIONAL INC Common Stock</v>
      </c>
      <c r="C310" s="15" t="str">
        <f>VLOOKUP($A310,'MG Universe'!$A$2:$R$9990,3)</f>
        <v>D</v>
      </c>
      <c r="D310" s="15" t="str">
        <f>VLOOKUP($A310,'MG Universe'!$A$2:$R$9990,4)</f>
        <v>S</v>
      </c>
      <c r="E310" s="15" t="str">
        <f>VLOOKUP($A310,'MG Universe'!$A$2:$R$9990,5)</f>
        <v>O</v>
      </c>
      <c r="F310" s="16" t="str">
        <f>VLOOKUP($A310,'MG Universe'!$A$2:$R$9990,6)</f>
        <v>SO</v>
      </c>
      <c r="G310" s="85">
        <f>VLOOKUP($A310,'MG Universe'!$A$2:$R$9990,7)</f>
        <v>43275</v>
      </c>
      <c r="H310" s="18">
        <f>VLOOKUP($A310,'MG Universe'!$A$2:$R$9990,8)</f>
        <v>33.74</v>
      </c>
      <c r="I310" s="18">
        <f>VLOOKUP($A310,'MG Universe'!$A$2:$R$9990,9)</f>
        <v>42.83</v>
      </c>
      <c r="J310" s="19">
        <f>VLOOKUP($A310,'MG Universe'!$A$2:$R$9990,10)</f>
        <v>1.2694000000000001</v>
      </c>
      <c r="K310" s="86">
        <f>VLOOKUP($A310,'MG Universe'!$A$2:$R$9990,11)</f>
        <v>19.559999999999999</v>
      </c>
      <c r="L310" s="19">
        <f>VLOOKUP($A310,'MG Universe'!$A$2:$R$9990,12)</f>
        <v>1.9099999999999999E-2</v>
      </c>
      <c r="M310" s="87">
        <f>VLOOKUP($A310,'MG Universe'!$A$2:$R$9990,13)</f>
        <v>0.9</v>
      </c>
      <c r="N310" s="88">
        <f>VLOOKUP($A310,'MG Universe'!$A$2:$R$9990,14)</f>
        <v>0.5</v>
      </c>
      <c r="O310" s="18">
        <f>VLOOKUP($A310,'MG Universe'!$A$2:$R$9990,15)</f>
        <v>-19.66</v>
      </c>
      <c r="P310" s="19">
        <f>VLOOKUP($A310,'MG Universe'!$A$2:$R$9990,16)</f>
        <v>5.5300000000000002E-2</v>
      </c>
      <c r="Q310" s="89">
        <f>VLOOKUP($A310,'MG Universe'!$A$2:$R$9990,17)</f>
        <v>4</v>
      </c>
      <c r="R310" s="18">
        <f>VLOOKUP($A310,'MG Universe'!$A$2:$R$9990,18)</f>
        <v>30.72</v>
      </c>
      <c r="S310" s="18">
        <f>VLOOKUP($A310,'MG Universe'!$A$2:$U$9990,19)</f>
        <v>63953625105</v>
      </c>
      <c r="T310" s="18" t="str">
        <f>VLOOKUP($A310,'MG Universe'!$A$2:$U$9990,20)</f>
        <v>Large</v>
      </c>
      <c r="U310" s="18" t="str">
        <f>VLOOKUP($A310,'MG Universe'!$A$2:$U$9990,21)</f>
        <v>Food Processing</v>
      </c>
    </row>
    <row r="311" spans="1:21" ht="15.75" thickBot="1" x14ac:dyDescent="0.3">
      <c r="A311" s="138" t="s">
        <v>1131</v>
      </c>
      <c r="B311" s="119" t="str">
        <f>VLOOKUP($A311,'MG Universe'!$A$2:$R$9990,2)</f>
        <v>Medtronic PLC</v>
      </c>
      <c r="C311" s="15" t="str">
        <f>VLOOKUP($A311,'MG Universe'!$A$2:$R$9990,3)</f>
        <v>C-</v>
      </c>
      <c r="D311" s="15" t="str">
        <f>VLOOKUP($A311,'MG Universe'!$A$2:$R$9990,4)</f>
        <v>S</v>
      </c>
      <c r="E311" s="15" t="str">
        <f>VLOOKUP($A311,'MG Universe'!$A$2:$R$9990,5)</f>
        <v>O</v>
      </c>
      <c r="F311" s="16" t="str">
        <f>VLOOKUP($A311,'MG Universe'!$A$2:$R$9990,6)</f>
        <v>SO</v>
      </c>
      <c r="G311" s="85">
        <f>VLOOKUP($A311,'MG Universe'!$A$2:$R$9990,7)</f>
        <v>43162</v>
      </c>
      <c r="H311" s="18">
        <f>VLOOKUP($A311,'MG Universe'!$A$2:$R$9990,8)</f>
        <v>9.6</v>
      </c>
      <c r="I311" s="18">
        <f>VLOOKUP($A311,'MG Universe'!$A$2:$R$9990,9)</f>
        <v>88.29</v>
      </c>
      <c r="J311" s="19">
        <f>VLOOKUP($A311,'MG Universe'!$A$2:$R$9990,10)</f>
        <v>9.1968999999999994</v>
      </c>
      <c r="K311" s="86">
        <f>VLOOKUP($A311,'MG Universe'!$A$2:$R$9990,11)</f>
        <v>33.44</v>
      </c>
      <c r="L311" s="19">
        <f>VLOOKUP($A311,'MG Universe'!$A$2:$R$9990,12)</f>
        <v>1.95E-2</v>
      </c>
      <c r="M311" s="87">
        <f>VLOOKUP($A311,'MG Universe'!$A$2:$R$9990,13)</f>
        <v>1</v>
      </c>
      <c r="N311" s="88">
        <f>VLOOKUP($A311,'MG Universe'!$A$2:$R$9990,14)</f>
        <v>2.4300000000000002</v>
      </c>
      <c r="O311" s="18">
        <f>VLOOKUP($A311,'MG Universe'!$A$2:$R$9990,15)</f>
        <v>-14</v>
      </c>
      <c r="P311" s="19">
        <f>VLOOKUP($A311,'MG Universe'!$A$2:$R$9990,16)</f>
        <v>0.12470000000000001</v>
      </c>
      <c r="Q311" s="89">
        <f>VLOOKUP($A311,'MG Universe'!$A$2:$R$9990,17)</f>
        <v>20</v>
      </c>
      <c r="R311" s="18">
        <f>VLOOKUP($A311,'MG Universe'!$A$2:$R$9990,18)</f>
        <v>45.99</v>
      </c>
      <c r="S311" s="18">
        <f>VLOOKUP($A311,'MG Universe'!$A$2:$U$9990,19)</f>
        <v>118585439100</v>
      </c>
      <c r="T311" s="18" t="str">
        <f>VLOOKUP($A311,'MG Universe'!$A$2:$U$9990,20)</f>
        <v>Large</v>
      </c>
      <c r="U311" s="18" t="str">
        <f>VLOOKUP($A311,'MG Universe'!$A$2:$U$9990,21)</f>
        <v>Medical</v>
      </c>
    </row>
    <row r="312" spans="1:21" ht="15.75" thickBot="1" x14ac:dyDescent="0.3">
      <c r="A312" s="138" t="s">
        <v>1132</v>
      </c>
      <c r="B312" s="119" t="str">
        <f>VLOOKUP($A312,'MG Universe'!$A$2:$R$9990,2)</f>
        <v>Metlife Inc</v>
      </c>
      <c r="C312" s="15" t="str">
        <f>VLOOKUP($A312,'MG Universe'!$A$2:$R$9990,3)</f>
        <v>C</v>
      </c>
      <c r="D312" s="15" t="str">
        <f>VLOOKUP($A312,'MG Universe'!$A$2:$R$9990,4)</f>
        <v>S</v>
      </c>
      <c r="E312" s="15" t="str">
        <f>VLOOKUP($A312,'MG Universe'!$A$2:$R$9990,5)</f>
        <v>O</v>
      </c>
      <c r="F312" s="16" t="str">
        <f>VLOOKUP($A312,'MG Universe'!$A$2:$R$9990,6)</f>
        <v>SO</v>
      </c>
      <c r="G312" s="85">
        <f>VLOOKUP($A312,'MG Universe'!$A$2:$R$9990,7)</f>
        <v>43165</v>
      </c>
      <c r="H312" s="18">
        <f>VLOOKUP($A312,'MG Universe'!$A$2:$R$9990,8)</f>
        <v>26.82</v>
      </c>
      <c r="I312" s="18">
        <f>VLOOKUP($A312,'MG Universe'!$A$2:$R$9990,9)</f>
        <v>44.19</v>
      </c>
      <c r="J312" s="19">
        <f>VLOOKUP($A312,'MG Universe'!$A$2:$R$9990,10)</f>
        <v>1.6476999999999999</v>
      </c>
      <c r="K312" s="86">
        <f>VLOOKUP($A312,'MG Universe'!$A$2:$R$9990,11)</f>
        <v>12.17</v>
      </c>
      <c r="L312" s="19">
        <f>VLOOKUP($A312,'MG Universe'!$A$2:$R$9990,12)</f>
        <v>3.6200000000000003E-2</v>
      </c>
      <c r="M312" s="87">
        <f>VLOOKUP($A312,'MG Universe'!$A$2:$R$9990,13)</f>
        <v>1.2</v>
      </c>
      <c r="N312" s="88" t="str">
        <f>VLOOKUP($A312,'MG Universe'!$A$2:$R$9990,14)</f>
        <v>N/A</v>
      </c>
      <c r="O312" s="18" t="str">
        <f>VLOOKUP($A312,'MG Universe'!$A$2:$R$9990,15)</f>
        <v>N/A</v>
      </c>
      <c r="P312" s="19">
        <f>VLOOKUP($A312,'MG Universe'!$A$2:$R$9990,16)</f>
        <v>1.84E-2</v>
      </c>
      <c r="Q312" s="89">
        <f>VLOOKUP($A312,'MG Universe'!$A$2:$R$9990,17)</f>
        <v>5</v>
      </c>
      <c r="R312" s="18">
        <f>VLOOKUP($A312,'MG Universe'!$A$2:$R$9990,18)</f>
        <v>76.7</v>
      </c>
      <c r="S312" s="18">
        <f>VLOOKUP($A312,'MG Universe'!$A$2:$U$9990,19)</f>
        <v>44677898369</v>
      </c>
      <c r="T312" s="18" t="str">
        <f>VLOOKUP($A312,'MG Universe'!$A$2:$U$9990,20)</f>
        <v>Large</v>
      </c>
      <c r="U312" s="18" t="str">
        <f>VLOOKUP($A312,'MG Universe'!$A$2:$U$9990,21)</f>
        <v>Insurance</v>
      </c>
    </row>
    <row r="313" spans="1:21" ht="15.75" thickBot="1" x14ac:dyDescent="0.3">
      <c r="A313" s="138" t="s">
        <v>1134</v>
      </c>
      <c r="B313" s="119" t="str">
        <f>VLOOKUP($A313,'MG Universe'!$A$2:$R$9990,2)</f>
        <v>MGM Resorts International</v>
      </c>
      <c r="C313" s="15" t="str">
        <f>VLOOKUP($A313,'MG Universe'!$A$2:$R$9990,3)</f>
        <v>C-</v>
      </c>
      <c r="D313" s="15" t="str">
        <f>VLOOKUP($A313,'MG Universe'!$A$2:$R$9990,4)</f>
        <v>S</v>
      </c>
      <c r="E313" s="15" t="str">
        <f>VLOOKUP($A313,'MG Universe'!$A$2:$R$9990,5)</f>
        <v>U</v>
      </c>
      <c r="F313" s="16" t="str">
        <f>VLOOKUP($A313,'MG Universe'!$A$2:$R$9990,6)</f>
        <v>SU</v>
      </c>
      <c r="G313" s="85">
        <f>VLOOKUP($A313,'MG Universe'!$A$2:$R$9990,7)</f>
        <v>43165</v>
      </c>
      <c r="H313" s="18">
        <f>VLOOKUP($A313,'MG Universe'!$A$2:$R$9990,8)</f>
        <v>58.03</v>
      </c>
      <c r="I313" s="18">
        <f>VLOOKUP($A313,'MG Universe'!$A$2:$R$9990,9)</f>
        <v>31.25</v>
      </c>
      <c r="J313" s="19">
        <f>VLOOKUP($A313,'MG Universe'!$A$2:$R$9990,10)</f>
        <v>0.53849999999999998</v>
      </c>
      <c r="K313" s="86">
        <f>VLOOKUP($A313,'MG Universe'!$A$2:$R$9990,11)</f>
        <v>20.7</v>
      </c>
      <c r="L313" s="19">
        <f>VLOOKUP($A313,'MG Universe'!$A$2:$R$9990,12)</f>
        <v>1.41E-2</v>
      </c>
      <c r="M313" s="87">
        <f>VLOOKUP($A313,'MG Universe'!$A$2:$R$9990,13)</f>
        <v>1.4</v>
      </c>
      <c r="N313" s="88">
        <f>VLOOKUP($A313,'MG Universe'!$A$2:$R$9990,14)</f>
        <v>0.77</v>
      </c>
      <c r="O313" s="18">
        <f>VLOOKUP($A313,'MG Universe'!$A$2:$R$9990,15)</f>
        <v>-33.5</v>
      </c>
      <c r="P313" s="19">
        <f>VLOOKUP($A313,'MG Universe'!$A$2:$R$9990,16)</f>
        <v>6.0999999999999999E-2</v>
      </c>
      <c r="Q313" s="89">
        <f>VLOOKUP($A313,'MG Universe'!$A$2:$R$9990,17)</f>
        <v>1</v>
      </c>
      <c r="R313" s="18">
        <f>VLOOKUP($A313,'MG Universe'!$A$2:$R$9990,18)</f>
        <v>18.07</v>
      </c>
      <c r="S313" s="18">
        <f>VLOOKUP($A313,'MG Universe'!$A$2:$U$9990,19)</f>
        <v>17304516781</v>
      </c>
      <c r="T313" s="18" t="str">
        <f>VLOOKUP($A313,'MG Universe'!$A$2:$U$9990,20)</f>
        <v>Large</v>
      </c>
      <c r="U313" s="18" t="str">
        <f>VLOOKUP($A313,'MG Universe'!$A$2:$U$9990,21)</f>
        <v>Casinos</v>
      </c>
    </row>
    <row r="314" spans="1:21" ht="15.75" thickBot="1" x14ac:dyDescent="0.3">
      <c r="A314" s="138" t="s">
        <v>1137</v>
      </c>
      <c r="B314" s="119" t="str">
        <f>VLOOKUP($A314,'MG Universe'!$A$2:$R$9990,2)</f>
        <v>Mohawk Industries, Inc.</v>
      </c>
      <c r="C314" s="15" t="str">
        <f>VLOOKUP($A314,'MG Universe'!$A$2:$R$9990,3)</f>
        <v>B-</v>
      </c>
      <c r="D314" s="15" t="str">
        <f>VLOOKUP($A314,'MG Universe'!$A$2:$R$9990,4)</f>
        <v>E</v>
      </c>
      <c r="E314" s="15" t="str">
        <f>VLOOKUP($A314,'MG Universe'!$A$2:$R$9990,5)</f>
        <v>U</v>
      </c>
      <c r="F314" s="16" t="str">
        <f>VLOOKUP($A314,'MG Universe'!$A$2:$R$9990,6)</f>
        <v>EU</v>
      </c>
      <c r="G314" s="85">
        <f>VLOOKUP($A314,'MG Universe'!$A$2:$R$9990,7)</f>
        <v>43235</v>
      </c>
      <c r="H314" s="18">
        <f>VLOOKUP($A314,'MG Universe'!$A$2:$R$9990,8)</f>
        <v>485.69</v>
      </c>
      <c r="I314" s="18">
        <f>VLOOKUP($A314,'MG Universe'!$A$2:$R$9990,9)</f>
        <v>224.37</v>
      </c>
      <c r="J314" s="19">
        <f>VLOOKUP($A314,'MG Universe'!$A$2:$R$9990,10)</f>
        <v>0.46200000000000002</v>
      </c>
      <c r="K314" s="86">
        <f>VLOOKUP($A314,'MG Universe'!$A$2:$R$9990,11)</f>
        <v>17.78</v>
      </c>
      <c r="L314" s="19">
        <f>VLOOKUP($A314,'MG Universe'!$A$2:$R$9990,12)</f>
        <v>0</v>
      </c>
      <c r="M314" s="87">
        <f>VLOOKUP($A314,'MG Universe'!$A$2:$R$9990,13)</f>
        <v>1.4</v>
      </c>
      <c r="N314" s="88">
        <f>VLOOKUP($A314,'MG Universe'!$A$2:$R$9990,14)</f>
        <v>1.54</v>
      </c>
      <c r="O314" s="18">
        <f>VLOOKUP($A314,'MG Universe'!$A$2:$R$9990,15)</f>
        <v>-12.35</v>
      </c>
      <c r="P314" s="19">
        <f>VLOOKUP($A314,'MG Universe'!$A$2:$R$9990,16)</f>
        <v>4.6399999999999997E-2</v>
      </c>
      <c r="Q314" s="89">
        <f>VLOOKUP($A314,'MG Universe'!$A$2:$R$9990,17)</f>
        <v>0</v>
      </c>
      <c r="R314" s="18">
        <f>VLOOKUP($A314,'MG Universe'!$A$2:$R$9990,18)</f>
        <v>180.11</v>
      </c>
      <c r="S314" s="18">
        <f>VLOOKUP($A314,'MG Universe'!$A$2:$U$9990,19)</f>
        <v>16914511716</v>
      </c>
      <c r="T314" s="18" t="str">
        <f>VLOOKUP($A314,'MG Universe'!$A$2:$U$9990,20)</f>
        <v>Large</v>
      </c>
      <c r="U314" s="18" t="str">
        <f>VLOOKUP($A314,'MG Universe'!$A$2:$U$9990,21)</f>
        <v>Construction</v>
      </c>
    </row>
    <row r="315" spans="1:21" ht="15.75" thickBot="1" x14ac:dyDescent="0.3">
      <c r="A315" s="138" t="s">
        <v>1139</v>
      </c>
      <c r="B315" s="119" t="str">
        <f>VLOOKUP($A315,'MG Universe'!$A$2:$R$9990,2)</f>
        <v>MCCORMICK &amp; Co/SH SH NV</v>
      </c>
      <c r="C315" s="15" t="str">
        <f>VLOOKUP($A315,'MG Universe'!$A$2:$R$9990,3)</f>
        <v>D+</v>
      </c>
      <c r="D315" s="15" t="str">
        <f>VLOOKUP($A315,'MG Universe'!$A$2:$R$9990,4)</f>
        <v>S</v>
      </c>
      <c r="E315" s="15" t="str">
        <f>VLOOKUP($A315,'MG Universe'!$A$2:$R$9990,5)</f>
        <v>O</v>
      </c>
      <c r="F315" s="16" t="str">
        <f>VLOOKUP($A315,'MG Universe'!$A$2:$R$9990,6)</f>
        <v>SO</v>
      </c>
      <c r="G315" s="85">
        <f>VLOOKUP($A315,'MG Universe'!$A$2:$R$9990,7)</f>
        <v>43223</v>
      </c>
      <c r="H315" s="18">
        <f>VLOOKUP($A315,'MG Universe'!$A$2:$R$9990,8)</f>
        <v>69.760000000000005</v>
      </c>
      <c r="I315" s="18">
        <f>VLOOKUP($A315,'MG Universe'!$A$2:$R$9990,9)</f>
        <v>119.42</v>
      </c>
      <c r="J315" s="19">
        <f>VLOOKUP($A315,'MG Universe'!$A$2:$R$9990,10)</f>
        <v>1.7119</v>
      </c>
      <c r="K315" s="86">
        <f>VLOOKUP($A315,'MG Universe'!$A$2:$R$9990,11)</f>
        <v>30.08</v>
      </c>
      <c r="L315" s="19">
        <f>VLOOKUP($A315,'MG Universe'!$A$2:$R$9990,12)</f>
        <v>1.5699999999999999E-2</v>
      </c>
      <c r="M315" s="87">
        <f>VLOOKUP($A315,'MG Universe'!$A$2:$R$9990,13)</f>
        <v>0.6</v>
      </c>
      <c r="N315" s="88">
        <f>VLOOKUP($A315,'MG Universe'!$A$2:$R$9990,14)</f>
        <v>0.86</v>
      </c>
      <c r="O315" s="18">
        <f>VLOOKUP($A315,'MG Universe'!$A$2:$R$9990,15)</f>
        <v>-42.87</v>
      </c>
      <c r="P315" s="19">
        <f>VLOOKUP($A315,'MG Universe'!$A$2:$R$9990,16)</f>
        <v>0.1079</v>
      </c>
      <c r="Q315" s="89">
        <f>VLOOKUP($A315,'MG Universe'!$A$2:$R$9990,17)</f>
        <v>20</v>
      </c>
      <c r="R315" s="18">
        <f>VLOOKUP($A315,'MG Universe'!$A$2:$R$9990,18)</f>
        <v>46.04</v>
      </c>
      <c r="S315" s="18">
        <f>VLOOKUP($A315,'MG Universe'!$A$2:$U$9990,19)</f>
        <v>15744529363</v>
      </c>
      <c r="T315" s="18" t="str">
        <f>VLOOKUP($A315,'MG Universe'!$A$2:$U$9990,20)</f>
        <v>Large</v>
      </c>
      <c r="U315" s="18" t="str">
        <f>VLOOKUP($A315,'MG Universe'!$A$2:$U$9990,21)</f>
        <v>Food Processing</v>
      </c>
    </row>
    <row r="316" spans="1:21" ht="15.75" thickBot="1" x14ac:dyDescent="0.3">
      <c r="A316" s="138" t="s">
        <v>1140</v>
      </c>
      <c r="B316" s="119" t="str">
        <f>VLOOKUP($A316,'MG Universe'!$A$2:$R$9990,2)</f>
        <v>Martin Marietta Materials, Inc.</v>
      </c>
      <c r="C316" s="15" t="str">
        <f>VLOOKUP($A316,'MG Universe'!$A$2:$R$9990,3)</f>
        <v>C</v>
      </c>
      <c r="D316" s="15" t="str">
        <f>VLOOKUP($A316,'MG Universe'!$A$2:$R$9990,4)</f>
        <v>E</v>
      </c>
      <c r="E316" s="15" t="str">
        <f>VLOOKUP($A316,'MG Universe'!$A$2:$R$9990,5)</f>
        <v>F</v>
      </c>
      <c r="F316" s="16" t="str">
        <f>VLOOKUP($A316,'MG Universe'!$A$2:$R$9990,6)</f>
        <v>EF</v>
      </c>
      <c r="G316" s="85">
        <f>VLOOKUP($A316,'MG Universe'!$A$2:$R$9990,7)</f>
        <v>43221</v>
      </c>
      <c r="H316" s="18">
        <f>VLOOKUP($A316,'MG Universe'!$A$2:$R$9990,8)</f>
        <v>297.55</v>
      </c>
      <c r="I316" s="18">
        <f>VLOOKUP($A316,'MG Universe'!$A$2:$R$9990,9)</f>
        <v>225.35</v>
      </c>
      <c r="J316" s="19">
        <f>VLOOKUP($A316,'MG Universe'!$A$2:$R$9990,10)</f>
        <v>0.75739999999999996</v>
      </c>
      <c r="K316" s="86">
        <f>VLOOKUP($A316,'MG Universe'!$A$2:$R$9990,11)</f>
        <v>29.15</v>
      </c>
      <c r="L316" s="19">
        <f>VLOOKUP($A316,'MG Universe'!$A$2:$R$9990,12)</f>
        <v>7.6E-3</v>
      </c>
      <c r="M316" s="87">
        <f>VLOOKUP($A316,'MG Universe'!$A$2:$R$9990,13)</f>
        <v>1.1000000000000001</v>
      </c>
      <c r="N316" s="88">
        <f>VLOOKUP($A316,'MG Universe'!$A$2:$R$9990,14)</f>
        <v>3.79</v>
      </c>
      <c r="O316" s="18">
        <f>VLOOKUP($A316,'MG Universe'!$A$2:$R$9990,15)</f>
        <v>-26.6</v>
      </c>
      <c r="P316" s="19">
        <f>VLOOKUP($A316,'MG Universe'!$A$2:$R$9990,16)</f>
        <v>0.1033</v>
      </c>
      <c r="Q316" s="89">
        <f>VLOOKUP($A316,'MG Universe'!$A$2:$R$9990,17)</f>
        <v>2</v>
      </c>
      <c r="R316" s="18">
        <f>VLOOKUP($A316,'MG Universe'!$A$2:$R$9990,18)</f>
        <v>115.39</v>
      </c>
      <c r="S316" s="18">
        <f>VLOOKUP($A316,'MG Universe'!$A$2:$U$9990,19)</f>
        <v>14305948071</v>
      </c>
      <c r="T316" s="18" t="str">
        <f>VLOOKUP($A316,'MG Universe'!$A$2:$U$9990,20)</f>
        <v>Large</v>
      </c>
      <c r="U316" s="18" t="str">
        <f>VLOOKUP($A316,'MG Universe'!$A$2:$U$9990,21)</f>
        <v>Construction</v>
      </c>
    </row>
    <row r="317" spans="1:21" ht="15.75" thickBot="1" x14ac:dyDescent="0.3">
      <c r="A317" s="138" t="s">
        <v>148</v>
      </c>
      <c r="B317" s="119" t="str">
        <f>VLOOKUP($A317,'MG Universe'!$A$2:$R$9990,2)</f>
        <v>Marsh &amp; McLennan Companies, Inc.</v>
      </c>
      <c r="C317" s="15" t="str">
        <f>VLOOKUP($A317,'MG Universe'!$A$2:$R$9990,3)</f>
        <v>D+</v>
      </c>
      <c r="D317" s="15" t="str">
        <f>VLOOKUP($A317,'MG Universe'!$A$2:$R$9990,4)</f>
        <v>S</v>
      </c>
      <c r="E317" s="15" t="str">
        <f>VLOOKUP($A317,'MG Universe'!$A$2:$R$9990,5)</f>
        <v>F</v>
      </c>
      <c r="F317" s="16" t="str">
        <f>VLOOKUP($A317,'MG Universe'!$A$2:$R$9990,6)</f>
        <v>SF</v>
      </c>
      <c r="G317" s="85">
        <f>VLOOKUP($A317,'MG Universe'!$A$2:$R$9990,7)</f>
        <v>43186</v>
      </c>
      <c r="H317" s="18">
        <f>VLOOKUP($A317,'MG Universe'!$A$2:$R$9990,8)</f>
        <v>79.66</v>
      </c>
      <c r="I317" s="18">
        <f>VLOOKUP($A317,'MG Universe'!$A$2:$R$9990,9)</f>
        <v>86.93</v>
      </c>
      <c r="J317" s="19">
        <f>VLOOKUP($A317,'MG Universe'!$A$2:$R$9990,10)</f>
        <v>1.0912999999999999</v>
      </c>
      <c r="K317" s="86">
        <f>VLOOKUP($A317,'MG Universe'!$A$2:$R$9990,11)</f>
        <v>25.34</v>
      </c>
      <c r="L317" s="19">
        <f>VLOOKUP($A317,'MG Universe'!$A$2:$R$9990,12)</f>
        <v>1.6500000000000001E-2</v>
      </c>
      <c r="M317" s="87">
        <f>VLOOKUP($A317,'MG Universe'!$A$2:$R$9990,13)</f>
        <v>1</v>
      </c>
      <c r="N317" s="88">
        <f>VLOOKUP($A317,'MG Universe'!$A$2:$R$9990,14)</f>
        <v>1.31</v>
      </c>
      <c r="O317" s="18">
        <f>VLOOKUP($A317,'MG Universe'!$A$2:$R$9990,15)</f>
        <v>-14.55</v>
      </c>
      <c r="P317" s="19">
        <f>VLOOKUP($A317,'MG Universe'!$A$2:$R$9990,16)</f>
        <v>8.4199999999999997E-2</v>
      </c>
      <c r="Q317" s="89">
        <f>VLOOKUP($A317,'MG Universe'!$A$2:$R$9990,17)</f>
        <v>8</v>
      </c>
      <c r="R317" s="18">
        <f>VLOOKUP($A317,'MG Universe'!$A$2:$R$9990,18)</f>
        <v>37.15</v>
      </c>
      <c r="S317" s="18">
        <f>VLOOKUP($A317,'MG Universe'!$A$2:$U$9990,19)</f>
        <v>44085253094</v>
      </c>
      <c r="T317" s="18" t="str">
        <f>VLOOKUP($A317,'MG Universe'!$A$2:$U$9990,20)</f>
        <v>Large</v>
      </c>
      <c r="U317" s="18" t="str">
        <f>VLOOKUP($A317,'MG Universe'!$A$2:$U$9990,21)</f>
        <v>Insurance</v>
      </c>
    </row>
    <row r="318" spans="1:21" ht="15.75" thickBot="1" x14ac:dyDescent="0.3">
      <c r="A318" s="138" t="s">
        <v>1142</v>
      </c>
      <c r="B318" s="119" t="str">
        <f>VLOOKUP($A318,'MG Universe'!$A$2:$R$9990,2)</f>
        <v>3M Co</v>
      </c>
      <c r="C318" s="15" t="str">
        <f>VLOOKUP($A318,'MG Universe'!$A$2:$R$9990,3)</f>
        <v>B</v>
      </c>
      <c r="D318" s="15" t="str">
        <f>VLOOKUP($A318,'MG Universe'!$A$2:$R$9990,4)</f>
        <v>E</v>
      </c>
      <c r="E318" s="15" t="str">
        <f>VLOOKUP($A318,'MG Universe'!$A$2:$R$9990,5)</f>
        <v>O</v>
      </c>
      <c r="F318" s="16" t="str">
        <f>VLOOKUP($A318,'MG Universe'!$A$2:$R$9990,6)</f>
        <v>EO</v>
      </c>
      <c r="G318" s="85">
        <f>VLOOKUP($A318,'MG Universe'!$A$2:$R$9990,7)</f>
        <v>43153</v>
      </c>
      <c r="H318" s="18">
        <f>VLOOKUP($A318,'MG Universe'!$A$2:$R$9990,8)</f>
        <v>149.22</v>
      </c>
      <c r="I318" s="18">
        <f>VLOOKUP($A318,'MG Universe'!$A$2:$R$9990,9)</f>
        <v>202.07</v>
      </c>
      <c r="J318" s="19">
        <f>VLOOKUP($A318,'MG Universe'!$A$2:$R$9990,10)</f>
        <v>1.3542000000000001</v>
      </c>
      <c r="K318" s="86">
        <f>VLOOKUP($A318,'MG Universe'!$A$2:$R$9990,11)</f>
        <v>23.31</v>
      </c>
      <c r="L318" s="19">
        <f>VLOOKUP($A318,'MG Universe'!$A$2:$R$9990,12)</f>
        <v>2.3300000000000001E-2</v>
      </c>
      <c r="M318" s="87">
        <f>VLOOKUP($A318,'MG Universe'!$A$2:$R$9990,13)</f>
        <v>1.2</v>
      </c>
      <c r="N318" s="88">
        <f>VLOOKUP($A318,'MG Universe'!$A$2:$R$9990,14)</f>
        <v>1.86</v>
      </c>
      <c r="O318" s="18">
        <f>VLOOKUP($A318,'MG Universe'!$A$2:$R$9990,15)</f>
        <v>-19.809999999999999</v>
      </c>
      <c r="P318" s="19">
        <f>VLOOKUP($A318,'MG Universe'!$A$2:$R$9990,16)</f>
        <v>7.3999999999999996E-2</v>
      </c>
      <c r="Q318" s="89">
        <f>VLOOKUP($A318,'MG Universe'!$A$2:$R$9990,17)</f>
        <v>20</v>
      </c>
      <c r="R318" s="18">
        <f>VLOOKUP($A318,'MG Universe'!$A$2:$R$9990,18)</f>
        <v>66.95</v>
      </c>
      <c r="S318" s="18">
        <f>VLOOKUP($A318,'MG Universe'!$A$2:$U$9990,19)</f>
        <v>120009147192</v>
      </c>
      <c r="T318" s="18" t="str">
        <f>VLOOKUP($A318,'MG Universe'!$A$2:$U$9990,20)</f>
        <v>Large</v>
      </c>
      <c r="U318" s="18" t="str">
        <f>VLOOKUP($A318,'MG Universe'!$A$2:$U$9990,21)</f>
        <v>Conglomerates</v>
      </c>
    </row>
    <row r="319" spans="1:21" ht="15.75" thickBot="1" x14ac:dyDescent="0.3">
      <c r="A319" s="138" t="s">
        <v>1150</v>
      </c>
      <c r="B319" s="119" t="str">
        <f>VLOOKUP($A319,'MG Universe'!$A$2:$R$9990,2)</f>
        <v>Monster Beverage Corp</v>
      </c>
      <c r="C319" s="15" t="str">
        <f>VLOOKUP($A319,'MG Universe'!$A$2:$R$9990,3)</f>
        <v>C-</v>
      </c>
      <c r="D319" s="15" t="str">
        <f>VLOOKUP($A319,'MG Universe'!$A$2:$R$9990,4)</f>
        <v>E</v>
      </c>
      <c r="E319" s="15" t="str">
        <f>VLOOKUP($A319,'MG Universe'!$A$2:$R$9990,5)</f>
        <v>O</v>
      </c>
      <c r="F319" s="16" t="str">
        <f>VLOOKUP($A319,'MG Universe'!$A$2:$R$9990,6)</f>
        <v>EO</v>
      </c>
      <c r="G319" s="85">
        <f>VLOOKUP($A319,'MG Universe'!$A$2:$R$9990,7)</f>
        <v>43195</v>
      </c>
      <c r="H319" s="18">
        <f>VLOOKUP($A319,'MG Universe'!$A$2:$R$9990,8)</f>
        <v>50.78</v>
      </c>
      <c r="I319" s="18">
        <f>VLOOKUP($A319,'MG Universe'!$A$2:$R$9990,9)</f>
        <v>62.17</v>
      </c>
      <c r="J319" s="19">
        <f>VLOOKUP($A319,'MG Universe'!$A$2:$R$9990,10)</f>
        <v>1.2242999999999999</v>
      </c>
      <c r="K319" s="86">
        <f>VLOOKUP($A319,'MG Universe'!$A$2:$R$9990,11)</f>
        <v>45.71</v>
      </c>
      <c r="L319" s="19">
        <f>VLOOKUP($A319,'MG Universe'!$A$2:$R$9990,12)</f>
        <v>0</v>
      </c>
      <c r="M319" s="87">
        <f>VLOOKUP($A319,'MG Universe'!$A$2:$R$9990,13)</f>
        <v>1.3</v>
      </c>
      <c r="N319" s="88">
        <f>VLOOKUP($A319,'MG Universe'!$A$2:$R$9990,14)</f>
        <v>3.72</v>
      </c>
      <c r="O319" s="18">
        <f>VLOOKUP($A319,'MG Universe'!$A$2:$R$9990,15)</f>
        <v>2.0699999999999998</v>
      </c>
      <c r="P319" s="19">
        <f>VLOOKUP($A319,'MG Universe'!$A$2:$R$9990,16)</f>
        <v>0.18609999999999999</v>
      </c>
      <c r="Q319" s="89">
        <f>VLOOKUP($A319,'MG Universe'!$A$2:$R$9990,17)</f>
        <v>0</v>
      </c>
      <c r="R319" s="18">
        <f>VLOOKUP($A319,'MG Universe'!$A$2:$R$9990,18)</f>
        <v>16.12</v>
      </c>
      <c r="S319" s="18">
        <f>VLOOKUP($A319,'MG Universe'!$A$2:$U$9990,19)</f>
        <v>34362979600</v>
      </c>
      <c r="T319" s="18" t="str">
        <f>VLOOKUP($A319,'MG Universe'!$A$2:$U$9990,20)</f>
        <v>Large</v>
      </c>
      <c r="U319" s="18" t="str">
        <f>VLOOKUP($A319,'MG Universe'!$A$2:$U$9990,21)</f>
        <v>Food Processing</v>
      </c>
    </row>
    <row r="320" spans="1:21" ht="15.75" thickBot="1" x14ac:dyDescent="0.3">
      <c r="A320" s="138" t="s">
        <v>1153</v>
      </c>
      <c r="B320" s="119" t="str">
        <f>VLOOKUP($A320,'MG Universe'!$A$2:$R$9990,2)</f>
        <v>Altria Group Inc</v>
      </c>
      <c r="C320" s="15" t="str">
        <f>VLOOKUP($A320,'MG Universe'!$A$2:$R$9990,3)</f>
        <v>C</v>
      </c>
      <c r="D320" s="15" t="str">
        <f>VLOOKUP($A320,'MG Universe'!$A$2:$R$9990,4)</f>
        <v>S</v>
      </c>
      <c r="E320" s="15" t="str">
        <f>VLOOKUP($A320,'MG Universe'!$A$2:$R$9990,5)</f>
        <v>U</v>
      </c>
      <c r="F320" s="16" t="str">
        <f>VLOOKUP($A320,'MG Universe'!$A$2:$R$9990,6)</f>
        <v>SU</v>
      </c>
      <c r="G320" s="85">
        <f>VLOOKUP($A320,'MG Universe'!$A$2:$R$9990,7)</f>
        <v>43176</v>
      </c>
      <c r="H320" s="18">
        <f>VLOOKUP($A320,'MG Universe'!$A$2:$R$9990,8)</f>
        <v>177.05</v>
      </c>
      <c r="I320" s="18">
        <f>VLOOKUP($A320,'MG Universe'!$A$2:$R$9990,9)</f>
        <v>57.35</v>
      </c>
      <c r="J320" s="19">
        <f>VLOOKUP($A320,'MG Universe'!$A$2:$R$9990,10)</f>
        <v>0.32390000000000002</v>
      </c>
      <c r="K320" s="86">
        <f>VLOOKUP($A320,'MG Universe'!$A$2:$R$9990,11)</f>
        <v>12.47</v>
      </c>
      <c r="L320" s="19">
        <f>VLOOKUP($A320,'MG Universe'!$A$2:$R$9990,12)</f>
        <v>4.4299999999999999E-2</v>
      </c>
      <c r="M320" s="87">
        <f>VLOOKUP($A320,'MG Universe'!$A$2:$R$9990,13)</f>
        <v>0.6</v>
      </c>
      <c r="N320" s="88">
        <f>VLOOKUP($A320,'MG Universe'!$A$2:$R$9990,14)</f>
        <v>0.64</v>
      </c>
      <c r="O320" s="18">
        <f>VLOOKUP($A320,'MG Universe'!$A$2:$R$9990,15)</f>
        <v>-12.34</v>
      </c>
      <c r="P320" s="19">
        <f>VLOOKUP($A320,'MG Universe'!$A$2:$R$9990,16)</f>
        <v>1.9800000000000002E-2</v>
      </c>
      <c r="Q320" s="89">
        <f>VLOOKUP($A320,'MG Universe'!$A$2:$R$9990,17)</f>
        <v>8</v>
      </c>
      <c r="R320" s="18">
        <f>VLOOKUP($A320,'MG Universe'!$A$2:$R$9990,18)</f>
        <v>25.6</v>
      </c>
      <c r="S320" s="18">
        <f>VLOOKUP($A320,'MG Universe'!$A$2:$U$9990,19)</f>
        <v>111126813036</v>
      </c>
      <c r="T320" s="18" t="str">
        <f>VLOOKUP($A320,'MG Universe'!$A$2:$U$9990,20)</f>
        <v>Large</v>
      </c>
      <c r="U320" s="18" t="str">
        <f>VLOOKUP($A320,'MG Universe'!$A$2:$U$9990,21)</f>
        <v>Alcohol &amp; Tobacco</v>
      </c>
    </row>
    <row r="321" spans="1:21" ht="15.75" thickBot="1" x14ac:dyDescent="0.3">
      <c r="A321" s="138" t="s">
        <v>1155</v>
      </c>
      <c r="B321" s="119" t="str">
        <f>VLOOKUP($A321,'MG Universe'!$A$2:$R$9990,2)</f>
        <v>Mosaic Co</v>
      </c>
      <c r="C321" s="15" t="str">
        <f>VLOOKUP($A321,'MG Universe'!$A$2:$R$9990,3)</f>
        <v>D+</v>
      </c>
      <c r="D321" s="15" t="str">
        <f>VLOOKUP($A321,'MG Universe'!$A$2:$R$9990,4)</f>
        <v>S</v>
      </c>
      <c r="E321" s="15" t="str">
        <f>VLOOKUP($A321,'MG Universe'!$A$2:$R$9990,5)</f>
        <v>O</v>
      </c>
      <c r="F321" s="16" t="str">
        <f>VLOOKUP($A321,'MG Universe'!$A$2:$R$9990,6)</f>
        <v>SO</v>
      </c>
      <c r="G321" s="85">
        <f>VLOOKUP($A321,'MG Universe'!$A$2:$R$9990,7)</f>
        <v>43236</v>
      </c>
      <c r="H321" s="18">
        <f>VLOOKUP($A321,'MG Universe'!$A$2:$R$9990,8)</f>
        <v>0</v>
      </c>
      <c r="I321" s="18">
        <f>VLOOKUP($A321,'MG Universe'!$A$2:$R$9990,9)</f>
        <v>28.46</v>
      </c>
      <c r="J321" s="19" t="str">
        <f>VLOOKUP($A321,'MG Universe'!$A$2:$R$9990,10)</f>
        <v>N/A</v>
      </c>
      <c r="K321" s="86">
        <f>VLOOKUP($A321,'MG Universe'!$A$2:$R$9990,11)</f>
        <v>27.37</v>
      </c>
      <c r="L321" s="19">
        <f>VLOOKUP($A321,'MG Universe'!$A$2:$R$9990,12)</f>
        <v>2.1100000000000001E-2</v>
      </c>
      <c r="M321" s="87">
        <f>VLOOKUP($A321,'MG Universe'!$A$2:$R$9990,13)</f>
        <v>1.2</v>
      </c>
      <c r="N321" s="88">
        <f>VLOOKUP($A321,'MG Universe'!$A$2:$R$9990,14)</f>
        <v>1.73</v>
      </c>
      <c r="O321" s="18">
        <f>VLOOKUP($A321,'MG Universe'!$A$2:$R$9990,15)</f>
        <v>-16.03</v>
      </c>
      <c r="P321" s="19">
        <f>VLOOKUP($A321,'MG Universe'!$A$2:$R$9990,16)</f>
        <v>9.4299999999999995E-2</v>
      </c>
      <c r="Q321" s="89">
        <f>VLOOKUP($A321,'MG Universe'!$A$2:$R$9990,17)</f>
        <v>0</v>
      </c>
      <c r="R321" s="18">
        <f>VLOOKUP($A321,'MG Universe'!$A$2:$R$9990,18)</f>
        <v>27.2</v>
      </c>
      <c r="S321" s="18">
        <f>VLOOKUP($A321,'MG Universe'!$A$2:$U$9990,19)</f>
        <v>11035593492</v>
      </c>
      <c r="T321" s="18" t="str">
        <f>VLOOKUP($A321,'MG Universe'!$A$2:$U$9990,20)</f>
        <v>Large</v>
      </c>
      <c r="U321" s="18" t="str">
        <f>VLOOKUP($A321,'MG Universe'!$A$2:$U$9990,21)</f>
        <v>Fertilizer</v>
      </c>
    </row>
    <row r="322" spans="1:21" ht="15.75" thickBot="1" x14ac:dyDescent="0.3">
      <c r="A322" s="138" t="s">
        <v>1157</v>
      </c>
      <c r="B322" s="119" t="str">
        <f>VLOOKUP($A322,'MG Universe'!$A$2:$R$9990,2)</f>
        <v>Marathon Petroleum Corp</v>
      </c>
      <c r="C322" s="15" t="str">
        <f>VLOOKUP($A322,'MG Universe'!$A$2:$R$9990,3)</f>
        <v>D+</v>
      </c>
      <c r="D322" s="15" t="str">
        <f>VLOOKUP($A322,'MG Universe'!$A$2:$R$9990,4)</f>
        <v>S</v>
      </c>
      <c r="E322" s="15" t="str">
        <f>VLOOKUP($A322,'MG Universe'!$A$2:$R$9990,5)</f>
        <v>O</v>
      </c>
      <c r="F322" s="16" t="str">
        <f>VLOOKUP($A322,'MG Universe'!$A$2:$R$9990,6)</f>
        <v>SO</v>
      </c>
      <c r="G322" s="85">
        <f>VLOOKUP($A322,'MG Universe'!$A$2:$R$9990,7)</f>
        <v>43202</v>
      </c>
      <c r="H322" s="18">
        <f>VLOOKUP($A322,'MG Universe'!$A$2:$R$9990,8)</f>
        <v>47.77</v>
      </c>
      <c r="I322" s="18">
        <f>VLOOKUP($A322,'MG Universe'!$A$2:$R$9990,9)</f>
        <v>71.7</v>
      </c>
      <c r="J322" s="19">
        <f>VLOOKUP($A322,'MG Universe'!$A$2:$R$9990,10)</f>
        <v>1.5008999999999999</v>
      </c>
      <c r="K322" s="86">
        <f>VLOOKUP($A322,'MG Universe'!$A$2:$R$9990,11)</f>
        <v>17.03</v>
      </c>
      <c r="L322" s="19">
        <f>VLOOKUP($A322,'MG Universe'!$A$2:$R$9990,12)</f>
        <v>2.12E-2</v>
      </c>
      <c r="M322" s="87">
        <f>VLOOKUP($A322,'MG Universe'!$A$2:$R$9990,13)</f>
        <v>1.3</v>
      </c>
      <c r="N322" s="88">
        <f>VLOOKUP($A322,'MG Universe'!$A$2:$R$9990,14)</f>
        <v>1.28</v>
      </c>
      <c r="O322" s="18">
        <f>VLOOKUP($A322,'MG Universe'!$A$2:$R$9990,15)</f>
        <v>-43.75</v>
      </c>
      <c r="P322" s="19">
        <f>VLOOKUP($A322,'MG Universe'!$A$2:$R$9990,16)</f>
        <v>4.2700000000000002E-2</v>
      </c>
      <c r="Q322" s="89">
        <f>VLOOKUP($A322,'MG Universe'!$A$2:$R$9990,17)</f>
        <v>7</v>
      </c>
      <c r="R322" s="18">
        <f>VLOOKUP($A322,'MG Universe'!$A$2:$R$9990,18)</f>
        <v>43.78</v>
      </c>
      <c r="S322" s="18">
        <f>VLOOKUP($A322,'MG Universe'!$A$2:$U$9990,19)</f>
        <v>33265084094</v>
      </c>
      <c r="T322" s="18" t="str">
        <f>VLOOKUP($A322,'MG Universe'!$A$2:$U$9990,20)</f>
        <v>Large</v>
      </c>
      <c r="U322" s="18" t="str">
        <f>VLOOKUP($A322,'MG Universe'!$A$2:$U$9990,21)</f>
        <v>Oil &amp; Gas</v>
      </c>
    </row>
    <row r="323" spans="1:21" ht="15.75" thickBot="1" x14ac:dyDescent="0.3">
      <c r="A323" s="138" t="s">
        <v>1159</v>
      </c>
      <c r="B323" s="119" t="str">
        <f>VLOOKUP($A323,'MG Universe'!$A$2:$R$9990,2)</f>
        <v>Merck &amp; Co., Inc.</v>
      </c>
      <c r="C323" s="15" t="str">
        <f>VLOOKUP($A323,'MG Universe'!$A$2:$R$9990,3)</f>
        <v>D+</v>
      </c>
      <c r="D323" s="15" t="str">
        <f>VLOOKUP($A323,'MG Universe'!$A$2:$R$9990,4)</f>
        <v>S</v>
      </c>
      <c r="E323" s="15" t="str">
        <f>VLOOKUP($A323,'MG Universe'!$A$2:$R$9990,5)</f>
        <v>O</v>
      </c>
      <c r="F323" s="16" t="str">
        <f>VLOOKUP($A323,'MG Universe'!$A$2:$R$9990,6)</f>
        <v>SO</v>
      </c>
      <c r="G323" s="85">
        <f>VLOOKUP($A323,'MG Universe'!$A$2:$R$9990,7)</f>
        <v>43156</v>
      </c>
      <c r="H323" s="18">
        <f>VLOOKUP($A323,'MG Universe'!$A$2:$R$9990,8)</f>
        <v>18.3</v>
      </c>
      <c r="I323" s="18">
        <f>VLOOKUP($A323,'MG Universe'!$A$2:$R$9990,9)</f>
        <v>62.53</v>
      </c>
      <c r="J323" s="19">
        <f>VLOOKUP($A323,'MG Universe'!$A$2:$R$9990,10)</f>
        <v>3.4169</v>
      </c>
      <c r="K323" s="86">
        <f>VLOOKUP($A323,'MG Universe'!$A$2:$R$9990,11)</f>
        <v>26.38</v>
      </c>
      <c r="L323" s="19">
        <f>VLOOKUP($A323,'MG Universe'!$A$2:$R$9990,12)</f>
        <v>3.0200000000000001E-2</v>
      </c>
      <c r="M323" s="87">
        <f>VLOOKUP($A323,'MG Universe'!$A$2:$R$9990,13)</f>
        <v>0.8</v>
      </c>
      <c r="N323" s="88">
        <f>VLOOKUP($A323,'MG Universe'!$A$2:$R$9990,14)</f>
        <v>1.43</v>
      </c>
      <c r="O323" s="18">
        <f>VLOOKUP($A323,'MG Universe'!$A$2:$R$9990,15)</f>
        <v>-9.35</v>
      </c>
      <c r="P323" s="19">
        <f>VLOOKUP($A323,'MG Universe'!$A$2:$R$9990,16)</f>
        <v>8.9399999999999993E-2</v>
      </c>
      <c r="Q323" s="89">
        <f>VLOOKUP($A323,'MG Universe'!$A$2:$R$9990,17)</f>
        <v>7</v>
      </c>
      <c r="R323" s="18">
        <f>VLOOKUP($A323,'MG Universe'!$A$2:$R$9990,18)</f>
        <v>0</v>
      </c>
      <c r="S323" s="18">
        <f>VLOOKUP($A323,'MG Universe'!$A$2:$U$9990,19)</f>
        <v>169031004783</v>
      </c>
      <c r="T323" s="18" t="str">
        <f>VLOOKUP($A323,'MG Universe'!$A$2:$U$9990,20)</f>
        <v>Large</v>
      </c>
      <c r="U323" s="18" t="str">
        <f>VLOOKUP($A323,'MG Universe'!$A$2:$U$9990,21)</f>
        <v>Pharmaceuticals</v>
      </c>
    </row>
    <row r="324" spans="1:21" ht="15.75" thickBot="1" x14ac:dyDescent="0.3">
      <c r="A324" s="138" t="s">
        <v>151</v>
      </c>
      <c r="B324" s="119" t="str">
        <f>VLOOKUP($A324,'MG Universe'!$A$2:$R$9990,2)</f>
        <v>Marathon Oil Corporation</v>
      </c>
      <c r="C324" s="15" t="str">
        <f>VLOOKUP($A324,'MG Universe'!$A$2:$R$9990,3)</f>
        <v>F</v>
      </c>
      <c r="D324" s="15" t="str">
        <f>VLOOKUP($A324,'MG Universe'!$A$2:$R$9990,4)</f>
        <v>S</v>
      </c>
      <c r="E324" s="15" t="str">
        <f>VLOOKUP($A324,'MG Universe'!$A$2:$R$9990,5)</f>
        <v>O</v>
      </c>
      <c r="F324" s="16" t="str">
        <f>VLOOKUP($A324,'MG Universe'!$A$2:$R$9990,6)</f>
        <v>SO</v>
      </c>
      <c r="G324" s="85">
        <f>VLOOKUP($A324,'MG Universe'!$A$2:$R$9990,7)</f>
        <v>43186</v>
      </c>
      <c r="H324" s="18">
        <f>VLOOKUP($A324,'MG Universe'!$A$2:$R$9990,8)</f>
        <v>0</v>
      </c>
      <c r="I324" s="18">
        <f>VLOOKUP($A324,'MG Universe'!$A$2:$R$9990,9)</f>
        <v>20.059999999999999</v>
      </c>
      <c r="J324" s="19" t="str">
        <f>VLOOKUP($A324,'MG Universe'!$A$2:$R$9990,10)</f>
        <v>N/A</v>
      </c>
      <c r="K324" s="86" t="str">
        <f>VLOOKUP($A324,'MG Universe'!$A$2:$R$9990,11)</f>
        <v>N/A</v>
      </c>
      <c r="L324" s="19">
        <f>VLOOKUP($A324,'MG Universe'!$A$2:$R$9990,12)</f>
        <v>0.01</v>
      </c>
      <c r="M324" s="87">
        <f>VLOOKUP($A324,'MG Universe'!$A$2:$R$9990,13)</f>
        <v>2.4</v>
      </c>
      <c r="N324" s="88">
        <f>VLOOKUP($A324,'MG Universe'!$A$2:$R$9990,14)</f>
        <v>1.3</v>
      </c>
      <c r="O324" s="18">
        <f>VLOOKUP($A324,'MG Universe'!$A$2:$R$9990,15)</f>
        <v>-9.1</v>
      </c>
      <c r="P324" s="19">
        <f>VLOOKUP($A324,'MG Universe'!$A$2:$R$9990,16)</f>
        <v>-8.3400000000000002E-2</v>
      </c>
      <c r="Q324" s="89">
        <f>VLOOKUP($A324,'MG Universe'!$A$2:$R$9990,17)</f>
        <v>0</v>
      </c>
      <c r="R324" s="18">
        <f>VLOOKUP($A324,'MG Universe'!$A$2:$R$9990,18)</f>
        <v>0</v>
      </c>
      <c r="S324" s="18">
        <f>VLOOKUP($A324,'MG Universe'!$A$2:$U$9990,19)</f>
        <v>18344899541</v>
      </c>
      <c r="T324" s="18" t="str">
        <f>VLOOKUP($A324,'MG Universe'!$A$2:$U$9990,20)</f>
        <v>Large</v>
      </c>
      <c r="U324" s="18" t="str">
        <f>VLOOKUP($A324,'MG Universe'!$A$2:$U$9990,21)</f>
        <v>Oil &amp; Gas</v>
      </c>
    </row>
    <row r="325" spans="1:21" ht="15.75" thickBot="1" x14ac:dyDescent="0.3">
      <c r="A325" s="138" t="s">
        <v>1161</v>
      </c>
      <c r="B325" s="119" t="str">
        <f>VLOOKUP($A325,'MG Universe'!$A$2:$R$9990,2)</f>
        <v>Morgan Stanley</v>
      </c>
      <c r="C325" s="15" t="str">
        <f>VLOOKUP($A325,'MG Universe'!$A$2:$R$9990,3)</f>
        <v>B+</v>
      </c>
      <c r="D325" s="15" t="str">
        <f>VLOOKUP($A325,'MG Universe'!$A$2:$R$9990,4)</f>
        <v>E</v>
      </c>
      <c r="E325" s="15" t="str">
        <f>VLOOKUP($A325,'MG Universe'!$A$2:$R$9990,5)</f>
        <v>U</v>
      </c>
      <c r="F325" s="16" t="str">
        <f>VLOOKUP($A325,'MG Universe'!$A$2:$R$9990,6)</f>
        <v>EU</v>
      </c>
      <c r="G325" s="85">
        <f>VLOOKUP($A325,'MG Universe'!$A$2:$R$9990,7)</f>
        <v>43176</v>
      </c>
      <c r="H325" s="18">
        <f>VLOOKUP($A325,'MG Universe'!$A$2:$R$9990,8)</f>
        <v>124.59</v>
      </c>
      <c r="I325" s="18">
        <f>VLOOKUP($A325,'MG Universe'!$A$2:$R$9990,9)</f>
        <v>49.18</v>
      </c>
      <c r="J325" s="19">
        <f>VLOOKUP($A325,'MG Universe'!$A$2:$R$9990,10)</f>
        <v>0.3947</v>
      </c>
      <c r="K325" s="86">
        <f>VLOOKUP($A325,'MG Universe'!$A$2:$R$9990,11)</f>
        <v>15.18</v>
      </c>
      <c r="L325" s="19">
        <f>VLOOKUP($A325,'MG Universe'!$A$2:$R$9990,12)</f>
        <v>1.83E-2</v>
      </c>
      <c r="M325" s="87">
        <f>VLOOKUP($A325,'MG Universe'!$A$2:$R$9990,13)</f>
        <v>1.5</v>
      </c>
      <c r="N325" s="88" t="str">
        <f>VLOOKUP($A325,'MG Universe'!$A$2:$R$9990,14)</f>
        <v>N/A</v>
      </c>
      <c r="O325" s="18" t="str">
        <f>VLOOKUP($A325,'MG Universe'!$A$2:$R$9990,15)</f>
        <v>N/A</v>
      </c>
      <c r="P325" s="19">
        <f>VLOOKUP($A325,'MG Universe'!$A$2:$R$9990,16)</f>
        <v>3.3399999999999999E-2</v>
      </c>
      <c r="Q325" s="89">
        <f>VLOOKUP($A325,'MG Universe'!$A$2:$R$9990,17)</f>
        <v>4</v>
      </c>
      <c r="R325" s="18">
        <f>VLOOKUP($A325,'MG Universe'!$A$2:$R$9990,18)</f>
        <v>59.03</v>
      </c>
      <c r="S325" s="18">
        <f>VLOOKUP($A325,'MG Universe'!$A$2:$U$9990,19)</f>
        <v>85601491621</v>
      </c>
      <c r="T325" s="18" t="str">
        <f>VLOOKUP($A325,'MG Universe'!$A$2:$U$9990,20)</f>
        <v>Large</v>
      </c>
      <c r="U325" s="18" t="str">
        <f>VLOOKUP($A325,'MG Universe'!$A$2:$U$9990,21)</f>
        <v>Financial Services</v>
      </c>
    </row>
    <row r="326" spans="1:21" ht="15.75" thickBot="1" x14ac:dyDescent="0.3">
      <c r="A326" s="138" t="s">
        <v>1941</v>
      </c>
      <c r="B326" s="119" t="str">
        <f>VLOOKUP($A326,'MG Universe'!$A$2:$R$9990,2)</f>
        <v>Morgan Stanley</v>
      </c>
      <c r="C326" s="15" t="str">
        <f>VLOOKUP($A326,'MG Universe'!$A$2:$R$9990,3)</f>
        <v>B+</v>
      </c>
      <c r="D326" s="15" t="str">
        <f>VLOOKUP($A326,'MG Universe'!$A$2:$R$9990,4)</f>
        <v>E</v>
      </c>
      <c r="E326" s="15" t="str">
        <f>VLOOKUP($A326,'MG Universe'!$A$2:$R$9990,5)</f>
        <v>U</v>
      </c>
      <c r="F326" s="16" t="str">
        <f>VLOOKUP($A326,'MG Universe'!$A$2:$R$9990,6)</f>
        <v>EU</v>
      </c>
      <c r="G326" s="85">
        <f>VLOOKUP($A326,'MG Universe'!$A$2:$R$9990,7)</f>
        <v>43176</v>
      </c>
      <c r="H326" s="18">
        <f>VLOOKUP($A326,'MG Universe'!$A$2:$R$9990,8)</f>
        <v>124.59</v>
      </c>
      <c r="I326" s="18">
        <f>VLOOKUP($A326,'MG Universe'!$A$2:$R$9990,9)</f>
        <v>49.18</v>
      </c>
      <c r="J326" s="19">
        <f>VLOOKUP($A326,'MG Universe'!$A$2:$R$9990,10)</f>
        <v>0.3947</v>
      </c>
      <c r="K326" s="86">
        <f>VLOOKUP($A326,'MG Universe'!$A$2:$R$9990,11)</f>
        <v>15.18</v>
      </c>
      <c r="L326" s="19">
        <f>VLOOKUP($A326,'MG Universe'!$A$2:$R$9990,12)</f>
        <v>1.83E-2</v>
      </c>
      <c r="M326" s="87">
        <f>VLOOKUP($A326,'MG Universe'!$A$2:$R$9990,13)</f>
        <v>1.5</v>
      </c>
      <c r="N326" s="88" t="str">
        <f>VLOOKUP($A326,'MG Universe'!$A$2:$R$9990,14)</f>
        <v>N/A</v>
      </c>
      <c r="O326" s="18" t="str">
        <f>VLOOKUP($A326,'MG Universe'!$A$2:$R$9990,15)</f>
        <v>N/A</v>
      </c>
      <c r="P326" s="19">
        <f>VLOOKUP($A326,'MG Universe'!$A$2:$R$9990,16)</f>
        <v>3.3399999999999999E-2</v>
      </c>
      <c r="Q326" s="89">
        <f>VLOOKUP($A326,'MG Universe'!$A$2:$R$9990,17)</f>
        <v>4</v>
      </c>
      <c r="R326" s="18">
        <f>VLOOKUP($A326,'MG Universe'!$A$2:$R$9990,18)</f>
        <v>59.03</v>
      </c>
      <c r="S326" s="18">
        <f>VLOOKUP($A326,'MG Universe'!$A$2:$U$9990,19)</f>
        <v>85601491621</v>
      </c>
      <c r="T326" s="18" t="str">
        <f>VLOOKUP($A326,'MG Universe'!$A$2:$U$9990,20)</f>
        <v>Large</v>
      </c>
      <c r="U326" s="18" t="str">
        <f>VLOOKUP($A326,'MG Universe'!$A$2:$U$9990,21)</f>
        <v>Financial Services</v>
      </c>
    </row>
    <row r="327" spans="1:21" ht="15.75" thickBot="1" x14ac:dyDescent="0.3">
      <c r="A327" s="138" t="s">
        <v>1163</v>
      </c>
      <c r="B327" s="119" t="str">
        <f>VLOOKUP($A327,'MG Universe'!$A$2:$R$9990,2)</f>
        <v>Microsoft Corporation</v>
      </c>
      <c r="C327" s="15" t="str">
        <f>VLOOKUP($A327,'MG Universe'!$A$2:$R$9990,3)</f>
        <v>C-</v>
      </c>
      <c r="D327" s="15" t="str">
        <f>VLOOKUP($A327,'MG Universe'!$A$2:$R$9990,4)</f>
        <v>E</v>
      </c>
      <c r="E327" s="15" t="str">
        <f>VLOOKUP($A327,'MG Universe'!$A$2:$R$9990,5)</f>
        <v>O</v>
      </c>
      <c r="F327" s="16" t="str">
        <f>VLOOKUP($A327,'MG Universe'!$A$2:$R$9990,6)</f>
        <v>EO</v>
      </c>
      <c r="G327" s="85">
        <f>VLOOKUP($A327,'MG Universe'!$A$2:$R$9990,7)</f>
        <v>43156</v>
      </c>
      <c r="H327" s="18">
        <f>VLOOKUP($A327,'MG Universe'!$A$2:$R$9990,8)</f>
        <v>7.64</v>
      </c>
      <c r="I327" s="18">
        <f>VLOOKUP($A327,'MG Universe'!$A$2:$R$9990,9)</f>
        <v>105.95</v>
      </c>
      <c r="J327" s="19">
        <f>VLOOKUP($A327,'MG Universe'!$A$2:$R$9990,10)</f>
        <v>13.867800000000001</v>
      </c>
      <c r="K327" s="86">
        <f>VLOOKUP($A327,'MG Universe'!$A$2:$R$9990,11)</f>
        <v>51.18</v>
      </c>
      <c r="L327" s="19">
        <f>VLOOKUP($A327,'MG Universe'!$A$2:$R$9990,12)</f>
        <v>1.44E-2</v>
      </c>
      <c r="M327" s="87">
        <f>VLOOKUP($A327,'MG Universe'!$A$2:$R$9990,13)</f>
        <v>1</v>
      </c>
      <c r="N327" s="88">
        <f>VLOOKUP($A327,'MG Universe'!$A$2:$R$9990,14)</f>
        <v>2.89</v>
      </c>
      <c r="O327" s="18">
        <f>VLOOKUP($A327,'MG Universe'!$A$2:$R$9990,15)</f>
        <v>-1.3</v>
      </c>
      <c r="P327" s="19">
        <f>VLOOKUP($A327,'MG Universe'!$A$2:$R$9990,16)</f>
        <v>0.21340000000000001</v>
      </c>
      <c r="Q327" s="89">
        <f>VLOOKUP($A327,'MG Universe'!$A$2:$R$9990,17)</f>
        <v>15</v>
      </c>
      <c r="R327" s="18">
        <f>VLOOKUP($A327,'MG Universe'!$A$2:$R$9990,18)</f>
        <v>18.73</v>
      </c>
      <c r="S327" s="18">
        <f>VLOOKUP($A327,'MG Universe'!$A$2:$U$9990,19)</f>
        <v>818069607799</v>
      </c>
      <c r="T327" s="18" t="str">
        <f>VLOOKUP($A327,'MG Universe'!$A$2:$U$9990,20)</f>
        <v>Large</v>
      </c>
      <c r="U327" s="18" t="str">
        <f>VLOOKUP($A327,'MG Universe'!$A$2:$U$9990,21)</f>
        <v>Software</v>
      </c>
    </row>
    <row r="328" spans="1:21" ht="15.75" thickBot="1" x14ac:dyDescent="0.3">
      <c r="A328" s="138" t="s">
        <v>1165</v>
      </c>
      <c r="B328" s="119" t="str">
        <f>VLOOKUP($A328,'MG Universe'!$A$2:$R$9990,2)</f>
        <v>Motorola Solutions Inc</v>
      </c>
      <c r="C328" s="15" t="str">
        <f>VLOOKUP($A328,'MG Universe'!$A$2:$R$9990,3)</f>
        <v>D</v>
      </c>
      <c r="D328" s="15" t="str">
        <f>VLOOKUP($A328,'MG Universe'!$A$2:$R$9990,4)</f>
        <v>S</v>
      </c>
      <c r="E328" s="15" t="str">
        <f>VLOOKUP($A328,'MG Universe'!$A$2:$R$9990,5)</f>
        <v>O</v>
      </c>
      <c r="F328" s="16" t="str">
        <f>VLOOKUP($A328,'MG Universe'!$A$2:$R$9990,6)</f>
        <v>SO</v>
      </c>
      <c r="G328" s="85">
        <f>VLOOKUP($A328,'MG Universe'!$A$2:$R$9990,7)</f>
        <v>43221</v>
      </c>
      <c r="H328" s="18">
        <f>VLOOKUP($A328,'MG Universe'!$A$2:$R$9990,8)</f>
        <v>9.82</v>
      </c>
      <c r="I328" s="18">
        <f>VLOOKUP($A328,'MG Universe'!$A$2:$R$9990,9)</f>
        <v>122.45</v>
      </c>
      <c r="J328" s="19">
        <f>VLOOKUP($A328,'MG Universe'!$A$2:$R$9990,10)</f>
        <v>12.4695</v>
      </c>
      <c r="K328" s="86">
        <f>VLOOKUP($A328,'MG Universe'!$A$2:$R$9990,11)</f>
        <v>37.33</v>
      </c>
      <c r="L328" s="19">
        <f>VLOOKUP($A328,'MG Universe'!$A$2:$R$9990,12)</f>
        <v>1.5800000000000002E-2</v>
      </c>
      <c r="M328" s="87">
        <f>VLOOKUP($A328,'MG Universe'!$A$2:$R$9990,13)</f>
        <v>0.3</v>
      </c>
      <c r="N328" s="88">
        <f>VLOOKUP($A328,'MG Universe'!$A$2:$R$9990,14)</f>
        <v>1.35</v>
      </c>
      <c r="O328" s="18">
        <f>VLOOKUP($A328,'MG Universe'!$A$2:$R$9990,15)</f>
        <v>-37.04</v>
      </c>
      <c r="P328" s="19">
        <f>VLOOKUP($A328,'MG Universe'!$A$2:$R$9990,16)</f>
        <v>0.14419999999999999</v>
      </c>
      <c r="Q328" s="89">
        <f>VLOOKUP($A328,'MG Universe'!$A$2:$R$9990,17)</f>
        <v>7</v>
      </c>
      <c r="R328" s="18">
        <f>VLOOKUP($A328,'MG Universe'!$A$2:$R$9990,18)</f>
        <v>0</v>
      </c>
      <c r="S328" s="18">
        <f>VLOOKUP($A328,'MG Universe'!$A$2:$U$9990,19)</f>
        <v>19758575957</v>
      </c>
      <c r="T328" s="18" t="str">
        <f>VLOOKUP($A328,'MG Universe'!$A$2:$U$9990,20)</f>
        <v>Large</v>
      </c>
      <c r="U328" s="18" t="str">
        <f>VLOOKUP($A328,'MG Universe'!$A$2:$U$9990,21)</f>
        <v>Information Technology</v>
      </c>
    </row>
    <row r="329" spans="1:21" ht="15.75" thickBot="1" x14ac:dyDescent="0.3">
      <c r="A329" s="138" t="s">
        <v>1167</v>
      </c>
      <c r="B329" s="119" t="str">
        <f>VLOOKUP($A329,'MG Universe'!$A$2:$R$9990,2)</f>
        <v>M&amp;T Bank Corporation</v>
      </c>
      <c r="C329" s="15" t="str">
        <f>VLOOKUP($A329,'MG Universe'!$A$2:$R$9990,3)</f>
        <v>C+</v>
      </c>
      <c r="D329" s="15" t="str">
        <f>VLOOKUP($A329,'MG Universe'!$A$2:$R$9990,4)</f>
        <v>D</v>
      </c>
      <c r="E329" s="15" t="str">
        <f>VLOOKUP($A329,'MG Universe'!$A$2:$R$9990,5)</f>
        <v>O</v>
      </c>
      <c r="F329" s="16" t="str">
        <f>VLOOKUP($A329,'MG Universe'!$A$2:$R$9990,6)</f>
        <v>DO</v>
      </c>
      <c r="G329" s="85">
        <f>VLOOKUP($A329,'MG Universe'!$A$2:$R$9990,7)</f>
        <v>43193</v>
      </c>
      <c r="H329" s="18">
        <f>VLOOKUP($A329,'MG Universe'!$A$2:$R$9990,8)</f>
        <v>148.88999999999999</v>
      </c>
      <c r="I329" s="18">
        <f>VLOOKUP($A329,'MG Universe'!$A$2:$R$9990,9)</f>
        <v>168.5</v>
      </c>
      <c r="J329" s="19">
        <f>VLOOKUP($A329,'MG Universe'!$A$2:$R$9990,10)</f>
        <v>1.1316999999999999</v>
      </c>
      <c r="K329" s="86">
        <f>VLOOKUP($A329,'MG Universe'!$A$2:$R$9990,11)</f>
        <v>18.2</v>
      </c>
      <c r="L329" s="19">
        <f>VLOOKUP($A329,'MG Universe'!$A$2:$R$9990,12)</f>
        <v>1.78E-2</v>
      </c>
      <c r="M329" s="87">
        <f>VLOOKUP($A329,'MG Universe'!$A$2:$R$9990,13)</f>
        <v>0.9</v>
      </c>
      <c r="N329" s="88" t="str">
        <f>VLOOKUP($A329,'MG Universe'!$A$2:$R$9990,14)</f>
        <v>N/A</v>
      </c>
      <c r="O329" s="18" t="str">
        <f>VLOOKUP($A329,'MG Universe'!$A$2:$R$9990,15)</f>
        <v>N/A</v>
      </c>
      <c r="P329" s="19">
        <f>VLOOKUP($A329,'MG Universe'!$A$2:$R$9990,16)</f>
        <v>4.8500000000000001E-2</v>
      </c>
      <c r="Q329" s="89">
        <f>VLOOKUP($A329,'MG Universe'!$A$2:$R$9990,17)</f>
        <v>1</v>
      </c>
      <c r="R329" s="18">
        <f>VLOOKUP($A329,'MG Universe'!$A$2:$R$9990,18)</f>
        <v>163</v>
      </c>
      <c r="S329" s="18">
        <f>VLOOKUP($A329,'MG Universe'!$A$2:$U$9990,19)</f>
        <v>24229111401</v>
      </c>
      <c r="T329" s="18" t="str">
        <f>VLOOKUP($A329,'MG Universe'!$A$2:$U$9990,20)</f>
        <v>Large</v>
      </c>
      <c r="U329" s="18" t="str">
        <f>VLOOKUP($A329,'MG Universe'!$A$2:$U$9990,21)</f>
        <v>Banks</v>
      </c>
    </row>
    <row r="330" spans="1:21" ht="15.75" thickBot="1" x14ac:dyDescent="0.3">
      <c r="A330" s="138" t="s">
        <v>1169</v>
      </c>
      <c r="B330" s="119" t="str">
        <f>VLOOKUP($A330,'MG Universe'!$A$2:$R$9990,2)</f>
        <v>Mettler-Toledo International Inc.</v>
      </c>
      <c r="C330" s="15" t="str">
        <f>VLOOKUP($A330,'MG Universe'!$A$2:$R$9990,3)</f>
        <v>D</v>
      </c>
      <c r="D330" s="15" t="str">
        <f>VLOOKUP($A330,'MG Universe'!$A$2:$R$9990,4)</f>
        <v>S</v>
      </c>
      <c r="E330" s="15" t="str">
        <f>VLOOKUP($A330,'MG Universe'!$A$2:$R$9990,5)</f>
        <v>O</v>
      </c>
      <c r="F330" s="16" t="str">
        <f>VLOOKUP($A330,'MG Universe'!$A$2:$R$9990,6)</f>
        <v>SO</v>
      </c>
      <c r="G330" s="85">
        <f>VLOOKUP($A330,'MG Universe'!$A$2:$R$9990,7)</f>
        <v>43257</v>
      </c>
      <c r="H330" s="18">
        <f>VLOOKUP($A330,'MG Universe'!$A$2:$R$9990,8)</f>
        <v>419.34</v>
      </c>
      <c r="I330" s="18">
        <f>VLOOKUP($A330,'MG Universe'!$A$2:$R$9990,9)</f>
        <v>584.79999999999995</v>
      </c>
      <c r="J330" s="19">
        <f>VLOOKUP($A330,'MG Universe'!$A$2:$R$9990,10)</f>
        <v>1.3946000000000001</v>
      </c>
      <c r="K330" s="86">
        <f>VLOOKUP($A330,'MG Universe'!$A$2:$R$9990,11)</f>
        <v>37.06</v>
      </c>
      <c r="L330" s="19">
        <f>VLOOKUP($A330,'MG Universe'!$A$2:$R$9990,12)</f>
        <v>0</v>
      </c>
      <c r="M330" s="87">
        <f>VLOOKUP($A330,'MG Universe'!$A$2:$R$9990,13)</f>
        <v>1.2</v>
      </c>
      <c r="N330" s="88">
        <f>VLOOKUP($A330,'MG Universe'!$A$2:$R$9990,14)</f>
        <v>1.46</v>
      </c>
      <c r="O330" s="18">
        <f>VLOOKUP($A330,'MG Universe'!$A$2:$R$9990,15)</f>
        <v>-39.229999999999997</v>
      </c>
      <c r="P330" s="19">
        <f>VLOOKUP($A330,'MG Universe'!$A$2:$R$9990,16)</f>
        <v>0.14280000000000001</v>
      </c>
      <c r="Q330" s="89">
        <f>VLOOKUP($A330,'MG Universe'!$A$2:$R$9990,17)</f>
        <v>0</v>
      </c>
      <c r="R330" s="18">
        <f>VLOOKUP($A330,'MG Universe'!$A$2:$R$9990,18)</f>
        <v>98.52</v>
      </c>
      <c r="S330" s="18">
        <f>VLOOKUP($A330,'MG Universe'!$A$2:$U$9990,19)</f>
        <v>15050295526</v>
      </c>
      <c r="T330" s="18" t="str">
        <f>VLOOKUP($A330,'MG Universe'!$A$2:$U$9990,20)</f>
        <v>Large</v>
      </c>
      <c r="U330" s="18" t="str">
        <f>VLOOKUP($A330,'MG Universe'!$A$2:$U$9990,21)</f>
        <v>Medical</v>
      </c>
    </row>
    <row r="331" spans="1:21" ht="15.75" thickBot="1" x14ac:dyDescent="0.3">
      <c r="A331" s="138" t="s">
        <v>1173</v>
      </c>
      <c r="B331" s="119" t="str">
        <f>VLOOKUP($A331,'MG Universe'!$A$2:$R$9990,2)</f>
        <v>Micron Technology, Inc.</v>
      </c>
      <c r="C331" s="15" t="str">
        <f>VLOOKUP($A331,'MG Universe'!$A$2:$R$9990,3)</f>
        <v>C+</v>
      </c>
      <c r="D331" s="15" t="str">
        <f>VLOOKUP($A331,'MG Universe'!$A$2:$R$9990,4)</f>
        <v>S</v>
      </c>
      <c r="E331" s="15" t="str">
        <f>VLOOKUP($A331,'MG Universe'!$A$2:$R$9990,5)</f>
        <v>U</v>
      </c>
      <c r="F331" s="16" t="str">
        <f>VLOOKUP($A331,'MG Universe'!$A$2:$R$9990,6)</f>
        <v>SU</v>
      </c>
      <c r="G331" s="85">
        <f>VLOOKUP($A331,'MG Universe'!$A$2:$R$9990,7)</f>
        <v>43243</v>
      </c>
      <c r="H331" s="18">
        <f>VLOOKUP($A331,'MG Universe'!$A$2:$R$9990,8)</f>
        <v>193.04</v>
      </c>
      <c r="I331" s="18">
        <f>VLOOKUP($A331,'MG Universe'!$A$2:$R$9990,9)</f>
        <v>56.96</v>
      </c>
      <c r="J331" s="19">
        <f>VLOOKUP($A331,'MG Universe'!$A$2:$R$9990,10)</f>
        <v>0.29509999999999997</v>
      </c>
      <c r="K331" s="86">
        <f>VLOOKUP($A331,'MG Universe'!$A$2:$R$9990,11)</f>
        <v>11.37</v>
      </c>
      <c r="L331" s="19">
        <f>VLOOKUP($A331,'MG Universe'!$A$2:$R$9990,12)</f>
        <v>0</v>
      </c>
      <c r="M331" s="87">
        <f>VLOOKUP($A331,'MG Universe'!$A$2:$R$9990,13)</f>
        <v>1.5</v>
      </c>
      <c r="N331" s="88">
        <f>VLOOKUP($A331,'MG Universe'!$A$2:$R$9990,14)</f>
        <v>2.58</v>
      </c>
      <c r="O331" s="18">
        <f>VLOOKUP($A331,'MG Universe'!$A$2:$R$9990,15)</f>
        <v>0.92</v>
      </c>
      <c r="P331" s="19">
        <f>VLOOKUP($A331,'MG Universe'!$A$2:$R$9990,16)</f>
        <v>1.43E-2</v>
      </c>
      <c r="Q331" s="89">
        <f>VLOOKUP($A331,'MG Universe'!$A$2:$R$9990,17)</f>
        <v>0</v>
      </c>
      <c r="R331" s="18">
        <f>VLOOKUP($A331,'MG Universe'!$A$2:$R$9990,18)</f>
        <v>61.93</v>
      </c>
      <c r="S331" s="18">
        <f>VLOOKUP($A331,'MG Universe'!$A$2:$U$9990,19)</f>
        <v>66298121755</v>
      </c>
      <c r="T331" s="18" t="str">
        <f>VLOOKUP($A331,'MG Universe'!$A$2:$U$9990,20)</f>
        <v>Large</v>
      </c>
      <c r="U331" s="18" t="str">
        <f>VLOOKUP($A331,'MG Universe'!$A$2:$U$9990,21)</f>
        <v>IT Hardware</v>
      </c>
    </row>
    <row r="332" spans="1:21" ht="15.75" thickBot="1" x14ac:dyDescent="0.3">
      <c r="A332" s="138" t="s">
        <v>1177</v>
      </c>
      <c r="B332" s="119" t="str">
        <f>VLOOKUP($A332,'MG Universe'!$A$2:$R$9990,2)</f>
        <v>Mylan NV</v>
      </c>
      <c r="C332" s="15" t="str">
        <f>VLOOKUP($A332,'MG Universe'!$A$2:$R$9990,3)</f>
        <v>C+</v>
      </c>
      <c r="D332" s="15" t="str">
        <f>VLOOKUP($A332,'MG Universe'!$A$2:$R$9990,4)</f>
        <v>S</v>
      </c>
      <c r="E332" s="15" t="str">
        <f>VLOOKUP($A332,'MG Universe'!$A$2:$R$9990,5)</f>
        <v>U</v>
      </c>
      <c r="F332" s="16" t="str">
        <f>VLOOKUP($A332,'MG Universe'!$A$2:$R$9990,6)</f>
        <v>SU</v>
      </c>
      <c r="G332" s="85">
        <f>VLOOKUP($A332,'MG Universe'!$A$2:$R$9990,7)</f>
        <v>43275</v>
      </c>
      <c r="H332" s="18">
        <f>VLOOKUP($A332,'MG Universe'!$A$2:$R$9990,8)</f>
        <v>64.8</v>
      </c>
      <c r="I332" s="18">
        <f>VLOOKUP($A332,'MG Universe'!$A$2:$R$9990,9)</f>
        <v>36.369999999999997</v>
      </c>
      <c r="J332" s="19">
        <f>VLOOKUP($A332,'MG Universe'!$A$2:$R$9990,10)</f>
        <v>0.56130000000000002</v>
      </c>
      <c r="K332" s="86">
        <f>VLOOKUP($A332,'MG Universe'!$A$2:$R$9990,11)</f>
        <v>13.83</v>
      </c>
      <c r="L332" s="19">
        <f>VLOOKUP($A332,'MG Universe'!$A$2:$R$9990,12)</f>
        <v>0</v>
      </c>
      <c r="M332" s="87">
        <f>VLOOKUP($A332,'MG Universe'!$A$2:$R$9990,13)</f>
        <v>1.4</v>
      </c>
      <c r="N332" s="88">
        <f>VLOOKUP($A332,'MG Universe'!$A$2:$R$9990,14)</f>
        <v>1.06</v>
      </c>
      <c r="O332" s="18">
        <f>VLOOKUP($A332,'MG Universe'!$A$2:$R$9990,15)</f>
        <v>-29.5</v>
      </c>
      <c r="P332" s="19">
        <f>VLOOKUP($A332,'MG Universe'!$A$2:$R$9990,16)</f>
        <v>2.6599999999999999E-2</v>
      </c>
      <c r="Q332" s="89">
        <f>VLOOKUP($A332,'MG Universe'!$A$2:$R$9990,17)</f>
        <v>0</v>
      </c>
      <c r="R332" s="18">
        <f>VLOOKUP($A332,'MG Universe'!$A$2:$R$9990,18)</f>
        <v>54.29</v>
      </c>
      <c r="S332" s="18">
        <f>VLOOKUP($A332,'MG Universe'!$A$2:$U$9990,19)</f>
        <v>18763112600</v>
      </c>
      <c r="T332" s="18" t="str">
        <f>VLOOKUP($A332,'MG Universe'!$A$2:$U$9990,20)</f>
        <v>Large</v>
      </c>
      <c r="U332" s="18" t="str">
        <f>VLOOKUP($A332,'MG Universe'!$A$2:$U$9990,21)</f>
        <v>Pharmaceuticals</v>
      </c>
    </row>
    <row r="333" spans="1:21" ht="15.75" thickBot="1" x14ac:dyDescent="0.3">
      <c r="A333" s="138" t="s">
        <v>112</v>
      </c>
      <c r="B333" s="119" t="str">
        <f>VLOOKUP($A333,'MG Universe'!$A$2:$R$9990,2)</f>
        <v>Noble Energy, Inc.</v>
      </c>
      <c r="C333" s="15" t="str">
        <f>VLOOKUP($A333,'MG Universe'!$A$2:$R$9990,3)</f>
        <v>F</v>
      </c>
      <c r="D333" s="15" t="str">
        <f>VLOOKUP($A333,'MG Universe'!$A$2:$R$9990,4)</f>
        <v>S</v>
      </c>
      <c r="E333" s="15" t="str">
        <f>VLOOKUP($A333,'MG Universe'!$A$2:$R$9990,5)</f>
        <v>O</v>
      </c>
      <c r="F333" s="16" t="str">
        <f>VLOOKUP($A333,'MG Universe'!$A$2:$R$9990,6)</f>
        <v>SO</v>
      </c>
      <c r="G333" s="85">
        <f>VLOOKUP($A333,'MG Universe'!$A$2:$R$9990,7)</f>
        <v>43189</v>
      </c>
      <c r="H333" s="18">
        <f>VLOOKUP($A333,'MG Universe'!$A$2:$R$9990,8)</f>
        <v>0</v>
      </c>
      <c r="I333" s="18">
        <f>VLOOKUP($A333,'MG Universe'!$A$2:$R$9990,9)</f>
        <v>34.450000000000003</v>
      </c>
      <c r="J333" s="19" t="str">
        <f>VLOOKUP($A333,'MG Universe'!$A$2:$R$9990,10)</f>
        <v>N/A</v>
      </c>
      <c r="K333" s="86" t="str">
        <f>VLOOKUP($A333,'MG Universe'!$A$2:$R$9990,11)</f>
        <v>N/A</v>
      </c>
      <c r="L333" s="19">
        <f>VLOOKUP($A333,'MG Universe'!$A$2:$R$9990,12)</f>
        <v>1.1599999999999999E-2</v>
      </c>
      <c r="M333" s="87">
        <f>VLOOKUP($A333,'MG Universe'!$A$2:$R$9990,13)</f>
        <v>1.1000000000000001</v>
      </c>
      <c r="N333" s="88">
        <f>VLOOKUP($A333,'MG Universe'!$A$2:$R$9990,14)</f>
        <v>1.27</v>
      </c>
      <c r="O333" s="18">
        <f>VLOOKUP($A333,'MG Universe'!$A$2:$R$9990,15)</f>
        <v>-19.29</v>
      </c>
      <c r="P333" s="19">
        <f>VLOOKUP($A333,'MG Universe'!$A$2:$R$9990,16)</f>
        <v>-0.14319999999999999</v>
      </c>
      <c r="Q333" s="89">
        <f>VLOOKUP($A333,'MG Universe'!$A$2:$R$9990,17)</f>
        <v>0</v>
      </c>
      <c r="R333" s="18">
        <f>VLOOKUP($A333,'MG Universe'!$A$2:$R$9990,18)</f>
        <v>0</v>
      </c>
      <c r="S333" s="18">
        <f>VLOOKUP($A333,'MG Universe'!$A$2:$U$9990,19)</f>
        <v>17244320459</v>
      </c>
      <c r="T333" s="18" t="str">
        <f>VLOOKUP($A333,'MG Universe'!$A$2:$U$9990,20)</f>
        <v>Large</v>
      </c>
      <c r="U333" s="18" t="str">
        <f>VLOOKUP($A333,'MG Universe'!$A$2:$U$9990,21)</f>
        <v>Oil &amp; Gas</v>
      </c>
    </row>
    <row r="334" spans="1:21" ht="15.75" thickBot="1" x14ac:dyDescent="0.3">
      <c r="A334" s="138" t="s">
        <v>130</v>
      </c>
      <c r="B334" s="119" t="str">
        <f>VLOOKUP($A334,'MG Universe'!$A$2:$R$9990,2)</f>
        <v>Norwegian Cruise Line Holdings Ltd</v>
      </c>
      <c r="C334" s="15" t="str">
        <f>VLOOKUP($A334,'MG Universe'!$A$2:$R$9990,3)</f>
        <v>C+</v>
      </c>
      <c r="D334" s="15" t="str">
        <f>VLOOKUP($A334,'MG Universe'!$A$2:$R$9990,4)</f>
        <v>S</v>
      </c>
      <c r="E334" s="15" t="str">
        <f>VLOOKUP($A334,'MG Universe'!$A$2:$R$9990,5)</f>
        <v>U</v>
      </c>
      <c r="F334" s="16" t="str">
        <f>VLOOKUP($A334,'MG Universe'!$A$2:$R$9990,6)</f>
        <v>SU</v>
      </c>
      <c r="G334" s="85">
        <f>VLOOKUP($A334,'MG Universe'!$A$2:$R$9990,7)</f>
        <v>43187</v>
      </c>
      <c r="H334" s="18">
        <f>VLOOKUP($A334,'MG Universe'!$A$2:$R$9990,8)</f>
        <v>126.59</v>
      </c>
      <c r="I334" s="18">
        <f>VLOOKUP($A334,'MG Universe'!$A$2:$R$9990,9)</f>
        <v>47.57</v>
      </c>
      <c r="J334" s="19">
        <f>VLOOKUP($A334,'MG Universe'!$A$2:$R$9990,10)</f>
        <v>0.37580000000000002</v>
      </c>
      <c r="K334" s="86">
        <f>VLOOKUP($A334,'MG Universe'!$A$2:$R$9990,11)</f>
        <v>14.46</v>
      </c>
      <c r="L334" s="19">
        <f>VLOOKUP($A334,'MG Universe'!$A$2:$R$9990,12)</f>
        <v>0</v>
      </c>
      <c r="M334" s="87">
        <f>VLOOKUP($A334,'MG Universe'!$A$2:$R$9990,13)</f>
        <v>1.3</v>
      </c>
      <c r="N334" s="88">
        <f>VLOOKUP($A334,'MG Universe'!$A$2:$R$9990,14)</f>
        <v>0.21</v>
      </c>
      <c r="O334" s="18">
        <f>VLOOKUP($A334,'MG Universe'!$A$2:$R$9990,15)</f>
        <v>-34</v>
      </c>
      <c r="P334" s="19">
        <f>VLOOKUP($A334,'MG Universe'!$A$2:$R$9990,16)</f>
        <v>2.98E-2</v>
      </c>
      <c r="Q334" s="89">
        <f>VLOOKUP($A334,'MG Universe'!$A$2:$R$9990,17)</f>
        <v>0</v>
      </c>
      <c r="R334" s="18">
        <f>VLOOKUP($A334,'MG Universe'!$A$2:$R$9990,18)</f>
        <v>50.36</v>
      </c>
      <c r="S334" s="18">
        <f>VLOOKUP($A334,'MG Universe'!$A$2:$U$9990,19)</f>
        <v>10663562899</v>
      </c>
      <c r="T334" s="18" t="str">
        <f>VLOOKUP($A334,'MG Universe'!$A$2:$U$9990,20)</f>
        <v>Large</v>
      </c>
      <c r="U334" s="18" t="str">
        <f>VLOOKUP($A334,'MG Universe'!$A$2:$U$9990,21)</f>
        <v>Hospitality</v>
      </c>
    </row>
    <row r="335" spans="1:21" ht="15.75" thickBot="1" x14ac:dyDescent="0.3">
      <c r="A335" s="138" t="s">
        <v>1182</v>
      </c>
      <c r="B335" s="119" t="str">
        <f>VLOOKUP($A335,'MG Universe'!$A$2:$R$9990,2)</f>
        <v>Nasdaq Inc</v>
      </c>
      <c r="C335" s="15" t="str">
        <f>VLOOKUP($A335,'MG Universe'!$A$2:$R$9990,3)</f>
        <v>F</v>
      </c>
      <c r="D335" s="15" t="str">
        <f>VLOOKUP($A335,'MG Universe'!$A$2:$R$9990,4)</f>
        <v>S</v>
      </c>
      <c r="E335" s="15" t="str">
        <f>VLOOKUP($A335,'MG Universe'!$A$2:$R$9990,5)</f>
        <v>O</v>
      </c>
      <c r="F335" s="16" t="str">
        <f>VLOOKUP($A335,'MG Universe'!$A$2:$R$9990,6)</f>
        <v>SO</v>
      </c>
      <c r="G335" s="85">
        <f>VLOOKUP($A335,'MG Universe'!$A$2:$R$9990,7)</f>
        <v>43193</v>
      </c>
      <c r="H335" s="18">
        <f>VLOOKUP($A335,'MG Universe'!$A$2:$R$9990,8)</f>
        <v>78.03</v>
      </c>
      <c r="I335" s="18">
        <f>VLOOKUP($A335,'MG Universe'!$A$2:$R$9990,9)</f>
        <v>94.45</v>
      </c>
      <c r="J335" s="19">
        <f>VLOOKUP($A335,'MG Universe'!$A$2:$R$9990,10)</f>
        <v>1.2103999999999999</v>
      </c>
      <c r="K335" s="86">
        <f>VLOOKUP($A335,'MG Universe'!$A$2:$R$9990,11)</f>
        <v>28.36</v>
      </c>
      <c r="L335" s="19">
        <f>VLOOKUP($A335,'MG Universe'!$A$2:$R$9990,12)</f>
        <v>1.55E-2</v>
      </c>
      <c r="M335" s="87">
        <f>VLOOKUP($A335,'MG Universe'!$A$2:$R$9990,13)</f>
        <v>0.7</v>
      </c>
      <c r="N335" s="88">
        <f>VLOOKUP($A335,'MG Universe'!$A$2:$R$9990,14)</f>
        <v>1.05</v>
      </c>
      <c r="O335" s="18">
        <f>VLOOKUP($A335,'MG Universe'!$A$2:$R$9990,15)</f>
        <v>-25.76</v>
      </c>
      <c r="P335" s="19">
        <f>VLOOKUP($A335,'MG Universe'!$A$2:$R$9990,16)</f>
        <v>9.9299999999999999E-2</v>
      </c>
      <c r="Q335" s="89">
        <f>VLOOKUP($A335,'MG Universe'!$A$2:$R$9990,17)</f>
        <v>6</v>
      </c>
      <c r="R335" s="18">
        <f>VLOOKUP($A335,'MG Universe'!$A$2:$R$9990,18)</f>
        <v>60.1</v>
      </c>
      <c r="S335" s="18">
        <f>VLOOKUP($A335,'MG Universe'!$A$2:$U$9990,19)</f>
        <v>15638903554</v>
      </c>
      <c r="T335" s="18" t="str">
        <f>VLOOKUP($A335,'MG Universe'!$A$2:$U$9990,20)</f>
        <v>Large</v>
      </c>
      <c r="U335" s="18" t="str">
        <f>VLOOKUP($A335,'MG Universe'!$A$2:$U$9990,21)</f>
        <v>Financial Services</v>
      </c>
    </row>
    <row r="336" spans="1:21" ht="15.75" thickBot="1" x14ac:dyDescent="0.3">
      <c r="A336" s="138" t="s">
        <v>1185</v>
      </c>
      <c r="B336" s="119" t="str">
        <f>VLOOKUP($A336,'MG Universe'!$A$2:$R$9990,2)</f>
        <v>NextEra Energy Inc</v>
      </c>
      <c r="C336" s="15" t="str">
        <f>VLOOKUP($A336,'MG Universe'!$A$2:$R$9990,3)</f>
        <v>C+</v>
      </c>
      <c r="D336" s="15" t="str">
        <f>VLOOKUP($A336,'MG Universe'!$A$2:$R$9990,4)</f>
        <v>S</v>
      </c>
      <c r="E336" s="15" t="str">
        <f>VLOOKUP($A336,'MG Universe'!$A$2:$R$9990,5)</f>
        <v>F</v>
      </c>
      <c r="F336" s="16" t="str">
        <f>VLOOKUP($A336,'MG Universe'!$A$2:$R$9990,6)</f>
        <v>SF</v>
      </c>
      <c r="G336" s="85">
        <f>VLOOKUP($A336,'MG Universe'!$A$2:$R$9990,7)</f>
        <v>43221</v>
      </c>
      <c r="H336" s="18">
        <f>VLOOKUP($A336,'MG Universe'!$A$2:$R$9990,8)</f>
        <v>219.64</v>
      </c>
      <c r="I336" s="18">
        <f>VLOOKUP($A336,'MG Universe'!$A$2:$R$9990,9)</f>
        <v>170.21</v>
      </c>
      <c r="J336" s="19">
        <f>VLOOKUP($A336,'MG Universe'!$A$2:$R$9990,10)</f>
        <v>0.77490000000000003</v>
      </c>
      <c r="K336" s="86">
        <f>VLOOKUP($A336,'MG Universe'!$A$2:$R$9990,11)</f>
        <v>21.28</v>
      </c>
      <c r="L336" s="19">
        <f>VLOOKUP($A336,'MG Universe'!$A$2:$R$9990,12)</f>
        <v>2.3099999999999999E-2</v>
      </c>
      <c r="M336" s="87">
        <f>VLOOKUP($A336,'MG Universe'!$A$2:$R$9990,13)</f>
        <v>0.3</v>
      </c>
      <c r="N336" s="88">
        <f>VLOOKUP($A336,'MG Universe'!$A$2:$R$9990,14)</f>
        <v>0.59</v>
      </c>
      <c r="O336" s="18">
        <f>VLOOKUP($A336,'MG Universe'!$A$2:$R$9990,15)</f>
        <v>-118</v>
      </c>
      <c r="P336" s="19">
        <f>VLOOKUP($A336,'MG Universe'!$A$2:$R$9990,16)</f>
        <v>6.3899999999999998E-2</v>
      </c>
      <c r="Q336" s="89">
        <f>VLOOKUP($A336,'MG Universe'!$A$2:$R$9990,17)</f>
        <v>20</v>
      </c>
      <c r="R336" s="18">
        <f>VLOOKUP($A336,'MG Universe'!$A$2:$R$9990,18)</f>
        <v>101.13</v>
      </c>
      <c r="S336" s="18">
        <f>VLOOKUP($A336,'MG Universe'!$A$2:$U$9990,19)</f>
        <v>80252672485</v>
      </c>
      <c r="T336" s="18" t="str">
        <f>VLOOKUP($A336,'MG Universe'!$A$2:$U$9990,20)</f>
        <v>Large</v>
      </c>
      <c r="U336" s="18" t="str">
        <f>VLOOKUP($A336,'MG Universe'!$A$2:$U$9990,21)</f>
        <v>Utilities</v>
      </c>
    </row>
    <row r="337" spans="1:21" ht="15.75" thickBot="1" x14ac:dyDescent="0.3">
      <c r="A337" s="138" t="s">
        <v>1187</v>
      </c>
      <c r="B337" s="119" t="str">
        <f>VLOOKUP($A337,'MG Universe'!$A$2:$R$9990,2)</f>
        <v>Newmont Mining Corp</v>
      </c>
      <c r="C337" s="15" t="str">
        <f>VLOOKUP($A337,'MG Universe'!$A$2:$R$9990,3)</f>
        <v>F</v>
      </c>
      <c r="D337" s="15" t="str">
        <f>VLOOKUP($A337,'MG Universe'!$A$2:$R$9990,4)</f>
        <v>S</v>
      </c>
      <c r="E337" s="15" t="str">
        <f>VLOOKUP($A337,'MG Universe'!$A$2:$R$9990,5)</f>
        <v>O</v>
      </c>
      <c r="F337" s="16" t="str">
        <f>VLOOKUP($A337,'MG Universe'!$A$2:$R$9990,6)</f>
        <v>SO</v>
      </c>
      <c r="G337" s="85">
        <f>VLOOKUP($A337,'MG Universe'!$A$2:$R$9990,7)</f>
        <v>43178</v>
      </c>
      <c r="H337" s="18">
        <f>VLOOKUP($A337,'MG Universe'!$A$2:$R$9990,8)</f>
        <v>8.52</v>
      </c>
      <c r="I337" s="18">
        <f>VLOOKUP($A337,'MG Universe'!$A$2:$R$9990,9)</f>
        <v>36.94</v>
      </c>
      <c r="J337" s="19">
        <f>VLOOKUP($A337,'MG Universe'!$A$2:$R$9990,10)</f>
        <v>4.3357000000000001</v>
      </c>
      <c r="K337" s="86">
        <f>VLOOKUP($A337,'MG Universe'!$A$2:$R$9990,11)</f>
        <v>167.91</v>
      </c>
      <c r="L337" s="19">
        <f>VLOOKUP($A337,'MG Universe'!$A$2:$R$9990,12)</f>
        <v>6.7999999999999996E-3</v>
      </c>
      <c r="M337" s="87">
        <f>VLOOKUP($A337,'MG Universe'!$A$2:$R$9990,13)</f>
        <v>0.2</v>
      </c>
      <c r="N337" s="88">
        <f>VLOOKUP($A337,'MG Universe'!$A$2:$R$9990,14)</f>
        <v>3.63</v>
      </c>
      <c r="O337" s="18">
        <f>VLOOKUP($A337,'MG Universe'!$A$2:$R$9990,15)</f>
        <v>-9.09</v>
      </c>
      <c r="P337" s="19">
        <f>VLOOKUP($A337,'MG Universe'!$A$2:$R$9990,16)</f>
        <v>0.79700000000000004</v>
      </c>
      <c r="Q337" s="89">
        <f>VLOOKUP($A337,'MG Universe'!$A$2:$R$9990,17)</f>
        <v>2</v>
      </c>
      <c r="R337" s="18">
        <f>VLOOKUP($A337,'MG Universe'!$A$2:$R$9990,18)</f>
        <v>22.59</v>
      </c>
      <c r="S337" s="18">
        <f>VLOOKUP($A337,'MG Universe'!$A$2:$U$9990,19)</f>
        <v>19890559837</v>
      </c>
      <c r="T337" s="18" t="str">
        <f>VLOOKUP($A337,'MG Universe'!$A$2:$U$9990,20)</f>
        <v>Large</v>
      </c>
      <c r="U337" s="18" t="str">
        <f>VLOOKUP($A337,'MG Universe'!$A$2:$U$9990,21)</f>
        <v>Mining</v>
      </c>
    </row>
    <row r="338" spans="1:21" ht="15.75" thickBot="1" x14ac:dyDescent="0.3">
      <c r="A338" s="138" t="s">
        <v>1189</v>
      </c>
      <c r="B338" s="119" t="str">
        <f>VLOOKUP($A338,'MG Universe'!$A$2:$R$9990,2)</f>
        <v>Netflix, Inc.</v>
      </c>
      <c r="C338" s="15" t="str">
        <f>VLOOKUP($A338,'MG Universe'!$A$2:$R$9990,3)</f>
        <v>F</v>
      </c>
      <c r="D338" s="15" t="str">
        <f>VLOOKUP($A338,'MG Universe'!$A$2:$R$9990,4)</f>
        <v>S</v>
      </c>
      <c r="E338" s="15" t="str">
        <f>VLOOKUP($A338,'MG Universe'!$A$2:$R$9990,5)</f>
        <v>O</v>
      </c>
      <c r="F338" s="16" t="str">
        <f>VLOOKUP($A338,'MG Universe'!$A$2:$R$9990,6)</f>
        <v>SO</v>
      </c>
      <c r="G338" s="85">
        <f>VLOOKUP($A338,'MG Universe'!$A$2:$R$9990,7)</f>
        <v>43253</v>
      </c>
      <c r="H338" s="18">
        <f>VLOOKUP($A338,'MG Universe'!$A$2:$R$9990,8)</f>
        <v>45.35</v>
      </c>
      <c r="I338" s="18">
        <f>VLOOKUP($A338,'MG Universe'!$A$2:$R$9990,9)</f>
        <v>379.48</v>
      </c>
      <c r="J338" s="19">
        <f>VLOOKUP($A338,'MG Universe'!$A$2:$R$9990,10)</f>
        <v>8.3678000000000008</v>
      </c>
      <c r="K338" s="86">
        <f>VLOOKUP($A338,'MG Universe'!$A$2:$R$9990,11)</f>
        <v>321.58999999999997</v>
      </c>
      <c r="L338" s="19">
        <f>VLOOKUP($A338,'MG Universe'!$A$2:$R$9990,12)</f>
        <v>0</v>
      </c>
      <c r="M338" s="87">
        <f>VLOOKUP($A338,'MG Universe'!$A$2:$R$9990,13)</f>
        <v>0.9</v>
      </c>
      <c r="N338" s="88">
        <f>VLOOKUP($A338,'MG Universe'!$A$2:$R$9990,14)</f>
        <v>1.3</v>
      </c>
      <c r="O338" s="18">
        <f>VLOOKUP($A338,'MG Universe'!$A$2:$R$9990,15)</f>
        <v>-18.46</v>
      </c>
      <c r="P338" s="19">
        <f>VLOOKUP($A338,'MG Universe'!$A$2:$R$9990,16)</f>
        <v>1.5654999999999999</v>
      </c>
      <c r="Q338" s="89">
        <f>VLOOKUP($A338,'MG Universe'!$A$2:$R$9990,17)</f>
        <v>0</v>
      </c>
      <c r="R338" s="18">
        <f>VLOOKUP($A338,'MG Universe'!$A$2:$R$9990,18)</f>
        <v>19.48</v>
      </c>
      <c r="S338" s="18">
        <f>VLOOKUP($A338,'MG Universe'!$A$2:$U$9990,19)</f>
        <v>163029437808</v>
      </c>
      <c r="T338" s="18" t="str">
        <f>VLOOKUP($A338,'MG Universe'!$A$2:$U$9990,20)</f>
        <v>Large</v>
      </c>
      <c r="U338" s="18" t="str">
        <f>VLOOKUP($A338,'MG Universe'!$A$2:$U$9990,21)</f>
        <v>Internet Services</v>
      </c>
    </row>
    <row r="339" spans="1:21" ht="15.75" thickBot="1" x14ac:dyDescent="0.3">
      <c r="A339" s="138" t="s">
        <v>1191</v>
      </c>
      <c r="B339" s="119" t="str">
        <f>VLOOKUP($A339,'MG Universe'!$A$2:$R$9990,2)</f>
        <v>Newfield Exploration Co.</v>
      </c>
      <c r="C339" s="15" t="str">
        <f>VLOOKUP($A339,'MG Universe'!$A$2:$R$9990,3)</f>
        <v>F</v>
      </c>
      <c r="D339" s="15" t="str">
        <f>VLOOKUP($A339,'MG Universe'!$A$2:$R$9990,4)</f>
        <v>S</v>
      </c>
      <c r="E339" s="15" t="str">
        <f>VLOOKUP($A339,'MG Universe'!$A$2:$R$9990,5)</f>
        <v>O</v>
      </c>
      <c r="F339" s="16" t="str">
        <f>VLOOKUP($A339,'MG Universe'!$A$2:$R$9990,6)</f>
        <v>SO</v>
      </c>
      <c r="G339" s="85">
        <f>VLOOKUP($A339,'MG Universe'!$A$2:$R$9990,7)</f>
        <v>43222</v>
      </c>
      <c r="H339" s="18">
        <f>VLOOKUP($A339,'MG Universe'!$A$2:$R$9990,8)</f>
        <v>0</v>
      </c>
      <c r="I339" s="18">
        <f>VLOOKUP($A339,'MG Universe'!$A$2:$R$9990,9)</f>
        <v>28.85</v>
      </c>
      <c r="J339" s="19" t="str">
        <f>VLOOKUP($A339,'MG Universe'!$A$2:$R$9990,10)</f>
        <v>N/A</v>
      </c>
      <c r="K339" s="86" t="str">
        <f>VLOOKUP($A339,'MG Universe'!$A$2:$R$9990,11)</f>
        <v>N/A</v>
      </c>
      <c r="L339" s="19">
        <f>VLOOKUP($A339,'MG Universe'!$A$2:$R$9990,12)</f>
        <v>0</v>
      </c>
      <c r="M339" s="87">
        <f>VLOOKUP($A339,'MG Universe'!$A$2:$R$9990,13)</f>
        <v>1.5</v>
      </c>
      <c r="N339" s="88">
        <f>VLOOKUP($A339,'MG Universe'!$A$2:$R$9990,14)</f>
        <v>0.91</v>
      </c>
      <c r="O339" s="18">
        <f>VLOOKUP($A339,'MG Universe'!$A$2:$R$9990,15)</f>
        <v>-14.04</v>
      </c>
      <c r="P339" s="19">
        <f>VLOOKUP($A339,'MG Universe'!$A$2:$R$9990,16)</f>
        <v>-0.1052</v>
      </c>
      <c r="Q339" s="89">
        <f>VLOOKUP($A339,'MG Universe'!$A$2:$R$9990,17)</f>
        <v>0</v>
      </c>
      <c r="R339" s="18">
        <f>VLOOKUP($A339,'MG Universe'!$A$2:$R$9990,18)</f>
        <v>19.43</v>
      </c>
      <c r="S339" s="18">
        <f>VLOOKUP($A339,'MG Universe'!$A$2:$U$9990,19)</f>
        <v>5962162514</v>
      </c>
      <c r="T339" s="18" t="str">
        <f>VLOOKUP($A339,'MG Universe'!$A$2:$U$9990,20)</f>
        <v>Mid</v>
      </c>
      <c r="U339" s="18" t="str">
        <f>VLOOKUP($A339,'MG Universe'!$A$2:$U$9990,21)</f>
        <v>Oil &amp; Gas</v>
      </c>
    </row>
    <row r="340" spans="1:21" ht="15.75" thickBot="1" x14ac:dyDescent="0.3">
      <c r="A340" s="138" t="s">
        <v>1196</v>
      </c>
      <c r="B340" s="119" t="str">
        <f>VLOOKUP($A340,'MG Universe'!$A$2:$R$9990,2)</f>
        <v>NiSource Inc.</v>
      </c>
      <c r="C340" s="15" t="str">
        <f>VLOOKUP($A340,'MG Universe'!$A$2:$R$9990,3)</f>
        <v>D</v>
      </c>
      <c r="D340" s="15" t="str">
        <f>VLOOKUP($A340,'MG Universe'!$A$2:$R$9990,4)</f>
        <v>S</v>
      </c>
      <c r="E340" s="15" t="str">
        <f>VLOOKUP($A340,'MG Universe'!$A$2:$R$9990,5)</f>
        <v>O</v>
      </c>
      <c r="F340" s="16" t="str">
        <f>VLOOKUP($A340,'MG Universe'!$A$2:$R$9990,6)</f>
        <v>SO</v>
      </c>
      <c r="G340" s="85">
        <f>VLOOKUP($A340,'MG Universe'!$A$2:$R$9990,7)</f>
        <v>43264</v>
      </c>
      <c r="H340" s="18">
        <f>VLOOKUP($A340,'MG Universe'!$A$2:$R$9990,8)</f>
        <v>0</v>
      </c>
      <c r="I340" s="18">
        <f>VLOOKUP($A340,'MG Universe'!$A$2:$R$9990,9)</f>
        <v>26.12</v>
      </c>
      <c r="J340" s="19" t="str">
        <f>VLOOKUP($A340,'MG Universe'!$A$2:$R$9990,10)</f>
        <v>N/A</v>
      </c>
      <c r="K340" s="86">
        <f>VLOOKUP($A340,'MG Universe'!$A$2:$R$9990,11)</f>
        <v>27.21</v>
      </c>
      <c r="L340" s="19">
        <f>VLOOKUP($A340,'MG Universe'!$A$2:$R$9990,12)</f>
        <v>2.6800000000000001E-2</v>
      </c>
      <c r="M340" s="87">
        <f>VLOOKUP($A340,'MG Universe'!$A$2:$R$9990,13)</f>
        <v>0.3</v>
      </c>
      <c r="N340" s="88">
        <f>VLOOKUP($A340,'MG Universe'!$A$2:$R$9990,14)</f>
        <v>0.51</v>
      </c>
      <c r="O340" s="18">
        <f>VLOOKUP($A340,'MG Universe'!$A$2:$R$9990,15)</f>
        <v>-41.18</v>
      </c>
      <c r="P340" s="19">
        <f>VLOOKUP($A340,'MG Universe'!$A$2:$R$9990,16)</f>
        <v>9.35E-2</v>
      </c>
      <c r="Q340" s="89">
        <f>VLOOKUP($A340,'MG Universe'!$A$2:$R$9990,17)</f>
        <v>1</v>
      </c>
      <c r="R340" s="18">
        <f>VLOOKUP($A340,'MG Universe'!$A$2:$R$9990,18)</f>
        <v>19.059999999999999</v>
      </c>
      <c r="S340" s="18">
        <f>VLOOKUP($A340,'MG Universe'!$A$2:$U$9990,19)</f>
        <v>9489699689</v>
      </c>
      <c r="T340" s="18" t="str">
        <f>VLOOKUP($A340,'MG Universe'!$A$2:$U$9990,20)</f>
        <v>Mid</v>
      </c>
      <c r="U340" s="18" t="str">
        <f>VLOOKUP($A340,'MG Universe'!$A$2:$U$9990,21)</f>
        <v>Utilities</v>
      </c>
    </row>
    <row r="341" spans="1:21" ht="15.75" thickBot="1" x14ac:dyDescent="0.3">
      <c r="A341" s="138" t="s">
        <v>1198</v>
      </c>
      <c r="B341" s="119" t="str">
        <f>VLOOKUP($A341,'MG Universe'!$A$2:$R$9990,2)</f>
        <v>Nike Inc</v>
      </c>
      <c r="C341" s="15" t="str">
        <f>VLOOKUP($A341,'MG Universe'!$A$2:$R$9990,3)</f>
        <v>C</v>
      </c>
      <c r="D341" s="15" t="str">
        <f>VLOOKUP($A341,'MG Universe'!$A$2:$R$9990,4)</f>
        <v>E</v>
      </c>
      <c r="E341" s="15" t="str">
        <f>VLOOKUP($A341,'MG Universe'!$A$2:$R$9990,5)</f>
        <v>O</v>
      </c>
      <c r="F341" s="16" t="str">
        <f>VLOOKUP($A341,'MG Universe'!$A$2:$R$9990,6)</f>
        <v>EO</v>
      </c>
      <c r="G341" s="85">
        <f>VLOOKUP($A341,'MG Universe'!$A$2:$R$9990,7)</f>
        <v>43157</v>
      </c>
      <c r="H341" s="18">
        <f>VLOOKUP($A341,'MG Universe'!$A$2:$R$9990,8)</f>
        <v>60.54</v>
      </c>
      <c r="I341" s="18">
        <f>VLOOKUP($A341,'MG Universe'!$A$2:$R$9990,9)</f>
        <v>77.47</v>
      </c>
      <c r="J341" s="19">
        <f>VLOOKUP($A341,'MG Universe'!$A$2:$R$9990,10)</f>
        <v>1.2796000000000001</v>
      </c>
      <c r="K341" s="86">
        <f>VLOOKUP($A341,'MG Universe'!$A$2:$R$9990,11)</f>
        <v>36.03</v>
      </c>
      <c r="L341" s="19">
        <f>VLOOKUP($A341,'MG Universe'!$A$2:$R$9990,12)</f>
        <v>8.9999999999999993E-3</v>
      </c>
      <c r="M341" s="87">
        <f>VLOOKUP($A341,'MG Universe'!$A$2:$R$9990,13)</f>
        <v>0.7</v>
      </c>
      <c r="N341" s="88">
        <f>VLOOKUP($A341,'MG Universe'!$A$2:$R$9990,14)</f>
        <v>2.46</v>
      </c>
      <c r="O341" s="18">
        <f>VLOOKUP($A341,'MG Universe'!$A$2:$R$9990,15)</f>
        <v>2.58</v>
      </c>
      <c r="P341" s="19">
        <f>VLOOKUP($A341,'MG Universe'!$A$2:$R$9990,16)</f>
        <v>0.13769999999999999</v>
      </c>
      <c r="Q341" s="89">
        <f>VLOOKUP($A341,'MG Universe'!$A$2:$R$9990,17)</f>
        <v>15</v>
      </c>
      <c r="R341" s="18">
        <f>VLOOKUP($A341,'MG Universe'!$A$2:$R$9990,18)</f>
        <v>18.98</v>
      </c>
      <c r="S341" s="18">
        <f>VLOOKUP($A341,'MG Universe'!$A$2:$U$9990,19)</f>
        <v>124268757111</v>
      </c>
      <c r="T341" s="18" t="str">
        <f>VLOOKUP($A341,'MG Universe'!$A$2:$U$9990,20)</f>
        <v>Large</v>
      </c>
      <c r="U341" s="18" t="str">
        <f>VLOOKUP($A341,'MG Universe'!$A$2:$U$9990,21)</f>
        <v>Apparel</v>
      </c>
    </row>
    <row r="342" spans="1:21" ht="15.75" thickBot="1" x14ac:dyDescent="0.3">
      <c r="A342" s="138" t="s">
        <v>1942</v>
      </c>
      <c r="B342" s="119" t="str">
        <f>VLOOKUP($A342,'MG Universe'!$A$2:$R$9990,2)</f>
        <v>Nike Inc</v>
      </c>
      <c r="C342" s="15" t="str">
        <f>VLOOKUP($A342,'MG Universe'!$A$2:$R$9990,3)</f>
        <v>C</v>
      </c>
      <c r="D342" s="15" t="str">
        <f>VLOOKUP($A342,'MG Universe'!$A$2:$R$9990,4)</f>
        <v>E</v>
      </c>
      <c r="E342" s="15" t="str">
        <f>VLOOKUP($A342,'MG Universe'!$A$2:$R$9990,5)</f>
        <v>O</v>
      </c>
      <c r="F342" s="16" t="str">
        <f>VLOOKUP($A342,'MG Universe'!$A$2:$R$9990,6)</f>
        <v>EO</v>
      </c>
      <c r="G342" s="85">
        <f>VLOOKUP($A342,'MG Universe'!$A$2:$R$9990,7)</f>
        <v>43157</v>
      </c>
      <c r="H342" s="18">
        <f>VLOOKUP($A342,'MG Universe'!$A$2:$R$9990,8)</f>
        <v>60.54</v>
      </c>
      <c r="I342" s="18">
        <f>VLOOKUP($A342,'MG Universe'!$A$2:$R$9990,9)</f>
        <v>77.47</v>
      </c>
      <c r="J342" s="19">
        <f>VLOOKUP($A342,'MG Universe'!$A$2:$R$9990,10)</f>
        <v>1.2796000000000001</v>
      </c>
      <c r="K342" s="86">
        <f>VLOOKUP($A342,'MG Universe'!$A$2:$R$9990,11)</f>
        <v>36.03</v>
      </c>
      <c r="L342" s="19">
        <f>VLOOKUP($A342,'MG Universe'!$A$2:$R$9990,12)</f>
        <v>8.9999999999999993E-3</v>
      </c>
      <c r="M342" s="87">
        <f>VLOOKUP($A342,'MG Universe'!$A$2:$R$9990,13)</f>
        <v>0.7</v>
      </c>
      <c r="N342" s="88">
        <f>VLOOKUP($A342,'MG Universe'!$A$2:$R$9990,14)</f>
        <v>2.46</v>
      </c>
      <c r="O342" s="18">
        <f>VLOOKUP($A342,'MG Universe'!$A$2:$R$9990,15)</f>
        <v>2.58</v>
      </c>
      <c r="P342" s="19">
        <f>VLOOKUP($A342,'MG Universe'!$A$2:$R$9990,16)</f>
        <v>0.13769999999999999</v>
      </c>
      <c r="Q342" s="89">
        <f>VLOOKUP($A342,'MG Universe'!$A$2:$R$9990,17)</f>
        <v>15</v>
      </c>
      <c r="R342" s="18">
        <f>VLOOKUP($A342,'MG Universe'!$A$2:$R$9990,18)</f>
        <v>18.98</v>
      </c>
      <c r="S342" s="18">
        <f>VLOOKUP($A342,'MG Universe'!$A$2:$U$9990,19)</f>
        <v>124268757111</v>
      </c>
      <c r="T342" s="18" t="str">
        <f>VLOOKUP($A342,'MG Universe'!$A$2:$U$9990,20)</f>
        <v>Large</v>
      </c>
      <c r="U342" s="18" t="str">
        <f>VLOOKUP($A342,'MG Universe'!$A$2:$U$9990,21)</f>
        <v>Apparel</v>
      </c>
    </row>
    <row r="343" spans="1:21" ht="15.75" thickBot="1" x14ac:dyDescent="0.3">
      <c r="A343" s="138" t="s">
        <v>1200</v>
      </c>
      <c r="B343" s="119" t="str">
        <f>VLOOKUP($A343,'MG Universe'!$A$2:$R$9990,2)</f>
        <v>Nielsen Holdings PLC</v>
      </c>
      <c r="C343" s="15" t="str">
        <f>VLOOKUP($A343,'MG Universe'!$A$2:$R$9990,3)</f>
        <v>D</v>
      </c>
      <c r="D343" s="15" t="str">
        <f>VLOOKUP($A343,'MG Universe'!$A$2:$R$9990,4)</f>
        <v>S</v>
      </c>
      <c r="E343" s="15" t="str">
        <f>VLOOKUP($A343,'MG Universe'!$A$2:$R$9990,5)</f>
        <v>O</v>
      </c>
      <c r="F343" s="16" t="str">
        <f>VLOOKUP($A343,'MG Universe'!$A$2:$R$9990,6)</f>
        <v>SO</v>
      </c>
      <c r="G343" s="85">
        <f>VLOOKUP($A343,'MG Universe'!$A$2:$R$9990,7)</f>
        <v>43278</v>
      </c>
      <c r="H343" s="18">
        <f>VLOOKUP($A343,'MG Universe'!$A$2:$R$9990,8)</f>
        <v>23.56</v>
      </c>
      <c r="I343" s="18">
        <f>VLOOKUP($A343,'MG Universe'!$A$2:$R$9990,9)</f>
        <v>30.65</v>
      </c>
      <c r="J343" s="19">
        <f>VLOOKUP($A343,'MG Universe'!$A$2:$R$9990,10)</f>
        <v>1.3008999999999999</v>
      </c>
      <c r="K343" s="86">
        <f>VLOOKUP($A343,'MG Universe'!$A$2:$R$9990,11)</f>
        <v>22.37</v>
      </c>
      <c r="L343" s="19">
        <f>VLOOKUP($A343,'MG Universe'!$A$2:$R$9990,12)</f>
        <v>4.3400000000000001E-2</v>
      </c>
      <c r="M343" s="87">
        <f>VLOOKUP($A343,'MG Universe'!$A$2:$R$9990,13)</f>
        <v>1</v>
      </c>
      <c r="N343" s="88">
        <f>VLOOKUP($A343,'MG Universe'!$A$2:$R$9990,14)</f>
        <v>1.23</v>
      </c>
      <c r="O343" s="18">
        <f>VLOOKUP($A343,'MG Universe'!$A$2:$R$9990,15)</f>
        <v>-28.55</v>
      </c>
      <c r="P343" s="19">
        <f>VLOOKUP($A343,'MG Universe'!$A$2:$R$9990,16)</f>
        <v>6.9400000000000003E-2</v>
      </c>
      <c r="Q343" s="89">
        <f>VLOOKUP($A343,'MG Universe'!$A$2:$R$9990,17)</f>
        <v>5</v>
      </c>
      <c r="R343" s="18">
        <f>VLOOKUP($A343,'MG Universe'!$A$2:$R$9990,18)</f>
        <v>20.059999999999999</v>
      </c>
      <c r="S343" s="18">
        <f>VLOOKUP($A343,'MG Universe'!$A$2:$U$9990,19)</f>
        <v>11103546500</v>
      </c>
      <c r="T343" s="18" t="str">
        <f>VLOOKUP($A343,'MG Universe'!$A$2:$U$9990,20)</f>
        <v>Large</v>
      </c>
      <c r="U343" s="18" t="str">
        <f>VLOOKUP($A343,'MG Universe'!$A$2:$U$9990,21)</f>
        <v>Marketing</v>
      </c>
    </row>
    <row r="344" spans="1:21" ht="15.75" thickBot="1" x14ac:dyDescent="0.3">
      <c r="A344" s="138" t="s">
        <v>1203</v>
      </c>
      <c r="B344" s="119" t="str">
        <f>VLOOKUP($A344,'MG Universe'!$A$2:$R$9990,2)</f>
        <v>Northrop Grumman Corporation</v>
      </c>
      <c r="C344" s="15" t="str">
        <f>VLOOKUP($A344,'MG Universe'!$A$2:$R$9990,3)</f>
        <v>C</v>
      </c>
      <c r="D344" s="15" t="str">
        <f>VLOOKUP($A344,'MG Universe'!$A$2:$R$9990,4)</f>
        <v>E</v>
      </c>
      <c r="E344" s="15" t="str">
        <f>VLOOKUP($A344,'MG Universe'!$A$2:$R$9990,5)</f>
        <v>O</v>
      </c>
      <c r="F344" s="16" t="str">
        <f>VLOOKUP($A344,'MG Universe'!$A$2:$R$9990,6)</f>
        <v>EO</v>
      </c>
      <c r="G344" s="85">
        <f>VLOOKUP($A344,'MG Universe'!$A$2:$R$9990,7)</f>
        <v>43242</v>
      </c>
      <c r="H344" s="18">
        <f>VLOOKUP($A344,'MG Universe'!$A$2:$R$9990,8)</f>
        <v>291.86</v>
      </c>
      <c r="I344" s="18">
        <f>VLOOKUP($A344,'MG Universe'!$A$2:$R$9990,9)</f>
        <v>321.2</v>
      </c>
      <c r="J344" s="19">
        <f>VLOOKUP($A344,'MG Universe'!$A$2:$R$9990,10)</f>
        <v>1.1005</v>
      </c>
      <c r="K344" s="86">
        <f>VLOOKUP($A344,'MG Universe'!$A$2:$R$9990,11)</f>
        <v>25.43</v>
      </c>
      <c r="L344" s="19">
        <f>VLOOKUP($A344,'MG Universe'!$A$2:$R$9990,12)</f>
        <v>1.21E-2</v>
      </c>
      <c r="M344" s="87">
        <f>VLOOKUP($A344,'MG Universe'!$A$2:$R$9990,13)</f>
        <v>0.8</v>
      </c>
      <c r="N344" s="88">
        <f>VLOOKUP($A344,'MG Universe'!$A$2:$R$9990,14)</f>
        <v>2.52</v>
      </c>
      <c r="O344" s="18">
        <f>VLOOKUP($A344,'MG Universe'!$A$2:$R$9990,15)</f>
        <v>-62.47</v>
      </c>
      <c r="P344" s="19">
        <f>VLOOKUP($A344,'MG Universe'!$A$2:$R$9990,16)</f>
        <v>8.4699999999999998E-2</v>
      </c>
      <c r="Q344" s="89">
        <f>VLOOKUP($A344,'MG Universe'!$A$2:$R$9990,17)</f>
        <v>14</v>
      </c>
      <c r="R344" s="18">
        <f>VLOOKUP($A344,'MG Universe'!$A$2:$R$9990,18)</f>
        <v>118.05</v>
      </c>
      <c r="S344" s="18">
        <f>VLOOKUP($A344,'MG Universe'!$A$2:$U$9990,19)</f>
        <v>56256999480</v>
      </c>
      <c r="T344" s="18" t="str">
        <f>VLOOKUP($A344,'MG Universe'!$A$2:$U$9990,20)</f>
        <v>Large</v>
      </c>
      <c r="U344" s="18" t="str">
        <f>VLOOKUP($A344,'MG Universe'!$A$2:$U$9990,21)</f>
        <v>Defense</v>
      </c>
    </row>
    <row r="345" spans="1:21" ht="15.75" thickBot="1" x14ac:dyDescent="0.3">
      <c r="A345" s="138" t="s">
        <v>1205</v>
      </c>
      <c r="B345" s="119" t="str">
        <f>VLOOKUP($A345,'MG Universe'!$A$2:$R$9990,2)</f>
        <v>National-Oilwell Varco, Inc.</v>
      </c>
      <c r="C345" s="15" t="str">
        <f>VLOOKUP($A345,'MG Universe'!$A$2:$R$9990,3)</f>
        <v>F</v>
      </c>
      <c r="D345" s="15" t="str">
        <f>VLOOKUP($A345,'MG Universe'!$A$2:$R$9990,4)</f>
        <v>S</v>
      </c>
      <c r="E345" s="15" t="str">
        <f>VLOOKUP($A345,'MG Universe'!$A$2:$R$9990,5)</f>
        <v>O</v>
      </c>
      <c r="F345" s="16" t="str">
        <f>VLOOKUP($A345,'MG Universe'!$A$2:$R$9990,6)</f>
        <v>SO</v>
      </c>
      <c r="G345" s="85">
        <f>VLOOKUP($A345,'MG Universe'!$A$2:$R$9990,7)</f>
        <v>43222</v>
      </c>
      <c r="H345" s="18">
        <f>VLOOKUP($A345,'MG Universe'!$A$2:$R$9990,8)</f>
        <v>3.34</v>
      </c>
      <c r="I345" s="18">
        <f>VLOOKUP($A345,'MG Universe'!$A$2:$R$9990,9)</f>
        <v>43.7</v>
      </c>
      <c r="J345" s="19">
        <f>VLOOKUP($A345,'MG Universe'!$A$2:$R$9990,10)</f>
        <v>13.0838</v>
      </c>
      <c r="K345" s="86" t="str">
        <f>VLOOKUP($A345,'MG Universe'!$A$2:$R$9990,11)</f>
        <v>N/A</v>
      </c>
      <c r="L345" s="19">
        <f>VLOOKUP($A345,'MG Universe'!$A$2:$R$9990,12)</f>
        <v>4.5999999999999999E-3</v>
      </c>
      <c r="M345" s="87">
        <f>VLOOKUP($A345,'MG Universe'!$A$2:$R$9990,13)</f>
        <v>0.8</v>
      </c>
      <c r="N345" s="88">
        <f>VLOOKUP($A345,'MG Universe'!$A$2:$R$9990,14)</f>
        <v>3.37</v>
      </c>
      <c r="O345" s="18">
        <f>VLOOKUP($A345,'MG Universe'!$A$2:$R$9990,15)</f>
        <v>3.34</v>
      </c>
      <c r="P345" s="19">
        <f>VLOOKUP($A345,'MG Universe'!$A$2:$R$9990,16)</f>
        <v>-0.20080000000000001</v>
      </c>
      <c r="Q345" s="89">
        <f>VLOOKUP($A345,'MG Universe'!$A$2:$R$9990,17)</f>
        <v>0</v>
      </c>
      <c r="R345" s="18">
        <f>VLOOKUP($A345,'MG Universe'!$A$2:$R$9990,18)</f>
        <v>0</v>
      </c>
      <c r="S345" s="18">
        <f>VLOOKUP($A345,'MG Universe'!$A$2:$U$9990,19)</f>
        <v>16842877237</v>
      </c>
      <c r="T345" s="18" t="str">
        <f>VLOOKUP($A345,'MG Universe'!$A$2:$U$9990,20)</f>
        <v>Large</v>
      </c>
      <c r="U345" s="18" t="str">
        <f>VLOOKUP($A345,'MG Universe'!$A$2:$U$9990,21)</f>
        <v>Oil &amp; Gas</v>
      </c>
    </row>
    <row r="346" spans="1:21" ht="15.75" thickBot="1" x14ac:dyDescent="0.3">
      <c r="A346" s="138" t="s">
        <v>114</v>
      </c>
      <c r="B346" s="119" t="str">
        <f>VLOOKUP($A346,'MG Universe'!$A$2:$R$9990,2)</f>
        <v>NRG Energy Inc</v>
      </c>
      <c r="C346" s="15" t="str">
        <f>VLOOKUP($A346,'MG Universe'!$A$2:$R$9990,3)</f>
        <v>F</v>
      </c>
      <c r="D346" s="15" t="str">
        <f>VLOOKUP($A346,'MG Universe'!$A$2:$R$9990,4)</f>
        <v>S</v>
      </c>
      <c r="E346" s="15" t="str">
        <f>VLOOKUP($A346,'MG Universe'!$A$2:$R$9990,5)</f>
        <v>O</v>
      </c>
      <c r="F346" s="16" t="str">
        <f>VLOOKUP($A346,'MG Universe'!$A$2:$R$9990,6)</f>
        <v>SO</v>
      </c>
      <c r="G346" s="85">
        <f>VLOOKUP($A346,'MG Universe'!$A$2:$R$9990,7)</f>
        <v>43189</v>
      </c>
      <c r="H346" s="18">
        <f>VLOOKUP($A346,'MG Universe'!$A$2:$R$9990,8)</f>
        <v>0</v>
      </c>
      <c r="I346" s="18">
        <f>VLOOKUP($A346,'MG Universe'!$A$2:$R$9990,9)</f>
        <v>32.270000000000003</v>
      </c>
      <c r="J346" s="19" t="str">
        <f>VLOOKUP($A346,'MG Universe'!$A$2:$R$9990,10)</f>
        <v>N/A</v>
      </c>
      <c r="K346" s="86" t="str">
        <f>VLOOKUP($A346,'MG Universe'!$A$2:$R$9990,11)</f>
        <v>N/A</v>
      </c>
      <c r="L346" s="19">
        <f>VLOOKUP($A346,'MG Universe'!$A$2:$R$9990,12)</f>
        <v>3.7000000000000002E-3</v>
      </c>
      <c r="M346" s="87">
        <f>VLOOKUP($A346,'MG Universe'!$A$2:$R$9990,13)</f>
        <v>1</v>
      </c>
      <c r="N346" s="88">
        <f>VLOOKUP($A346,'MG Universe'!$A$2:$R$9990,14)</f>
        <v>1.33</v>
      </c>
      <c r="O346" s="18">
        <f>VLOOKUP($A346,'MG Universe'!$A$2:$R$9990,15)</f>
        <v>-60.72</v>
      </c>
      <c r="P346" s="19">
        <f>VLOOKUP($A346,'MG Universe'!$A$2:$R$9990,16)</f>
        <v>-7.9100000000000004E-2</v>
      </c>
      <c r="Q346" s="89">
        <f>VLOOKUP($A346,'MG Universe'!$A$2:$R$9990,17)</f>
        <v>0</v>
      </c>
      <c r="R346" s="18">
        <f>VLOOKUP($A346,'MG Universe'!$A$2:$R$9990,18)</f>
        <v>0</v>
      </c>
      <c r="S346" s="18">
        <f>VLOOKUP($A346,'MG Universe'!$A$2:$U$9990,19)</f>
        <v>9978061788</v>
      </c>
      <c r="T346" s="18" t="str">
        <f>VLOOKUP($A346,'MG Universe'!$A$2:$U$9990,20)</f>
        <v>Mid</v>
      </c>
      <c r="U346" s="18" t="str">
        <f>VLOOKUP($A346,'MG Universe'!$A$2:$U$9990,21)</f>
        <v>Utilities</v>
      </c>
    </row>
    <row r="347" spans="1:21" ht="15.75" thickBot="1" x14ac:dyDescent="0.3">
      <c r="A347" s="138" t="s">
        <v>1211</v>
      </c>
      <c r="B347" s="119" t="str">
        <f>VLOOKUP($A347,'MG Universe'!$A$2:$R$9990,2)</f>
        <v>Norfolk Southern Corp.</v>
      </c>
      <c r="C347" s="15" t="str">
        <f>VLOOKUP($A347,'MG Universe'!$A$2:$R$9990,3)</f>
        <v>B</v>
      </c>
      <c r="D347" s="15" t="str">
        <f>VLOOKUP($A347,'MG Universe'!$A$2:$R$9990,4)</f>
        <v>D</v>
      </c>
      <c r="E347" s="15" t="str">
        <f>VLOOKUP($A347,'MG Universe'!$A$2:$R$9990,5)</f>
        <v>U</v>
      </c>
      <c r="F347" s="16" t="str">
        <f>VLOOKUP($A347,'MG Universe'!$A$2:$R$9990,6)</f>
        <v>DU</v>
      </c>
      <c r="G347" s="85">
        <f>VLOOKUP($A347,'MG Universe'!$A$2:$R$9990,7)</f>
        <v>43220</v>
      </c>
      <c r="H347" s="18">
        <f>VLOOKUP($A347,'MG Universe'!$A$2:$R$9990,8)</f>
        <v>298.20999999999998</v>
      </c>
      <c r="I347" s="18">
        <f>VLOOKUP($A347,'MG Universe'!$A$2:$R$9990,9)</f>
        <v>154.96</v>
      </c>
      <c r="J347" s="19">
        <f>VLOOKUP($A347,'MG Universe'!$A$2:$R$9990,10)</f>
        <v>0.51959999999999995</v>
      </c>
      <c r="K347" s="86">
        <f>VLOOKUP($A347,'MG Universe'!$A$2:$R$9990,11)</f>
        <v>15.56</v>
      </c>
      <c r="L347" s="19">
        <f>VLOOKUP($A347,'MG Universe'!$A$2:$R$9990,12)</f>
        <v>1.5699999999999999E-2</v>
      </c>
      <c r="M347" s="87">
        <f>VLOOKUP($A347,'MG Universe'!$A$2:$R$9990,13)</f>
        <v>1.3</v>
      </c>
      <c r="N347" s="88">
        <f>VLOOKUP($A347,'MG Universe'!$A$2:$R$9990,14)</f>
        <v>1.04</v>
      </c>
      <c r="O347" s="18">
        <f>VLOOKUP($A347,'MG Universe'!$A$2:$R$9990,15)</f>
        <v>-60.9</v>
      </c>
      <c r="P347" s="19">
        <f>VLOOKUP($A347,'MG Universe'!$A$2:$R$9990,16)</f>
        <v>3.5299999999999998E-2</v>
      </c>
      <c r="Q347" s="89">
        <f>VLOOKUP($A347,'MG Universe'!$A$2:$R$9990,17)</f>
        <v>1</v>
      </c>
      <c r="R347" s="18">
        <f>VLOOKUP($A347,'MG Universe'!$A$2:$R$9990,18)</f>
        <v>103.69</v>
      </c>
      <c r="S347" s="18">
        <f>VLOOKUP($A347,'MG Universe'!$A$2:$U$9990,19)</f>
        <v>44975766834</v>
      </c>
      <c r="T347" s="18" t="str">
        <f>VLOOKUP($A347,'MG Universe'!$A$2:$U$9990,20)</f>
        <v>Large</v>
      </c>
      <c r="U347" s="18" t="str">
        <f>VLOOKUP($A347,'MG Universe'!$A$2:$U$9990,21)</f>
        <v>Railroads</v>
      </c>
    </row>
    <row r="348" spans="1:21" ht="15.75" thickBot="1" x14ac:dyDescent="0.3">
      <c r="A348" s="138" t="s">
        <v>1213</v>
      </c>
      <c r="B348" s="119" t="str">
        <f>VLOOKUP($A348,'MG Universe'!$A$2:$R$9990,2)</f>
        <v>NetApp Inc.</v>
      </c>
      <c r="C348" s="15" t="str">
        <f>VLOOKUP($A348,'MG Universe'!$A$2:$R$9990,3)</f>
        <v>C-</v>
      </c>
      <c r="D348" s="15" t="str">
        <f>VLOOKUP($A348,'MG Universe'!$A$2:$R$9990,4)</f>
        <v>E</v>
      </c>
      <c r="E348" s="15" t="str">
        <f>VLOOKUP($A348,'MG Universe'!$A$2:$R$9990,5)</f>
        <v>O</v>
      </c>
      <c r="F348" s="16" t="str">
        <f>VLOOKUP($A348,'MG Universe'!$A$2:$R$9990,6)</f>
        <v>EO</v>
      </c>
      <c r="G348" s="85">
        <f>VLOOKUP($A348,'MG Universe'!$A$2:$R$9990,7)</f>
        <v>43206</v>
      </c>
      <c r="H348" s="18">
        <f>VLOOKUP($A348,'MG Universe'!$A$2:$R$9990,8)</f>
        <v>0</v>
      </c>
      <c r="I348" s="18">
        <f>VLOOKUP($A348,'MG Universe'!$A$2:$R$9990,9)</f>
        <v>82.43</v>
      </c>
      <c r="J348" s="19" t="str">
        <f>VLOOKUP($A348,'MG Universe'!$A$2:$R$9990,10)</f>
        <v>N/A</v>
      </c>
      <c r="K348" s="86">
        <f>VLOOKUP($A348,'MG Universe'!$A$2:$R$9990,11)</f>
        <v>77.760000000000005</v>
      </c>
      <c r="L348" s="19">
        <f>VLOOKUP($A348,'MG Universe'!$A$2:$R$9990,12)</f>
        <v>9.1999999999999998E-3</v>
      </c>
      <c r="M348" s="87">
        <f>VLOOKUP($A348,'MG Universe'!$A$2:$R$9990,13)</f>
        <v>1.3</v>
      </c>
      <c r="N348" s="88">
        <f>VLOOKUP($A348,'MG Universe'!$A$2:$R$9990,14)</f>
        <v>1.91</v>
      </c>
      <c r="O348" s="18">
        <f>VLOOKUP($A348,'MG Universe'!$A$2:$R$9990,15)</f>
        <v>-3.15</v>
      </c>
      <c r="P348" s="19">
        <f>VLOOKUP($A348,'MG Universe'!$A$2:$R$9990,16)</f>
        <v>0.3463</v>
      </c>
      <c r="Q348" s="89">
        <f>VLOOKUP($A348,'MG Universe'!$A$2:$R$9990,17)</f>
        <v>4</v>
      </c>
      <c r="R348" s="18">
        <f>VLOOKUP($A348,'MG Universe'!$A$2:$R$9990,18)</f>
        <v>6.82</v>
      </c>
      <c r="S348" s="18">
        <f>VLOOKUP($A348,'MG Universe'!$A$2:$U$9990,19)</f>
        <v>21944255851</v>
      </c>
      <c r="T348" s="18" t="str">
        <f>VLOOKUP($A348,'MG Universe'!$A$2:$U$9990,20)</f>
        <v>Large</v>
      </c>
      <c r="U348" s="18" t="str">
        <f>VLOOKUP($A348,'MG Universe'!$A$2:$U$9990,21)</f>
        <v>IT Hardware</v>
      </c>
    </row>
    <row r="349" spans="1:21" ht="15.75" thickBot="1" x14ac:dyDescent="0.3">
      <c r="A349" s="138" t="s">
        <v>1215</v>
      </c>
      <c r="B349" s="119" t="str">
        <f>VLOOKUP($A349,'MG Universe'!$A$2:$R$9990,2)</f>
        <v>Northern Trust Corporation</v>
      </c>
      <c r="C349" s="15" t="str">
        <f>VLOOKUP($A349,'MG Universe'!$A$2:$R$9990,3)</f>
        <v>C+</v>
      </c>
      <c r="D349" s="15" t="str">
        <f>VLOOKUP($A349,'MG Universe'!$A$2:$R$9990,4)</f>
        <v>E</v>
      </c>
      <c r="E349" s="15" t="str">
        <f>VLOOKUP($A349,'MG Universe'!$A$2:$R$9990,5)</f>
        <v>F</v>
      </c>
      <c r="F349" s="16" t="str">
        <f>VLOOKUP($A349,'MG Universe'!$A$2:$R$9990,6)</f>
        <v>EF</v>
      </c>
      <c r="G349" s="85">
        <f>VLOOKUP($A349,'MG Universe'!$A$2:$R$9990,7)</f>
        <v>43196</v>
      </c>
      <c r="H349" s="18">
        <f>VLOOKUP($A349,'MG Universe'!$A$2:$R$9990,8)</f>
        <v>134.74</v>
      </c>
      <c r="I349" s="18">
        <f>VLOOKUP($A349,'MG Universe'!$A$2:$R$9990,9)</f>
        <v>105.74</v>
      </c>
      <c r="J349" s="19">
        <f>VLOOKUP($A349,'MG Universe'!$A$2:$R$9990,10)</f>
        <v>0.78480000000000005</v>
      </c>
      <c r="K349" s="86">
        <f>VLOOKUP($A349,'MG Universe'!$A$2:$R$9990,11)</f>
        <v>21.76</v>
      </c>
      <c r="L349" s="19">
        <f>VLOOKUP($A349,'MG Universe'!$A$2:$R$9990,12)</f>
        <v>1.5100000000000001E-2</v>
      </c>
      <c r="M349" s="87">
        <f>VLOOKUP($A349,'MG Universe'!$A$2:$R$9990,13)</f>
        <v>0.9</v>
      </c>
      <c r="N349" s="88" t="str">
        <f>VLOOKUP($A349,'MG Universe'!$A$2:$R$9990,14)</f>
        <v>N/A</v>
      </c>
      <c r="O349" s="18" t="str">
        <f>VLOOKUP($A349,'MG Universe'!$A$2:$R$9990,15)</f>
        <v>N/A</v>
      </c>
      <c r="P349" s="19">
        <f>VLOOKUP($A349,'MG Universe'!$A$2:$R$9990,16)</f>
        <v>6.6299999999999998E-2</v>
      </c>
      <c r="Q349" s="89">
        <f>VLOOKUP($A349,'MG Universe'!$A$2:$R$9990,17)</f>
        <v>6</v>
      </c>
      <c r="R349" s="18">
        <f>VLOOKUP($A349,'MG Universe'!$A$2:$R$9990,18)</f>
        <v>73.19</v>
      </c>
      <c r="S349" s="18">
        <f>VLOOKUP($A349,'MG Universe'!$A$2:$U$9990,19)</f>
        <v>23470238777</v>
      </c>
      <c r="T349" s="18" t="str">
        <f>VLOOKUP($A349,'MG Universe'!$A$2:$U$9990,20)</f>
        <v>Large</v>
      </c>
      <c r="U349" s="18" t="str">
        <f>VLOOKUP($A349,'MG Universe'!$A$2:$U$9990,21)</f>
        <v>Financial Services</v>
      </c>
    </row>
    <row r="350" spans="1:21" ht="15.75" thickBot="1" x14ac:dyDescent="0.3">
      <c r="A350" s="138" t="s">
        <v>1217</v>
      </c>
      <c r="B350" s="119" t="str">
        <f>VLOOKUP($A350,'MG Universe'!$A$2:$R$9990,2)</f>
        <v>Nucor Corporation</v>
      </c>
      <c r="C350" s="15" t="str">
        <f>VLOOKUP($A350,'MG Universe'!$A$2:$R$9990,3)</f>
        <v>B+</v>
      </c>
      <c r="D350" s="15" t="str">
        <f>VLOOKUP($A350,'MG Universe'!$A$2:$R$9990,4)</f>
        <v>D</v>
      </c>
      <c r="E350" s="15" t="str">
        <f>VLOOKUP($A350,'MG Universe'!$A$2:$R$9990,5)</f>
        <v>U</v>
      </c>
      <c r="F350" s="16" t="str">
        <f>VLOOKUP($A350,'MG Universe'!$A$2:$R$9990,6)</f>
        <v>DU</v>
      </c>
      <c r="G350" s="85">
        <f>VLOOKUP($A350,'MG Universe'!$A$2:$R$9990,7)</f>
        <v>43222</v>
      </c>
      <c r="H350" s="18">
        <f>VLOOKUP($A350,'MG Universe'!$A$2:$R$9990,8)</f>
        <v>137.19</v>
      </c>
      <c r="I350" s="18">
        <f>VLOOKUP($A350,'MG Universe'!$A$2:$R$9990,9)</f>
        <v>64.62</v>
      </c>
      <c r="J350" s="19">
        <f>VLOOKUP($A350,'MG Universe'!$A$2:$R$9990,10)</f>
        <v>0.47099999999999997</v>
      </c>
      <c r="K350" s="86">
        <f>VLOOKUP($A350,'MG Universe'!$A$2:$R$9990,11)</f>
        <v>18.149999999999999</v>
      </c>
      <c r="L350" s="19">
        <f>VLOOKUP($A350,'MG Universe'!$A$2:$R$9990,12)</f>
        <v>2.3400000000000001E-2</v>
      </c>
      <c r="M350" s="87">
        <f>VLOOKUP($A350,'MG Universe'!$A$2:$R$9990,13)</f>
        <v>1.6</v>
      </c>
      <c r="N350" s="88">
        <f>VLOOKUP($A350,'MG Universe'!$A$2:$R$9990,14)</f>
        <v>2.4900000000000002</v>
      </c>
      <c r="O350" s="18">
        <f>VLOOKUP($A350,'MG Universe'!$A$2:$R$9990,15)</f>
        <v>-0.21</v>
      </c>
      <c r="P350" s="19">
        <f>VLOOKUP($A350,'MG Universe'!$A$2:$R$9990,16)</f>
        <v>4.8300000000000003E-2</v>
      </c>
      <c r="Q350" s="89">
        <f>VLOOKUP($A350,'MG Universe'!$A$2:$R$9990,17)</f>
        <v>8</v>
      </c>
      <c r="R350" s="18">
        <f>VLOOKUP($A350,'MG Universe'!$A$2:$R$9990,18)</f>
        <v>57.79</v>
      </c>
      <c r="S350" s="18">
        <f>VLOOKUP($A350,'MG Universe'!$A$2:$U$9990,19)</f>
        <v>20590733312</v>
      </c>
      <c r="T350" s="18" t="str">
        <f>VLOOKUP($A350,'MG Universe'!$A$2:$U$9990,20)</f>
        <v>Large</v>
      </c>
      <c r="U350" s="18" t="str">
        <f>VLOOKUP($A350,'MG Universe'!$A$2:$U$9990,21)</f>
        <v>Steel</v>
      </c>
    </row>
    <row r="351" spans="1:21" ht="15.75" thickBot="1" x14ac:dyDescent="0.3">
      <c r="A351" s="138" t="s">
        <v>1219</v>
      </c>
      <c r="B351" s="119" t="str">
        <f>VLOOKUP($A351,'MG Universe'!$A$2:$R$9990,2)</f>
        <v>NVIDIA Corporation</v>
      </c>
      <c r="C351" s="15" t="str">
        <f>VLOOKUP($A351,'MG Universe'!$A$2:$R$9990,3)</f>
        <v>C-</v>
      </c>
      <c r="D351" s="15" t="str">
        <f>VLOOKUP($A351,'MG Universe'!$A$2:$R$9990,4)</f>
        <v>E</v>
      </c>
      <c r="E351" s="15" t="str">
        <f>VLOOKUP($A351,'MG Universe'!$A$2:$R$9990,5)</f>
        <v>O</v>
      </c>
      <c r="F351" s="16" t="str">
        <f>VLOOKUP($A351,'MG Universe'!$A$2:$R$9990,6)</f>
        <v>EO</v>
      </c>
      <c r="G351" s="85">
        <f>VLOOKUP($A351,'MG Universe'!$A$2:$R$9990,7)</f>
        <v>43169</v>
      </c>
      <c r="H351" s="18">
        <f>VLOOKUP($A351,'MG Universe'!$A$2:$R$9990,8)</f>
        <v>144.43</v>
      </c>
      <c r="I351" s="18">
        <f>VLOOKUP($A351,'MG Universe'!$A$2:$R$9990,9)</f>
        <v>253.69</v>
      </c>
      <c r="J351" s="19">
        <f>VLOOKUP($A351,'MG Universe'!$A$2:$R$9990,10)</f>
        <v>1.7565</v>
      </c>
      <c r="K351" s="86">
        <f>VLOOKUP($A351,'MG Universe'!$A$2:$R$9990,11)</f>
        <v>67.650000000000006</v>
      </c>
      <c r="L351" s="19">
        <f>VLOOKUP($A351,'MG Universe'!$A$2:$R$9990,12)</f>
        <v>2.2000000000000001E-3</v>
      </c>
      <c r="M351" s="87">
        <f>VLOOKUP($A351,'MG Universe'!$A$2:$R$9990,13)</f>
        <v>1.5</v>
      </c>
      <c r="N351" s="88">
        <f>VLOOKUP($A351,'MG Universe'!$A$2:$R$9990,14)</f>
        <v>8.0299999999999994</v>
      </c>
      <c r="O351" s="18">
        <f>VLOOKUP($A351,'MG Universe'!$A$2:$R$9990,15)</f>
        <v>8.7200000000000006</v>
      </c>
      <c r="P351" s="19">
        <f>VLOOKUP($A351,'MG Universe'!$A$2:$R$9990,16)</f>
        <v>0.29580000000000001</v>
      </c>
      <c r="Q351" s="89">
        <f>VLOOKUP($A351,'MG Universe'!$A$2:$R$9990,17)</f>
        <v>6</v>
      </c>
      <c r="R351" s="18">
        <f>VLOOKUP($A351,'MG Universe'!$A$2:$R$9990,18)</f>
        <v>37.979999999999997</v>
      </c>
      <c r="S351" s="18">
        <f>VLOOKUP($A351,'MG Universe'!$A$2:$U$9990,19)</f>
        <v>154684668103</v>
      </c>
      <c r="T351" s="18" t="str">
        <f>VLOOKUP($A351,'MG Universe'!$A$2:$U$9990,20)</f>
        <v>Large</v>
      </c>
      <c r="U351" s="18" t="str">
        <f>VLOOKUP($A351,'MG Universe'!$A$2:$U$9990,21)</f>
        <v>IT Hardware</v>
      </c>
    </row>
    <row r="352" spans="1:21" ht="15.75" thickBot="1" x14ac:dyDescent="0.3">
      <c r="A352" s="138" t="s">
        <v>1221</v>
      </c>
      <c r="B352" s="119" t="str">
        <f>VLOOKUP($A352,'MG Universe'!$A$2:$R$9990,2)</f>
        <v>Newell Brands Inc</v>
      </c>
      <c r="C352" s="15" t="str">
        <f>VLOOKUP($A352,'MG Universe'!$A$2:$R$9990,3)</f>
        <v>A</v>
      </c>
      <c r="D352" s="15" t="str">
        <f>VLOOKUP($A352,'MG Universe'!$A$2:$R$9990,4)</f>
        <v>D</v>
      </c>
      <c r="E352" s="15" t="str">
        <f>VLOOKUP($A352,'MG Universe'!$A$2:$R$9990,5)</f>
        <v>U</v>
      </c>
      <c r="F352" s="16" t="str">
        <f>VLOOKUP($A352,'MG Universe'!$A$2:$R$9990,6)</f>
        <v>DU</v>
      </c>
      <c r="G352" s="85">
        <f>VLOOKUP($A352,'MG Universe'!$A$2:$R$9990,7)</f>
        <v>43171</v>
      </c>
      <c r="H352" s="18">
        <f>VLOOKUP($A352,'MG Universe'!$A$2:$R$9990,8)</f>
        <v>111.14</v>
      </c>
      <c r="I352" s="18">
        <f>VLOOKUP($A352,'MG Universe'!$A$2:$R$9990,9)</f>
        <v>27.63</v>
      </c>
      <c r="J352" s="19">
        <f>VLOOKUP($A352,'MG Universe'!$A$2:$R$9990,10)</f>
        <v>0.24859999999999999</v>
      </c>
      <c r="K352" s="86">
        <f>VLOOKUP($A352,'MG Universe'!$A$2:$R$9990,11)</f>
        <v>9.56</v>
      </c>
      <c r="L352" s="19">
        <f>VLOOKUP($A352,'MG Universe'!$A$2:$R$9990,12)</f>
        <v>3.1800000000000002E-2</v>
      </c>
      <c r="M352" s="87">
        <f>VLOOKUP($A352,'MG Universe'!$A$2:$R$9990,13)</f>
        <v>0.7</v>
      </c>
      <c r="N352" s="88">
        <f>VLOOKUP($A352,'MG Universe'!$A$2:$R$9990,14)</f>
        <v>1.41</v>
      </c>
      <c r="O352" s="18">
        <f>VLOOKUP($A352,'MG Universe'!$A$2:$R$9990,15)</f>
        <v>-26.44</v>
      </c>
      <c r="P352" s="19">
        <f>VLOOKUP($A352,'MG Universe'!$A$2:$R$9990,16)</f>
        <v>5.3E-3</v>
      </c>
      <c r="Q352" s="89">
        <f>VLOOKUP($A352,'MG Universe'!$A$2:$R$9990,17)</f>
        <v>1</v>
      </c>
      <c r="R352" s="18">
        <f>VLOOKUP($A352,'MG Universe'!$A$2:$R$9990,18)</f>
        <v>41.25</v>
      </c>
      <c r="S352" s="18">
        <f>VLOOKUP($A352,'MG Universe'!$A$2:$U$9990,19)</f>
        <v>13434388136</v>
      </c>
      <c r="T352" s="18" t="str">
        <f>VLOOKUP($A352,'MG Universe'!$A$2:$U$9990,20)</f>
        <v>Large</v>
      </c>
      <c r="U352" s="18" t="str">
        <f>VLOOKUP($A352,'MG Universe'!$A$2:$U$9990,21)</f>
        <v>Household Goods</v>
      </c>
    </row>
    <row r="353" spans="1:21" ht="15.75" thickBot="1" x14ac:dyDescent="0.3">
      <c r="A353" s="138" t="s">
        <v>1223</v>
      </c>
      <c r="B353" s="119" t="str">
        <f>VLOOKUP($A353,'MG Universe'!$A$2:$R$9990,2)</f>
        <v>News Corp Class B</v>
      </c>
      <c r="C353" s="15" t="str">
        <f>VLOOKUP($A353,'MG Universe'!$A$2:$R$9990,3)</f>
        <v>F</v>
      </c>
      <c r="D353" s="15" t="str">
        <f>VLOOKUP($A353,'MG Universe'!$A$2:$R$9990,4)</f>
        <v>S</v>
      </c>
      <c r="E353" s="15" t="str">
        <f>VLOOKUP($A353,'MG Universe'!$A$2:$R$9990,5)</f>
        <v>O</v>
      </c>
      <c r="F353" s="16" t="str">
        <f>VLOOKUP($A353,'MG Universe'!$A$2:$R$9990,6)</f>
        <v>SO</v>
      </c>
      <c r="G353" s="85">
        <f>VLOOKUP($A353,'MG Universe'!$A$2:$R$9990,7)</f>
        <v>43261</v>
      </c>
      <c r="H353" s="18">
        <f>VLOOKUP($A353,'MG Universe'!$A$2:$R$9990,8)</f>
        <v>1.04</v>
      </c>
      <c r="I353" s="18">
        <f>VLOOKUP($A353,'MG Universe'!$A$2:$R$9990,9)</f>
        <v>15.55</v>
      </c>
      <c r="J353" s="19">
        <f>VLOOKUP($A353,'MG Universe'!$A$2:$R$9990,10)</f>
        <v>14.9519</v>
      </c>
      <c r="K353" s="86" t="str">
        <f>VLOOKUP($A353,'MG Universe'!$A$2:$R$9990,11)</f>
        <v>N/A</v>
      </c>
      <c r="L353" s="19">
        <f>VLOOKUP($A353,'MG Universe'!$A$2:$R$9990,12)</f>
        <v>1.29E-2</v>
      </c>
      <c r="M353" s="87">
        <f>VLOOKUP($A353,'MG Universe'!$A$2:$R$9990,13)</f>
        <v>1.8</v>
      </c>
      <c r="N353" s="88">
        <f>VLOOKUP($A353,'MG Universe'!$A$2:$R$9990,14)</f>
        <v>1.62</v>
      </c>
      <c r="O353" s="18">
        <f>VLOOKUP($A353,'MG Universe'!$A$2:$R$9990,15)</f>
        <v>1.04</v>
      </c>
      <c r="P353" s="19">
        <f>VLOOKUP($A353,'MG Universe'!$A$2:$R$9990,16)</f>
        <v>-0.12609999999999999</v>
      </c>
      <c r="Q353" s="89">
        <f>VLOOKUP($A353,'MG Universe'!$A$2:$R$9990,17)</f>
        <v>2</v>
      </c>
      <c r="R353" s="18">
        <f>VLOOKUP($A353,'MG Universe'!$A$2:$R$9990,18)</f>
        <v>0</v>
      </c>
      <c r="S353" s="18">
        <f>VLOOKUP($A353,'MG Universe'!$A$2:$U$9990,19)</f>
        <v>9111525267</v>
      </c>
      <c r="T353" s="18" t="str">
        <f>VLOOKUP($A353,'MG Universe'!$A$2:$U$9990,20)</f>
        <v>Mid</v>
      </c>
      <c r="U353" s="18" t="str">
        <f>VLOOKUP($A353,'MG Universe'!$A$2:$U$9990,21)</f>
        <v>Publishing</v>
      </c>
    </row>
    <row r="354" spans="1:21" ht="15.75" thickBot="1" x14ac:dyDescent="0.3">
      <c r="A354" s="138" t="s">
        <v>1225</v>
      </c>
      <c r="B354" s="119" t="str">
        <f>VLOOKUP($A354,'MG Universe'!$A$2:$R$9990,2)</f>
        <v>News Corp Class A</v>
      </c>
      <c r="C354" s="15" t="str">
        <f>VLOOKUP($A354,'MG Universe'!$A$2:$R$9990,3)</f>
        <v>F</v>
      </c>
      <c r="D354" s="15" t="str">
        <f>VLOOKUP($A354,'MG Universe'!$A$2:$R$9990,4)</f>
        <v>S</v>
      </c>
      <c r="E354" s="15" t="str">
        <f>VLOOKUP($A354,'MG Universe'!$A$2:$R$9990,5)</f>
        <v>O</v>
      </c>
      <c r="F354" s="16" t="str">
        <f>VLOOKUP($A354,'MG Universe'!$A$2:$R$9990,6)</f>
        <v>SO</v>
      </c>
      <c r="G354" s="85">
        <f>VLOOKUP($A354,'MG Universe'!$A$2:$R$9990,7)</f>
        <v>43261</v>
      </c>
      <c r="H354" s="18">
        <f>VLOOKUP($A354,'MG Universe'!$A$2:$R$9990,8)</f>
        <v>1.04</v>
      </c>
      <c r="I354" s="18">
        <f>VLOOKUP($A354,'MG Universe'!$A$2:$R$9990,9)</f>
        <v>15.38</v>
      </c>
      <c r="J354" s="19">
        <f>VLOOKUP($A354,'MG Universe'!$A$2:$R$9990,10)</f>
        <v>14.788500000000001</v>
      </c>
      <c r="K354" s="86" t="str">
        <f>VLOOKUP($A354,'MG Universe'!$A$2:$R$9990,11)</f>
        <v>N/A</v>
      </c>
      <c r="L354" s="19">
        <f>VLOOKUP($A354,'MG Universe'!$A$2:$R$9990,12)</f>
        <v>1.2999999999999999E-2</v>
      </c>
      <c r="M354" s="87">
        <f>VLOOKUP($A354,'MG Universe'!$A$2:$R$9990,13)</f>
        <v>1.9</v>
      </c>
      <c r="N354" s="88">
        <f>VLOOKUP($A354,'MG Universe'!$A$2:$R$9990,14)</f>
        <v>1.62</v>
      </c>
      <c r="O354" s="18">
        <f>VLOOKUP($A354,'MG Universe'!$A$2:$R$9990,15)</f>
        <v>1.04</v>
      </c>
      <c r="P354" s="19">
        <f>VLOOKUP($A354,'MG Universe'!$A$2:$R$9990,16)</f>
        <v>-0.12520000000000001</v>
      </c>
      <c r="Q354" s="89">
        <f>VLOOKUP($A354,'MG Universe'!$A$2:$R$9990,17)</f>
        <v>2</v>
      </c>
      <c r="R354" s="18">
        <f>VLOOKUP($A354,'MG Universe'!$A$2:$R$9990,18)</f>
        <v>0</v>
      </c>
      <c r="S354" s="18">
        <f>VLOOKUP($A354,'MG Universe'!$A$2:$U$9990,19)</f>
        <v>9111525267</v>
      </c>
      <c r="T354" s="18" t="str">
        <f>VLOOKUP($A354,'MG Universe'!$A$2:$U$9990,20)</f>
        <v>Mid</v>
      </c>
      <c r="U354" s="18" t="str">
        <f>VLOOKUP($A354,'MG Universe'!$A$2:$U$9990,21)</f>
        <v>Publishing</v>
      </c>
    </row>
    <row r="355" spans="1:21" ht="15.75" thickBot="1" x14ac:dyDescent="0.3">
      <c r="A355" s="138" t="s">
        <v>71</v>
      </c>
      <c r="B355" s="119" t="str">
        <f>VLOOKUP($A355,'MG Universe'!$A$2:$R$9990,2)</f>
        <v>Realty Income Corp</v>
      </c>
      <c r="C355" s="15" t="str">
        <f>VLOOKUP($A355,'MG Universe'!$A$2:$R$9990,3)</f>
        <v>D+</v>
      </c>
      <c r="D355" s="15" t="str">
        <f>VLOOKUP($A355,'MG Universe'!$A$2:$R$9990,4)</f>
        <v>S</v>
      </c>
      <c r="E355" s="15" t="str">
        <f>VLOOKUP($A355,'MG Universe'!$A$2:$R$9990,5)</f>
        <v>O</v>
      </c>
      <c r="F355" s="16" t="str">
        <f>VLOOKUP($A355,'MG Universe'!$A$2:$R$9990,6)</f>
        <v>SO</v>
      </c>
      <c r="G355" s="85">
        <f>VLOOKUP($A355,'MG Universe'!$A$2:$R$9990,7)</f>
        <v>43209</v>
      </c>
      <c r="H355" s="18">
        <f>VLOOKUP($A355,'MG Universe'!$A$2:$R$9990,8)</f>
        <v>14.8</v>
      </c>
      <c r="I355" s="18">
        <f>VLOOKUP($A355,'MG Universe'!$A$2:$R$9990,9)</f>
        <v>54.72</v>
      </c>
      <c r="J355" s="19">
        <f>VLOOKUP($A355,'MG Universe'!$A$2:$R$9990,10)</f>
        <v>3.6972999999999998</v>
      </c>
      <c r="K355" s="86">
        <f>VLOOKUP($A355,'MG Universe'!$A$2:$R$9990,11)</f>
        <v>47.58</v>
      </c>
      <c r="L355" s="19">
        <f>VLOOKUP($A355,'MG Universe'!$A$2:$R$9990,12)</f>
        <v>4.6399999999999997E-2</v>
      </c>
      <c r="M355" s="87">
        <f>VLOOKUP($A355,'MG Universe'!$A$2:$R$9990,13)</f>
        <v>0.2</v>
      </c>
      <c r="N355" s="88">
        <f>VLOOKUP($A355,'MG Universe'!$A$2:$R$9990,14)</f>
        <v>0.82</v>
      </c>
      <c r="O355" s="18">
        <f>VLOOKUP($A355,'MG Universe'!$A$2:$R$9990,15)</f>
        <v>-23.19</v>
      </c>
      <c r="P355" s="19">
        <f>VLOOKUP($A355,'MG Universe'!$A$2:$R$9990,16)</f>
        <v>0.19539999999999999</v>
      </c>
      <c r="Q355" s="89">
        <f>VLOOKUP($A355,'MG Universe'!$A$2:$R$9990,17)</f>
        <v>19</v>
      </c>
      <c r="R355" s="18">
        <f>VLOOKUP($A355,'MG Universe'!$A$2:$R$9990,18)</f>
        <v>27.12</v>
      </c>
      <c r="S355" s="18">
        <f>VLOOKUP($A355,'MG Universe'!$A$2:$U$9990,19)</f>
        <v>15629690584</v>
      </c>
      <c r="T355" s="18" t="str">
        <f>VLOOKUP($A355,'MG Universe'!$A$2:$U$9990,20)</f>
        <v>Large</v>
      </c>
      <c r="U355" s="18" t="str">
        <f>VLOOKUP($A355,'MG Universe'!$A$2:$U$9990,21)</f>
        <v>REIT</v>
      </c>
    </row>
    <row r="356" spans="1:21" ht="15.75" thickBot="1" x14ac:dyDescent="0.3">
      <c r="A356" s="138" t="s">
        <v>133</v>
      </c>
      <c r="B356" s="119" t="str">
        <f>VLOOKUP($A356,'MG Universe'!$A$2:$R$9990,2)</f>
        <v>ONEOK, Inc.</v>
      </c>
      <c r="C356" s="15" t="str">
        <f>VLOOKUP($A356,'MG Universe'!$A$2:$R$9990,3)</f>
        <v>D</v>
      </c>
      <c r="D356" s="15" t="str">
        <f>VLOOKUP($A356,'MG Universe'!$A$2:$R$9990,4)</f>
        <v>S</v>
      </c>
      <c r="E356" s="15" t="str">
        <f>VLOOKUP($A356,'MG Universe'!$A$2:$R$9990,5)</f>
        <v>O</v>
      </c>
      <c r="F356" s="16" t="str">
        <f>VLOOKUP($A356,'MG Universe'!$A$2:$R$9990,6)</f>
        <v>SO</v>
      </c>
      <c r="G356" s="85">
        <f>VLOOKUP($A356,'MG Universe'!$A$2:$R$9990,7)</f>
        <v>43187</v>
      </c>
      <c r="H356" s="18">
        <f>VLOOKUP($A356,'MG Universe'!$A$2:$R$9990,8)</f>
        <v>22.95</v>
      </c>
      <c r="I356" s="18">
        <f>VLOOKUP($A356,'MG Universe'!$A$2:$R$9990,9)</f>
        <v>70.33</v>
      </c>
      <c r="J356" s="19">
        <f>VLOOKUP($A356,'MG Universe'!$A$2:$R$9990,10)</f>
        <v>3.0644999999999998</v>
      </c>
      <c r="K356" s="86">
        <f>VLOOKUP($A356,'MG Universe'!$A$2:$R$9990,11)</f>
        <v>40.42</v>
      </c>
      <c r="L356" s="19">
        <f>VLOOKUP($A356,'MG Universe'!$A$2:$R$9990,12)</f>
        <v>3.8699999999999998E-2</v>
      </c>
      <c r="M356" s="87">
        <f>VLOOKUP($A356,'MG Universe'!$A$2:$R$9990,13)</f>
        <v>1.2</v>
      </c>
      <c r="N356" s="88">
        <f>VLOOKUP($A356,'MG Universe'!$A$2:$R$9990,14)</f>
        <v>0.66</v>
      </c>
      <c r="O356" s="18">
        <f>VLOOKUP($A356,'MG Universe'!$A$2:$R$9990,15)</f>
        <v>-24.62</v>
      </c>
      <c r="P356" s="19">
        <f>VLOOKUP($A356,'MG Universe'!$A$2:$R$9990,16)</f>
        <v>0.15959999999999999</v>
      </c>
      <c r="Q356" s="89">
        <f>VLOOKUP($A356,'MG Universe'!$A$2:$R$9990,17)</f>
        <v>15</v>
      </c>
      <c r="R356" s="18">
        <f>VLOOKUP($A356,'MG Universe'!$A$2:$R$9990,18)</f>
        <v>27.88</v>
      </c>
      <c r="S356" s="18">
        <f>VLOOKUP($A356,'MG Universe'!$A$2:$U$9990,19)</f>
        <v>29484996859</v>
      </c>
      <c r="T356" s="18" t="str">
        <f>VLOOKUP($A356,'MG Universe'!$A$2:$U$9990,20)</f>
        <v>Large</v>
      </c>
      <c r="U356" s="18" t="str">
        <f>VLOOKUP($A356,'MG Universe'!$A$2:$U$9990,21)</f>
        <v>Utilities</v>
      </c>
    </row>
    <row r="357" spans="1:21" ht="15.75" thickBot="1" x14ac:dyDescent="0.3">
      <c r="A357" s="138" t="s">
        <v>1231</v>
      </c>
      <c r="B357" s="119" t="str">
        <f>VLOOKUP($A357,'MG Universe'!$A$2:$R$9990,2)</f>
        <v>Omnicom Group Inc.</v>
      </c>
      <c r="C357" s="15" t="str">
        <f>VLOOKUP($A357,'MG Universe'!$A$2:$R$9990,3)</f>
        <v>C-</v>
      </c>
      <c r="D357" s="15" t="str">
        <f>VLOOKUP($A357,'MG Universe'!$A$2:$R$9990,4)</f>
        <v>S</v>
      </c>
      <c r="E357" s="15" t="str">
        <f>VLOOKUP($A357,'MG Universe'!$A$2:$R$9990,5)</f>
        <v>F</v>
      </c>
      <c r="F357" s="16" t="str">
        <f>VLOOKUP($A357,'MG Universe'!$A$2:$R$9990,6)</f>
        <v>SF</v>
      </c>
      <c r="G357" s="85">
        <f>VLOOKUP($A357,'MG Universe'!$A$2:$R$9990,7)</f>
        <v>43194</v>
      </c>
      <c r="H357" s="18">
        <f>VLOOKUP($A357,'MG Universe'!$A$2:$R$9990,8)</f>
        <v>82.85</v>
      </c>
      <c r="I357" s="18">
        <f>VLOOKUP($A357,'MG Universe'!$A$2:$R$9990,9)</f>
        <v>70.69</v>
      </c>
      <c r="J357" s="19">
        <f>VLOOKUP($A357,'MG Universe'!$A$2:$R$9990,10)</f>
        <v>0.85319999999999996</v>
      </c>
      <c r="K357" s="86">
        <f>VLOOKUP($A357,'MG Universe'!$A$2:$R$9990,11)</f>
        <v>14.64</v>
      </c>
      <c r="L357" s="19">
        <f>VLOOKUP($A357,'MG Universe'!$A$2:$R$9990,12)</f>
        <v>3.1800000000000002E-2</v>
      </c>
      <c r="M357" s="87">
        <f>VLOOKUP($A357,'MG Universe'!$A$2:$R$9990,13)</f>
        <v>1.2</v>
      </c>
      <c r="N357" s="88">
        <f>VLOOKUP($A357,'MG Universe'!$A$2:$R$9990,14)</f>
        <v>0.93</v>
      </c>
      <c r="O357" s="18">
        <f>VLOOKUP($A357,'MG Universe'!$A$2:$R$9990,15)</f>
        <v>-35.28</v>
      </c>
      <c r="P357" s="19">
        <f>VLOOKUP($A357,'MG Universe'!$A$2:$R$9990,16)</f>
        <v>3.0700000000000002E-2</v>
      </c>
      <c r="Q357" s="89">
        <f>VLOOKUP($A357,'MG Universe'!$A$2:$R$9990,17)</f>
        <v>8</v>
      </c>
      <c r="R357" s="18">
        <f>VLOOKUP($A357,'MG Universe'!$A$2:$R$9990,18)</f>
        <v>36.78</v>
      </c>
      <c r="S357" s="18">
        <f>VLOOKUP($A357,'MG Universe'!$A$2:$U$9990,19)</f>
        <v>15945727574</v>
      </c>
      <c r="T357" s="18" t="str">
        <f>VLOOKUP($A357,'MG Universe'!$A$2:$U$9990,20)</f>
        <v>Large</v>
      </c>
      <c r="U357" s="18" t="str">
        <f>VLOOKUP($A357,'MG Universe'!$A$2:$U$9990,21)</f>
        <v>Business Support</v>
      </c>
    </row>
    <row r="358" spans="1:21" ht="15.75" thickBot="1" x14ac:dyDescent="0.3">
      <c r="A358" s="138" t="s">
        <v>95</v>
      </c>
      <c r="B358" s="119" t="str">
        <f>VLOOKUP($A358,'MG Universe'!$A$2:$R$9990,2)</f>
        <v>Oracle Corporation</v>
      </c>
      <c r="C358" s="15" t="str">
        <f>VLOOKUP($A358,'MG Universe'!$A$2:$R$9990,3)</f>
        <v>C</v>
      </c>
      <c r="D358" s="15" t="str">
        <f>VLOOKUP($A358,'MG Universe'!$A$2:$R$9990,4)</f>
        <v>E</v>
      </c>
      <c r="E358" s="15" t="str">
        <f>VLOOKUP($A358,'MG Universe'!$A$2:$R$9990,5)</f>
        <v>O</v>
      </c>
      <c r="F358" s="16" t="str">
        <f>VLOOKUP($A358,'MG Universe'!$A$2:$R$9990,6)</f>
        <v>EO</v>
      </c>
      <c r="G358" s="85">
        <f>VLOOKUP($A358,'MG Universe'!$A$2:$R$9990,7)</f>
        <v>43190</v>
      </c>
      <c r="H358" s="18">
        <f>VLOOKUP($A358,'MG Universe'!$A$2:$R$9990,8)</f>
        <v>7.18</v>
      </c>
      <c r="I358" s="18">
        <f>VLOOKUP($A358,'MG Universe'!$A$2:$R$9990,9)</f>
        <v>48.9</v>
      </c>
      <c r="J358" s="19">
        <f>VLOOKUP($A358,'MG Universe'!$A$2:$R$9990,10)</f>
        <v>6.8106</v>
      </c>
      <c r="K358" s="86">
        <f>VLOOKUP($A358,'MG Universe'!$A$2:$R$9990,11)</f>
        <v>27.47</v>
      </c>
      <c r="L358" s="19">
        <f>VLOOKUP($A358,'MG Universe'!$A$2:$R$9990,12)</f>
        <v>1.3100000000000001E-2</v>
      </c>
      <c r="M358" s="87">
        <f>VLOOKUP($A358,'MG Universe'!$A$2:$R$9990,13)</f>
        <v>1.1000000000000001</v>
      </c>
      <c r="N358" s="88">
        <f>VLOOKUP($A358,'MG Universe'!$A$2:$R$9990,14)</f>
        <v>4.33</v>
      </c>
      <c r="O358" s="18">
        <f>VLOOKUP($A358,'MG Universe'!$A$2:$R$9990,15)</f>
        <v>-3.08</v>
      </c>
      <c r="P358" s="19">
        <f>VLOOKUP($A358,'MG Universe'!$A$2:$R$9990,16)</f>
        <v>9.4899999999999998E-2</v>
      </c>
      <c r="Q358" s="89">
        <f>VLOOKUP($A358,'MG Universe'!$A$2:$R$9990,17)</f>
        <v>9</v>
      </c>
      <c r="R358" s="18">
        <f>VLOOKUP($A358,'MG Universe'!$A$2:$R$9990,18)</f>
        <v>16.86</v>
      </c>
      <c r="S358" s="18">
        <f>VLOOKUP($A358,'MG Universe'!$A$2:$U$9990,19)</f>
        <v>195361459671</v>
      </c>
      <c r="T358" s="18" t="str">
        <f>VLOOKUP($A358,'MG Universe'!$A$2:$U$9990,20)</f>
        <v>Large</v>
      </c>
      <c r="U358" s="18" t="str">
        <f>VLOOKUP($A358,'MG Universe'!$A$2:$U$9990,21)</f>
        <v>Software</v>
      </c>
    </row>
    <row r="359" spans="1:21" ht="15.75" thickBot="1" x14ac:dyDescent="0.3">
      <c r="A359" s="138" t="s">
        <v>1237</v>
      </c>
      <c r="B359" s="119" t="str">
        <f>VLOOKUP($A359,'MG Universe'!$A$2:$R$9990,2)</f>
        <v>O'Reilly Automotive Inc</v>
      </c>
      <c r="C359" s="15" t="str">
        <f>VLOOKUP($A359,'MG Universe'!$A$2:$R$9990,3)</f>
        <v>D+</v>
      </c>
      <c r="D359" s="15" t="str">
        <f>VLOOKUP($A359,'MG Universe'!$A$2:$R$9990,4)</f>
        <v>S</v>
      </c>
      <c r="E359" s="15" t="str">
        <f>VLOOKUP($A359,'MG Universe'!$A$2:$R$9990,5)</f>
        <v>U</v>
      </c>
      <c r="F359" s="16" t="str">
        <f>VLOOKUP($A359,'MG Universe'!$A$2:$R$9990,6)</f>
        <v>SU</v>
      </c>
      <c r="G359" s="85">
        <f>VLOOKUP($A359,'MG Universe'!$A$2:$R$9990,7)</f>
        <v>43194</v>
      </c>
      <c r="H359" s="18">
        <f>VLOOKUP($A359,'MG Universe'!$A$2:$R$9990,8)</f>
        <v>450.84</v>
      </c>
      <c r="I359" s="18">
        <f>VLOOKUP($A359,'MG Universe'!$A$2:$R$9990,9)</f>
        <v>289.5</v>
      </c>
      <c r="J359" s="19">
        <f>VLOOKUP($A359,'MG Universe'!$A$2:$R$9990,10)</f>
        <v>0.6421</v>
      </c>
      <c r="K359" s="86">
        <f>VLOOKUP($A359,'MG Universe'!$A$2:$R$9990,11)</f>
        <v>24.72</v>
      </c>
      <c r="L359" s="19">
        <f>VLOOKUP($A359,'MG Universe'!$A$2:$R$9990,12)</f>
        <v>0</v>
      </c>
      <c r="M359" s="87">
        <f>VLOOKUP($A359,'MG Universe'!$A$2:$R$9990,13)</f>
        <v>1</v>
      </c>
      <c r="N359" s="88">
        <f>VLOOKUP($A359,'MG Universe'!$A$2:$R$9990,14)</f>
        <v>0.93</v>
      </c>
      <c r="O359" s="18">
        <f>VLOOKUP($A359,'MG Universe'!$A$2:$R$9990,15)</f>
        <v>-41.23</v>
      </c>
      <c r="P359" s="19">
        <f>VLOOKUP($A359,'MG Universe'!$A$2:$R$9990,16)</f>
        <v>8.1100000000000005E-2</v>
      </c>
      <c r="Q359" s="89">
        <f>VLOOKUP($A359,'MG Universe'!$A$2:$R$9990,17)</f>
        <v>0</v>
      </c>
      <c r="R359" s="18">
        <f>VLOOKUP($A359,'MG Universe'!$A$2:$R$9990,18)</f>
        <v>48.37</v>
      </c>
      <c r="S359" s="18">
        <f>VLOOKUP($A359,'MG Universe'!$A$2:$U$9990,19)</f>
        <v>23769967236</v>
      </c>
      <c r="T359" s="18" t="str">
        <f>VLOOKUP($A359,'MG Universe'!$A$2:$U$9990,20)</f>
        <v>Large</v>
      </c>
      <c r="U359" s="18" t="str">
        <f>VLOOKUP($A359,'MG Universe'!$A$2:$U$9990,21)</f>
        <v>Auto</v>
      </c>
    </row>
    <row r="360" spans="1:21" ht="15.75" thickBot="1" x14ac:dyDescent="0.3">
      <c r="A360" s="138" t="s">
        <v>1239</v>
      </c>
      <c r="B360" s="119" t="str">
        <f>VLOOKUP($A360,'MG Universe'!$A$2:$R$9990,2)</f>
        <v>Occidental Petroleum Corporation</v>
      </c>
      <c r="C360" s="15" t="str">
        <f>VLOOKUP($A360,'MG Universe'!$A$2:$R$9990,3)</f>
        <v>D</v>
      </c>
      <c r="D360" s="15" t="str">
        <f>VLOOKUP($A360,'MG Universe'!$A$2:$R$9990,4)</f>
        <v>S</v>
      </c>
      <c r="E360" s="15" t="str">
        <f>VLOOKUP($A360,'MG Universe'!$A$2:$R$9990,5)</f>
        <v>O</v>
      </c>
      <c r="F360" s="16" t="str">
        <f>VLOOKUP($A360,'MG Universe'!$A$2:$R$9990,6)</f>
        <v>SO</v>
      </c>
      <c r="G360" s="85">
        <f>VLOOKUP($A360,'MG Universe'!$A$2:$R$9990,7)</f>
        <v>43253</v>
      </c>
      <c r="H360" s="18">
        <f>VLOOKUP($A360,'MG Universe'!$A$2:$R$9990,8)</f>
        <v>0</v>
      </c>
      <c r="I360" s="18">
        <f>VLOOKUP($A360,'MG Universe'!$A$2:$R$9990,9)</f>
        <v>82.69</v>
      </c>
      <c r="J360" s="19" t="str">
        <f>VLOOKUP($A360,'MG Universe'!$A$2:$R$9990,10)</f>
        <v>N/A</v>
      </c>
      <c r="K360" s="86" t="str">
        <f>VLOOKUP($A360,'MG Universe'!$A$2:$R$9990,11)</f>
        <v>N/A</v>
      </c>
      <c r="L360" s="19">
        <f>VLOOKUP($A360,'MG Universe'!$A$2:$R$9990,12)</f>
        <v>3.6999999999999998E-2</v>
      </c>
      <c r="M360" s="87">
        <f>VLOOKUP($A360,'MG Universe'!$A$2:$R$9990,13)</f>
        <v>0.6</v>
      </c>
      <c r="N360" s="88">
        <f>VLOOKUP($A360,'MG Universe'!$A$2:$R$9990,14)</f>
        <v>1.26</v>
      </c>
      <c r="O360" s="18">
        <f>VLOOKUP($A360,'MG Universe'!$A$2:$R$9990,15)</f>
        <v>-17.2</v>
      </c>
      <c r="P360" s="19">
        <f>VLOOKUP($A360,'MG Universe'!$A$2:$R$9990,16)</f>
        <v>-0.94130000000000003</v>
      </c>
      <c r="Q360" s="89">
        <f>VLOOKUP($A360,'MG Universe'!$A$2:$R$9990,17)</f>
        <v>15</v>
      </c>
      <c r="R360" s="18">
        <f>VLOOKUP($A360,'MG Universe'!$A$2:$R$9990,18)</f>
        <v>31.59</v>
      </c>
      <c r="S360" s="18">
        <f>VLOOKUP($A360,'MG Universe'!$A$2:$U$9990,19)</f>
        <v>64173192984</v>
      </c>
      <c r="T360" s="18" t="str">
        <f>VLOOKUP($A360,'MG Universe'!$A$2:$U$9990,20)</f>
        <v>Large</v>
      </c>
      <c r="U360" s="18" t="str">
        <f>VLOOKUP($A360,'MG Universe'!$A$2:$U$9990,21)</f>
        <v>Oil &amp; Gas</v>
      </c>
    </row>
    <row r="361" spans="1:21" ht="15.75" thickBot="1" x14ac:dyDescent="0.3">
      <c r="A361" s="138" t="s">
        <v>1241</v>
      </c>
      <c r="B361" s="119" t="str">
        <f>VLOOKUP($A361,'MG Universe'!$A$2:$R$9990,2)</f>
        <v>Paychex, Inc.</v>
      </c>
      <c r="C361" s="15" t="str">
        <f>VLOOKUP($A361,'MG Universe'!$A$2:$R$9990,3)</f>
        <v>C+</v>
      </c>
      <c r="D361" s="15" t="str">
        <f>VLOOKUP($A361,'MG Universe'!$A$2:$R$9990,4)</f>
        <v>E</v>
      </c>
      <c r="E361" s="15" t="str">
        <f>VLOOKUP($A361,'MG Universe'!$A$2:$R$9990,5)</f>
        <v>O</v>
      </c>
      <c r="F361" s="16" t="str">
        <f>VLOOKUP($A361,'MG Universe'!$A$2:$R$9990,6)</f>
        <v>EO</v>
      </c>
      <c r="G361" s="85">
        <f>VLOOKUP($A361,'MG Universe'!$A$2:$R$9990,7)</f>
        <v>43169</v>
      </c>
      <c r="H361" s="18">
        <f>VLOOKUP($A361,'MG Universe'!$A$2:$R$9990,8)</f>
        <v>43.72</v>
      </c>
      <c r="I361" s="18">
        <f>VLOOKUP($A361,'MG Universe'!$A$2:$R$9990,9)</f>
        <v>70.459999999999994</v>
      </c>
      <c r="J361" s="19">
        <f>VLOOKUP($A361,'MG Universe'!$A$2:$R$9990,10)</f>
        <v>1.6115999999999999</v>
      </c>
      <c r="K361" s="86">
        <f>VLOOKUP($A361,'MG Universe'!$A$2:$R$9990,11)</f>
        <v>32.47</v>
      </c>
      <c r="L361" s="19">
        <f>VLOOKUP($A361,'MG Universe'!$A$2:$R$9990,12)</f>
        <v>2.6100000000000002E-2</v>
      </c>
      <c r="M361" s="87">
        <f>VLOOKUP($A361,'MG Universe'!$A$2:$R$9990,13)</f>
        <v>1</v>
      </c>
      <c r="N361" s="88">
        <f>VLOOKUP($A361,'MG Universe'!$A$2:$R$9990,14)</f>
        <v>1.0900000000000001</v>
      </c>
      <c r="O361" s="18">
        <f>VLOOKUP($A361,'MG Universe'!$A$2:$R$9990,15)</f>
        <v>0.77</v>
      </c>
      <c r="P361" s="19">
        <f>VLOOKUP($A361,'MG Universe'!$A$2:$R$9990,16)</f>
        <v>0.11990000000000001</v>
      </c>
      <c r="Q361" s="89">
        <f>VLOOKUP($A361,'MG Universe'!$A$2:$R$9990,17)</f>
        <v>4</v>
      </c>
      <c r="R361" s="18">
        <f>VLOOKUP($A361,'MG Universe'!$A$2:$R$9990,18)</f>
        <v>17.07</v>
      </c>
      <c r="S361" s="18">
        <f>VLOOKUP($A361,'MG Universe'!$A$2:$U$9990,19)</f>
        <v>25517121926</v>
      </c>
      <c r="T361" s="18" t="str">
        <f>VLOOKUP($A361,'MG Universe'!$A$2:$U$9990,20)</f>
        <v>Large</v>
      </c>
      <c r="U361" s="18" t="str">
        <f>VLOOKUP($A361,'MG Universe'!$A$2:$U$9990,21)</f>
        <v>Business Support</v>
      </c>
    </row>
    <row r="362" spans="1:21" ht="15.75" thickBot="1" x14ac:dyDescent="0.3">
      <c r="A362" s="138" t="s">
        <v>1243</v>
      </c>
      <c r="B362" s="119" t="str">
        <f>VLOOKUP($A362,'MG Universe'!$A$2:$R$9990,2)</f>
        <v>People's United Financial, Inc.</v>
      </c>
      <c r="C362" s="15" t="str">
        <f>VLOOKUP($A362,'MG Universe'!$A$2:$R$9990,3)</f>
        <v>A+</v>
      </c>
      <c r="D362" s="15" t="str">
        <f>VLOOKUP($A362,'MG Universe'!$A$2:$R$9990,4)</f>
        <v>D</v>
      </c>
      <c r="E362" s="15" t="str">
        <f>VLOOKUP($A362,'MG Universe'!$A$2:$R$9990,5)</f>
        <v>F</v>
      </c>
      <c r="F362" s="16" t="str">
        <f>VLOOKUP($A362,'MG Universe'!$A$2:$R$9990,6)</f>
        <v>DF</v>
      </c>
      <c r="G362" s="85">
        <f>VLOOKUP($A362,'MG Universe'!$A$2:$R$9990,7)</f>
        <v>43161</v>
      </c>
      <c r="H362" s="18">
        <f>VLOOKUP($A362,'MG Universe'!$A$2:$R$9990,8)</f>
        <v>21.99</v>
      </c>
      <c r="I362" s="18">
        <f>VLOOKUP($A362,'MG Universe'!$A$2:$R$9990,9)</f>
        <v>18.239999999999998</v>
      </c>
      <c r="J362" s="19">
        <f>VLOOKUP($A362,'MG Universe'!$A$2:$R$9990,10)</f>
        <v>0.82950000000000002</v>
      </c>
      <c r="K362" s="86">
        <f>VLOOKUP($A362,'MG Universe'!$A$2:$R$9990,11)</f>
        <v>17.88</v>
      </c>
      <c r="L362" s="19">
        <f>VLOOKUP($A362,'MG Universe'!$A$2:$R$9990,12)</f>
        <v>3.78E-2</v>
      </c>
      <c r="M362" s="87">
        <f>VLOOKUP($A362,'MG Universe'!$A$2:$R$9990,13)</f>
        <v>0.9</v>
      </c>
      <c r="N362" s="88" t="str">
        <f>VLOOKUP($A362,'MG Universe'!$A$2:$R$9990,14)</f>
        <v>N/A</v>
      </c>
      <c r="O362" s="18" t="str">
        <f>VLOOKUP($A362,'MG Universe'!$A$2:$R$9990,15)</f>
        <v>N/A</v>
      </c>
      <c r="P362" s="19">
        <f>VLOOKUP($A362,'MG Universe'!$A$2:$R$9990,16)</f>
        <v>4.6899999999999997E-2</v>
      </c>
      <c r="Q362" s="89">
        <f>VLOOKUP($A362,'MG Universe'!$A$2:$R$9990,17)</f>
        <v>20</v>
      </c>
      <c r="R362" s="18">
        <f>VLOOKUP($A362,'MG Universe'!$A$2:$R$9990,18)</f>
        <v>21.22</v>
      </c>
      <c r="S362" s="18">
        <f>VLOOKUP($A362,'MG Universe'!$A$2:$U$9990,19)</f>
        <v>6272353556</v>
      </c>
      <c r="T362" s="18" t="str">
        <f>VLOOKUP($A362,'MG Universe'!$A$2:$U$9990,20)</f>
        <v>Mid</v>
      </c>
      <c r="U362" s="18" t="str">
        <f>VLOOKUP($A362,'MG Universe'!$A$2:$U$9990,21)</f>
        <v>Banks</v>
      </c>
    </row>
    <row r="363" spans="1:21" ht="15.75" thickBot="1" x14ac:dyDescent="0.3">
      <c r="A363" s="138" t="s">
        <v>1247</v>
      </c>
      <c r="B363" s="119" t="str">
        <f>VLOOKUP($A363,'MG Universe'!$A$2:$R$9990,2)</f>
        <v>PACCAR Inc</v>
      </c>
      <c r="C363" s="15" t="str">
        <f>VLOOKUP($A363,'MG Universe'!$A$2:$R$9990,3)</f>
        <v>B-</v>
      </c>
      <c r="D363" s="15" t="str">
        <f>VLOOKUP($A363,'MG Universe'!$A$2:$R$9990,4)</f>
        <v>D</v>
      </c>
      <c r="E363" s="15" t="str">
        <f>VLOOKUP($A363,'MG Universe'!$A$2:$R$9990,5)</f>
        <v>F</v>
      </c>
      <c r="F363" s="16" t="str">
        <f>VLOOKUP($A363,'MG Universe'!$A$2:$R$9990,6)</f>
        <v>DF</v>
      </c>
      <c r="G363" s="85">
        <f>VLOOKUP($A363,'MG Universe'!$A$2:$R$9990,7)</f>
        <v>43235</v>
      </c>
      <c r="H363" s="18">
        <f>VLOOKUP($A363,'MG Universe'!$A$2:$R$9990,8)</f>
        <v>70.81</v>
      </c>
      <c r="I363" s="18">
        <f>VLOOKUP($A363,'MG Universe'!$A$2:$R$9990,9)</f>
        <v>63.21</v>
      </c>
      <c r="J363" s="19">
        <f>VLOOKUP($A363,'MG Universe'!$A$2:$R$9990,10)</f>
        <v>0.89270000000000005</v>
      </c>
      <c r="K363" s="86">
        <f>VLOOKUP($A363,'MG Universe'!$A$2:$R$9990,11)</f>
        <v>15.19</v>
      </c>
      <c r="L363" s="19">
        <f>VLOOKUP($A363,'MG Universe'!$A$2:$R$9990,12)</f>
        <v>1.5699999999999999E-2</v>
      </c>
      <c r="M363" s="87">
        <f>VLOOKUP($A363,'MG Universe'!$A$2:$R$9990,13)</f>
        <v>1.2</v>
      </c>
      <c r="N363" s="88">
        <f>VLOOKUP($A363,'MG Universe'!$A$2:$R$9990,14)</f>
        <v>2.4500000000000002</v>
      </c>
      <c r="O363" s="18">
        <f>VLOOKUP($A363,'MG Universe'!$A$2:$R$9990,15)</f>
        <v>3.89</v>
      </c>
      <c r="P363" s="19">
        <f>VLOOKUP($A363,'MG Universe'!$A$2:$R$9990,16)</f>
        <v>3.3500000000000002E-2</v>
      </c>
      <c r="Q363" s="89">
        <f>VLOOKUP($A363,'MG Universe'!$A$2:$R$9990,17)</f>
        <v>7</v>
      </c>
      <c r="R363" s="18">
        <f>VLOOKUP($A363,'MG Universe'!$A$2:$R$9990,18)</f>
        <v>51.89</v>
      </c>
      <c r="S363" s="18">
        <f>VLOOKUP($A363,'MG Universe'!$A$2:$U$9990,19)</f>
        <v>22550785936</v>
      </c>
      <c r="T363" s="18" t="str">
        <f>VLOOKUP($A363,'MG Universe'!$A$2:$U$9990,20)</f>
        <v>Large</v>
      </c>
      <c r="U363" s="18" t="str">
        <f>VLOOKUP($A363,'MG Universe'!$A$2:$U$9990,21)</f>
        <v>Auto</v>
      </c>
    </row>
    <row r="364" spans="1:21" ht="15.75" thickBot="1" x14ac:dyDescent="0.3">
      <c r="A364" s="138" t="s">
        <v>1249</v>
      </c>
      <c r="B364" s="119" t="str">
        <f>VLOOKUP($A364,'MG Universe'!$A$2:$R$9990,2)</f>
        <v>PG&amp;E Corporation</v>
      </c>
      <c r="C364" s="15" t="str">
        <f>VLOOKUP($A364,'MG Universe'!$A$2:$R$9990,3)</f>
        <v>C+</v>
      </c>
      <c r="D364" s="15" t="str">
        <f>VLOOKUP($A364,'MG Universe'!$A$2:$R$9990,4)</f>
        <v>S</v>
      </c>
      <c r="E364" s="15" t="str">
        <f>VLOOKUP($A364,'MG Universe'!$A$2:$R$9990,5)</f>
        <v>F</v>
      </c>
      <c r="F364" s="16" t="str">
        <f>VLOOKUP($A364,'MG Universe'!$A$2:$R$9990,6)</f>
        <v>SF</v>
      </c>
      <c r="G364" s="85">
        <f>VLOOKUP($A364,'MG Universe'!$A$2:$R$9990,7)</f>
        <v>43198</v>
      </c>
      <c r="H364" s="18">
        <f>VLOOKUP($A364,'MG Universe'!$A$2:$R$9990,8)</f>
        <v>54.45</v>
      </c>
      <c r="I364" s="18">
        <f>VLOOKUP($A364,'MG Universe'!$A$2:$R$9990,9)</f>
        <v>42.57</v>
      </c>
      <c r="J364" s="19">
        <f>VLOOKUP($A364,'MG Universe'!$A$2:$R$9990,10)</f>
        <v>0.78180000000000005</v>
      </c>
      <c r="K364" s="86">
        <f>VLOOKUP($A364,'MG Universe'!$A$2:$R$9990,11)</f>
        <v>13.82</v>
      </c>
      <c r="L364" s="19">
        <f>VLOOKUP($A364,'MG Universe'!$A$2:$R$9990,12)</f>
        <v>3.6400000000000002E-2</v>
      </c>
      <c r="M364" s="87">
        <f>VLOOKUP($A364,'MG Universe'!$A$2:$R$9990,13)</f>
        <v>0</v>
      </c>
      <c r="N364" s="88">
        <f>VLOOKUP($A364,'MG Universe'!$A$2:$R$9990,14)</f>
        <v>0.88</v>
      </c>
      <c r="O364" s="18">
        <f>VLOOKUP($A364,'MG Universe'!$A$2:$R$9990,15)</f>
        <v>-82.55</v>
      </c>
      <c r="P364" s="19">
        <f>VLOOKUP($A364,'MG Universe'!$A$2:$R$9990,16)</f>
        <v>2.6599999999999999E-2</v>
      </c>
      <c r="Q364" s="89">
        <f>VLOOKUP($A364,'MG Universe'!$A$2:$R$9990,17)</f>
        <v>0</v>
      </c>
      <c r="R364" s="18">
        <f>VLOOKUP($A364,'MG Universe'!$A$2:$R$9990,18)</f>
        <v>55.6</v>
      </c>
      <c r="S364" s="18">
        <f>VLOOKUP($A364,'MG Universe'!$A$2:$U$9990,19)</f>
        <v>22101801840</v>
      </c>
      <c r="T364" s="18" t="str">
        <f>VLOOKUP($A364,'MG Universe'!$A$2:$U$9990,20)</f>
        <v>Large</v>
      </c>
      <c r="U364" s="18" t="str">
        <f>VLOOKUP($A364,'MG Universe'!$A$2:$U$9990,21)</f>
        <v>Utilities</v>
      </c>
    </row>
    <row r="365" spans="1:21" ht="15.75" thickBot="1" x14ac:dyDescent="0.3">
      <c r="A365" s="138" t="s">
        <v>1253</v>
      </c>
      <c r="B365" s="119" t="str">
        <f>VLOOKUP($A365,'MG Universe'!$A$2:$R$9990,2)</f>
        <v>Public Service Enterprise Group Inc.</v>
      </c>
      <c r="C365" s="15" t="str">
        <f>VLOOKUP($A365,'MG Universe'!$A$2:$R$9990,3)</f>
        <v>D+</v>
      </c>
      <c r="D365" s="15" t="str">
        <f>VLOOKUP($A365,'MG Universe'!$A$2:$R$9990,4)</f>
        <v>S</v>
      </c>
      <c r="E365" s="15" t="str">
        <f>VLOOKUP($A365,'MG Universe'!$A$2:$R$9990,5)</f>
        <v>O</v>
      </c>
      <c r="F365" s="16" t="str">
        <f>VLOOKUP($A365,'MG Universe'!$A$2:$R$9990,6)</f>
        <v>SO</v>
      </c>
      <c r="G365" s="85">
        <f>VLOOKUP($A365,'MG Universe'!$A$2:$R$9990,7)</f>
        <v>43278</v>
      </c>
      <c r="H365" s="18">
        <f>VLOOKUP($A365,'MG Universe'!$A$2:$R$9990,8)</f>
        <v>26.84</v>
      </c>
      <c r="I365" s="18">
        <f>VLOOKUP($A365,'MG Universe'!$A$2:$R$9990,9)</f>
        <v>51.74</v>
      </c>
      <c r="J365" s="19">
        <f>VLOOKUP($A365,'MG Universe'!$A$2:$R$9990,10)</f>
        <v>1.9277</v>
      </c>
      <c r="K365" s="86">
        <f>VLOOKUP($A365,'MG Universe'!$A$2:$R$9990,11)</f>
        <v>18.22</v>
      </c>
      <c r="L365" s="19">
        <f>VLOOKUP($A365,'MG Universe'!$A$2:$R$9990,12)</f>
        <v>3.32E-2</v>
      </c>
      <c r="M365" s="87">
        <f>VLOOKUP($A365,'MG Universe'!$A$2:$R$9990,13)</f>
        <v>0.4</v>
      </c>
      <c r="N365" s="88">
        <f>VLOOKUP($A365,'MG Universe'!$A$2:$R$9990,14)</f>
        <v>0.71</v>
      </c>
      <c r="O365" s="18">
        <f>VLOOKUP($A365,'MG Universe'!$A$2:$R$9990,15)</f>
        <v>-51.05</v>
      </c>
      <c r="P365" s="19">
        <f>VLOOKUP($A365,'MG Universe'!$A$2:$R$9990,16)</f>
        <v>4.8599999999999997E-2</v>
      </c>
      <c r="Q365" s="89">
        <f>VLOOKUP($A365,'MG Universe'!$A$2:$R$9990,17)</f>
        <v>6</v>
      </c>
      <c r="R365" s="18">
        <f>VLOOKUP($A365,'MG Universe'!$A$2:$R$9990,18)</f>
        <v>43.52</v>
      </c>
      <c r="S365" s="18">
        <f>VLOOKUP($A365,'MG Universe'!$A$2:$U$9990,19)</f>
        <v>26255998636</v>
      </c>
      <c r="T365" s="18" t="str">
        <f>VLOOKUP($A365,'MG Universe'!$A$2:$U$9990,20)</f>
        <v>Large</v>
      </c>
      <c r="U365" s="18" t="str">
        <f>VLOOKUP($A365,'MG Universe'!$A$2:$U$9990,21)</f>
        <v>Utilities</v>
      </c>
    </row>
    <row r="366" spans="1:21" ht="15.75" thickBot="1" x14ac:dyDescent="0.3">
      <c r="A366" s="138" t="s">
        <v>128</v>
      </c>
      <c r="B366" s="119" t="str">
        <f>VLOOKUP($A366,'MG Universe'!$A$2:$R$9990,2)</f>
        <v>PepsiCo, Inc.</v>
      </c>
      <c r="C366" s="15" t="str">
        <f>VLOOKUP($A366,'MG Universe'!$A$2:$R$9990,3)</f>
        <v>B-</v>
      </c>
      <c r="D366" s="15" t="str">
        <f>VLOOKUP($A366,'MG Universe'!$A$2:$R$9990,4)</f>
        <v>E</v>
      </c>
      <c r="E366" s="15" t="str">
        <f>VLOOKUP($A366,'MG Universe'!$A$2:$R$9990,5)</f>
        <v>O</v>
      </c>
      <c r="F366" s="16" t="str">
        <f>VLOOKUP($A366,'MG Universe'!$A$2:$R$9990,6)</f>
        <v>EO</v>
      </c>
      <c r="G366" s="85">
        <f>VLOOKUP($A366,'MG Universe'!$A$2:$R$9990,7)</f>
        <v>43188</v>
      </c>
      <c r="H366" s="18">
        <f>VLOOKUP($A366,'MG Universe'!$A$2:$R$9990,8)</f>
        <v>46.54</v>
      </c>
      <c r="I366" s="18">
        <f>VLOOKUP($A366,'MG Universe'!$A$2:$R$9990,9)</f>
        <v>114.88</v>
      </c>
      <c r="J366" s="19">
        <f>VLOOKUP($A366,'MG Universe'!$A$2:$R$9990,10)</f>
        <v>2.4683999999999999</v>
      </c>
      <c r="K366" s="86">
        <f>VLOOKUP($A366,'MG Universe'!$A$2:$R$9990,11)</f>
        <v>25.93</v>
      </c>
      <c r="L366" s="19">
        <f>VLOOKUP($A366,'MG Universe'!$A$2:$R$9990,12)</f>
        <v>2.76E-2</v>
      </c>
      <c r="M366" s="87">
        <f>VLOOKUP($A366,'MG Universe'!$A$2:$R$9990,13)</f>
        <v>0.7</v>
      </c>
      <c r="N366" s="88">
        <f>VLOOKUP($A366,'MG Universe'!$A$2:$R$9990,14)</f>
        <v>1.51</v>
      </c>
      <c r="O366" s="18">
        <f>VLOOKUP($A366,'MG Universe'!$A$2:$R$9990,15)</f>
        <v>-26.35</v>
      </c>
      <c r="P366" s="19">
        <f>VLOOKUP($A366,'MG Universe'!$A$2:$R$9990,16)</f>
        <v>8.72E-2</v>
      </c>
      <c r="Q366" s="89">
        <f>VLOOKUP($A366,'MG Universe'!$A$2:$R$9990,17)</f>
        <v>20</v>
      </c>
      <c r="R366" s="18">
        <f>VLOOKUP($A366,'MG Universe'!$A$2:$R$9990,18)</f>
        <v>31.47</v>
      </c>
      <c r="S366" s="18">
        <f>VLOOKUP($A366,'MG Universe'!$A$2:$U$9990,19)</f>
        <v>162493159307</v>
      </c>
      <c r="T366" s="18" t="str">
        <f>VLOOKUP($A366,'MG Universe'!$A$2:$U$9990,20)</f>
        <v>Large</v>
      </c>
      <c r="U366" s="18" t="str">
        <f>VLOOKUP($A366,'MG Universe'!$A$2:$U$9990,21)</f>
        <v>Food Processing</v>
      </c>
    </row>
    <row r="367" spans="1:21" ht="15.75" thickBot="1" x14ac:dyDescent="0.3">
      <c r="A367" s="138" t="s">
        <v>1255</v>
      </c>
      <c r="B367" s="119" t="str">
        <f>VLOOKUP($A367,'MG Universe'!$A$2:$R$9990,2)</f>
        <v>Pfizer Inc.</v>
      </c>
      <c r="C367" s="15" t="str">
        <f>VLOOKUP($A367,'MG Universe'!$A$2:$R$9990,3)</f>
        <v>C-</v>
      </c>
      <c r="D367" s="15" t="str">
        <f>VLOOKUP($A367,'MG Universe'!$A$2:$R$9990,4)</f>
        <v>S</v>
      </c>
      <c r="E367" s="15" t="str">
        <f>VLOOKUP($A367,'MG Universe'!$A$2:$R$9990,5)</f>
        <v>F</v>
      </c>
      <c r="F367" s="16" t="str">
        <f>VLOOKUP($A367,'MG Universe'!$A$2:$R$9990,6)</f>
        <v>SF</v>
      </c>
      <c r="G367" s="85">
        <f>VLOOKUP($A367,'MG Universe'!$A$2:$R$9990,7)</f>
        <v>43157</v>
      </c>
      <c r="H367" s="18">
        <f>VLOOKUP($A367,'MG Universe'!$A$2:$R$9990,8)</f>
        <v>36.11</v>
      </c>
      <c r="I367" s="18">
        <f>VLOOKUP($A367,'MG Universe'!$A$2:$R$9990,9)</f>
        <v>37.65</v>
      </c>
      <c r="J367" s="19">
        <f>VLOOKUP($A367,'MG Universe'!$A$2:$R$9990,10)</f>
        <v>1.0426</v>
      </c>
      <c r="K367" s="86">
        <f>VLOOKUP($A367,'MG Universe'!$A$2:$R$9990,11)</f>
        <v>15.82</v>
      </c>
      <c r="L367" s="19">
        <f>VLOOKUP($A367,'MG Universe'!$A$2:$R$9990,12)</f>
        <v>3.4000000000000002E-2</v>
      </c>
      <c r="M367" s="87">
        <f>VLOOKUP($A367,'MG Universe'!$A$2:$R$9990,13)</f>
        <v>0.9</v>
      </c>
      <c r="N367" s="88">
        <f>VLOOKUP($A367,'MG Universe'!$A$2:$R$9990,14)</f>
        <v>1.43</v>
      </c>
      <c r="O367" s="18">
        <f>VLOOKUP($A367,'MG Universe'!$A$2:$R$9990,15)</f>
        <v>-11.77</v>
      </c>
      <c r="P367" s="19">
        <f>VLOOKUP($A367,'MG Universe'!$A$2:$R$9990,16)</f>
        <v>3.6600000000000001E-2</v>
      </c>
      <c r="Q367" s="89">
        <f>VLOOKUP($A367,'MG Universe'!$A$2:$R$9990,17)</f>
        <v>7</v>
      </c>
      <c r="R367" s="18">
        <f>VLOOKUP($A367,'MG Universe'!$A$2:$R$9990,18)</f>
        <v>0</v>
      </c>
      <c r="S367" s="18">
        <f>VLOOKUP($A367,'MG Universe'!$A$2:$U$9990,19)</f>
        <v>221120130960</v>
      </c>
      <c r="T367" s="18" t="str">
        <f>VLOOKUP($A367,'MG Universe'!$A$2:$U$9990,20)</f>
        <v>Large</v>
      </c>
      <c r="U367" s="18" t="str">
        <f>VLOOKUP($A367,'MG Universe'!$A$2:$U$9990,21)</f>
        <v>Pharmaceuticals</v>
      </c>
    </row>
    <row r="368" spans="1:21" ht="15.75" thickBot="1" x14ac:dyDescent="0.3">
      <c r="A368" s="138" t="s">
        <v>1257</v>
      </c>
      <c r="B368" s="119" t="str">
        <f>VLOOKUP($A368,'MG Universe'!$A$2:$R$9990,2)</f>
        <v>Principal Financial Group Inc</v>
      </c>
      <c r="C368" s="15" t="str">
        <f>VLOOKUP($A368,'MG Universe'!$A$2:$R$9990,3)</f>
        <v>A</v>
      </c>
      <c r="D368" s="15" t="str">
        <f>VLOOKUP($A368,'MG Universe'!$A$2:$R$9990,4)</f>
        <v>D</v>
      </c>
      <c r="E368" s="15" t="str">
        <f>VLOOKUP($A368,'MG Universe'!$A$2:$R$9990,5)</f>
        <v>U</v>
      </c>
      <c r="F368" s="16" t="str">
        <f>VLOOKUP($A368,'MG Universe'!$A$2:$R$9990,6)</f>
        <v>DU</v>
      </c>
      <c r="G368" s="85">
        <f>VLOOKUP($A368,'MG Universe'!$A$2:$R$9990,7)</f>
        <v>43164</v>
      </c>
      <c r="H368" s="18">
        <f>VLOOKUP($A368,'MG Universe'!$A$2:$R$9990,8)</f>
        <v>205.39</v>
      </c>
      <c r="I368" s="18">
        <f>VLOOKUP($A368,'MG Universe'!$A$2:$R$9990,9)</f>
        <v>54.86</v>
      </c>
      <c r="J368" s="19">
        <f>VLOOKUP($A368,'MG Universe'!$A$2:$R$9990,10)</f>
        <v>0.2671</v>
      </c>
      <c r="K368" s="86">
        <f>VLOOKUP($A368,'MG Universe'!$A$2:$R$9990,11)</f>
        <v>9.76</v>
      </c>
      <c r="L368" s="19">
        <f>VLOOKUP($A368,'MG Universe'!$A$2:$R$9990,12)</f>
        <v>3.4099999999999998E-2</v>
      </c>
      <c r="M368" s="87">
        <f>VLOOKUP($A368,'MG Universe'!$A$2:$R$9990,13)</f>
        <v>1.5</v>
      </c>
      <c r="N368" s="88" t="str">
        <f>VLOOKUP($A368,'MG Universe'!$A$2:$R$9990,14)</f>
        <v>N/A</v>
      </c>
      <c r="O368" s="18" t="str">
        <f>VLOOKUP($A368,'MG Universe'!$A$2:$R$9990,15)</f>
        <v>N/A</v>
      </c>
      <c r="P368" s="19">
        <f>VLOOKUP($A368,'MG Universe'!$A$2:$R$9990,16)</f>
        <v>6.3E-3</v>
      </c>
      <c r="Q368" s="89">
        <f>VLOOKUP($A368,'MG Universe'!$A$2:$R$9990,17)</f>
        <v>9</v>
      </c>
      <c r="R368" s="18">
        <f>VLOOKUP($A368,'MG Universe'!$A$2:$R$9990,18)</f>
        <v>74.180000000000007</v>
      </c>
      <c r="S368" s="18">
        <f>VLOOKUP($A368,'MG Universe'!$A$2:$U$9990,19)</f>
        <v>15443871269</v>
      </c>
      <c r="T368" s="18" t="str">
        <f>VLOOKUP($A368,'MG Universe'!$A$2:$U$9990,20)</f>
        <v>Large</v>
      </c>
      <c r="U368" s="18" t="str">
        <f>VLOOKUP($A368,'MG Universe'!$A$2:$U$9990,21)</f>
        <v>Insurance</v>
      </c>
    </row>
    <row r="369" spans="1:21" ht="15.75" thickBot="1" x14ac:dyDescent="0.3">
      <c r="A369" s="138" t="s">
        <v>1259</v>
      </c>
      <c r="B369" s="119" t="str">
        <f>VLOOKUP($A369,'MG Universe'!$A$2:$R$9990,2)</f>
        <v>Procter &amp; Gamble Co</v>
      </c>
      <c r="C369" s="15" t="str">
        <f>VLOOKUP($A369,'MG Universe'!$A$2:$R$9990,3)</f>
        <v>C</v>
      </c>
      <c r="D369" s="15" t="str">
        <f>VLOOKUP($A369,'MG Universe'!$A$2:$R$9990,4)</f>
        <v>S</v>
      </c>
      <c r="E369" s="15" t="str">
        <f>VLOOKUP($A369,'MG Universe'!$A$2:$R$9990,5)</f>
        <v>O</v>
      </c>
      <c r="F369" s="16" t="str">
        <f>VLOOKUP($A369,'MG Universe'!$A$2:$R$9990,6)</f>
        <v>SO</v>
      </c>
      <c r="G369" s="85">
        <f>VLOOKUP($A369,'MG Universe'!$A$2:$R$9990,7)</f>
        <v>43157</v>
      </c>
      <c r="H369" s="18">
        <f>VLOOKUP($A369,'MG Universe'!$A$2:$R$9990,8)</f>
        <v>41.48</v>
      </c>
      <c r="I369" s="18">
        <f>VLOOKUP($A369,'MG Universe'!$A$2:$R$9990,9)</f>
        <v>80.03</v>
      </c>
      <c r="J369" s="19">
        <f>VLOOKUP($A369,'MG Universe'!$A$2:$R$9990,10)</f>
        <v>1.9294</v>
      </c>
      <c r="K369" s="86">
        <f>VLOOKUP($A369,'MG Universe'!$A$2:$R$9990,11)</f>
        <v>19.52</v>
      </c>
      <c r="L369" s="19">
        <f>VLOOKUP($A369,'MG Universe'!$A$2:$R$9990,12)</f>
        <v>3.3700000000000001E-2</v>
      </c>
      <c r="M369" s="87">
        <f>VLOOKUP($A369,'MG Universe'!$A$2:$R$9990,13)</f>
        <v>0.6</v>
      </c>
      <c r="N369" s="88">
        <f>VLOOKUP($A369,'MG Universe'!$A$2:$R$9990,14)</f>
        <v>0.94</v>
      </c>
      <c r="O369" s="18">
        <f>VLOOKUP($A369,'MG Universe'!$A$2:$R$9990,15)</f>
        <v>-15.48</v>
      </c>
      <c r="P369" s="19">
        <f>VLOOKUP($A369,'MG Universe'!$A$2:$R$9990,16)</f>
        <v>5.5100000000000003E-2</v>
      </c>
      <c r="Q369" s="89">
        <f>VLOOKUP($A369,'MG Universe'!$A$2:$R$9990,17)</f>
        <v>20</v>
      </c>
      <c r="R369" s="18">
        <f>VLOOKUP($A369,'MG Universe'!$A$2:$R$9990,18)</f>
        <v>42.87</v>
      </c>
      <c r="S369" s="18">
        <f>VLOOKUP($A369,'MG Universe'!$A$2:$U$9990,19)</f>
        <v>200686718729</v>
      </c>
      <c r="T369" s="18" t="str">
        <f>VLOOKUP($A369,'MG Universe'!$A$2:$U$9990,20)</f>
        <v>Large</v>
      </c>
      <c r="U369" s="18" t="str">
        <f>VLOOKUP($A369,'MG Universe'!$A$2:$U$9990,21)</f>
        <v>Personal Products</v>
      </c>
    </row>
    <row r="370" spans="1:21" ht="15.75" thickBot="1" x14ac:dyDescent="0.3">
      <c r="A370" s="138" t="s">
        <v>1261</v>
      </c>
      <c r="B370" s="119" t="str">
        <f>VLOOKUP($A370,'MG Universe'!$A$2:$R$9990,2)</f>
        <v>Progressive Corp</v>
      </c>
      <c r="C370" s="15" t="str">
        <f>VLOOKUP($A370,'MG Universe'!$A$2:$R$9990,3)</f>
        <v>C</v>
      </c>
      <c r="D370" s="15" t="str">
        <f>VLOOKUP($A370,'MG Universe'!$A$2:$R$9990,4)</f>
        <v>E</v>
      </c>
      <c r="E370" s="15" t="str">
        <f>VLOOKUP($A370,'MG Universe'!$A$2:$R$9990,5)</f>
        <v>O</v>
      </c>
      <c r="F370" s="16" t="str">
        <f>VLOOKUP($A370,'MG Universe'!$A$2:$R$9990,6)</f>
        <v>EO</v>
      </c>
      <c r="G370" s="85">
        <f>VLOOKUP($A370,'MG Universe'!$A$2:$R$9990,7)</f>
        <v>43160</v>
      </c>
      <c r="H370" s="18">
        <f>VLOOKUP($A370,'MG Universe'!$A$2:$R$9990,8)</f>
        <v>47.23</v>
      </c>
      <c r="I370" s="18">
        <f>VLOOKUP($A370,'MG Universe'!$A$2:$R$9990,9)</f>
        <v>59.4</v>
      </c>
      <c r="J370" s="19">
        <f>VLOOKUP($A370,'MG Universe'!$A$2:$R$9990,10)</f>
        <v>1.2577</v>
      </c>
      <c r="K370" s="86">
        <f>VLOOKUP($A370,'MG Universe'!$A$2:$R$9990,11)</f>
        <v>23.86</v>
      </c>
      <c r="L370" s="19">
        <f>VLOOKUP($A370,'MG Universe'!$A$2:$R$9990,12)</f>
        <v>1.14E-2</v>
      </c>
      <c r="M370" s="87">
        <f>VLOOKUP($A370,'MG Universe'!$A$2:$R$9990,13)</f>
        <v>0.7</v>
      </c>
      <c r="N370" s="88" t="str">
        <f>VLOOKUP($A370,'MG Universe'!$A$2:$R$9990,14)</f>
        <v>N/A</v>
      </c>
      <c r="O370" s="18" t="str">
        <f>VLOOKUP($A370,'MG Universe'!$A$2:$R$9990,15)</f>
        <v>N/A</v>
      </c>
      <c r="P370" s="19">
        <f>VLOOKUP($A370,'MG Universe'!$A$2:$R$9990,16)</f>
        <v>7.6799999999999993E-2</v>
      </c>
      <c r="Q370" s="89">
        <f>VLOOKUP($A370,'MG Universe'!$A$2:$R$9990,17)</f>
        <v>0</v>
      </c>
      <c r="R370" s="18">
        <f>VLOOKUP($A370,'MG Universe'!$A$2:$R$9990,18)</f>
        <v>32.549999999999997</v>
      </c>
      <c r="S370" s="18">
        <f>VLOOKUP($A370,'MG Universe'!$A$2:$U$9990,19)</f>
        <v>34604995034</v>
      </c>
      <c r="T370" s="18" t="str">
        <f>VLOOKUP($A370,'MG Universe'!$A$2:$U$9990,20)</f>
        <v>Large</v>
      </c>
      <c r="U370" s="18" t="str">
        <f>VLOOKUP($A370,'MG Universe'!$A$2:$U$9990,21)</f>
        <v>Insurance</v>
      </c>
    </row>
    <row r="371" spans="1:21" ht="15.75" thickBot="1" x14ac:dyDescent="0.3">
      <c r="A371" s="138" t="s">
        <v>1263</v>
      </c>
      <c r="B371" s="119" t="str">
        <f>VLOOKUP($A371,'MG Universe'!$A$2:$R$9990,2)</f>
        <v>Parker-Hannifin Corp</v>
      </c>
      <c r="C371" s="15" t="str">
        <f>VLOOKUP($A371,'MG Universe'!$A$2:$R$9990,3)</f>
        <v>C-</v>
      </c>
      <c r="D371" s="15" t="str">
        <f>VLOOKUP($A371,'MG Universe'!$A$2:$R$9990,4)</f>
        <v>S</v>
      </c>
      <c r="E371" s="15" t="str">
        <f>VLOOKUP($A371,'MG Universe'!$A$2:$R$9990,5)</f>
        <v>O</v>
      </c>
      <c r="F371" s="16" t="str">
        <f>VLOOKUP($A371,'MG Universe'!$A$2:$R$9990,6)</f>
        <v>SO</v>
      </c>
      <c r="G371" s="85">
        <f>VLOOKUP($A371,'MG Universe'!$A$2:$R$9990,7)</f>
        <v>43163</v>
      </c>
      <c r="H371" s="18">
        <f>VLOOKUP($A371,'MG Universe'!$A$2:$R$9990,8)</f>
        <v>79.2</v>
      </c>
      <c r="I371" s="18">
        <f>VLOOKUP($A371,'MG Universe'!$A$2:$R$9990,9)</f>
        <v>158.75</v>
      </c>
      <c r="J371" s="19">
        <f>VLOOKUP($A371,'MG Universe'!$A$2:$R$9990,10)</f>
        <v>2.0044</v>
      </c>
      <c r="K371" s="86">
        <f>VLOOKUP($A371,'MG Universe'!$A$2:$R$9990,11)</f>
        <v>22.36</v>
      </c>
      <c r="L371" s="19">
        <f>VLOOKUP($A371,'MG Universe'!$A$2:$R$9990,12)</f>
        <v>1.6299999999999999E-2</v>
      </c>
      <c r="M371" s="87">
        <f>VLOOKUP($A371,'MG Universe'!$A$2:$R$9990,13)</f>
        <v>1.4</v>
      </c>
      <c r="N371" s="88">
        <f>VLOOKUP($A371,'MG Universe'!$A$2:$R$9990,14)</f>
        <v>1.49</v>
      </c>
      <c r="O371" s="18">
        <f>VLOOKUP($A371,'MG Universe'!$A$2:$R$9990,15)</f>
        <v>-37.93</v>
      </c>
      <c r="P371" s="19">
        <f>VLOOKUP($A371,'MG Universe'!$A$2:$R$9990,16)</f>
        <v>6.93E-2</v>
      </c>
      <c r="Q371" s="89">
        <f>VLOOKUP($A371,'MG Universe'!$A$2:$R$9990,17)</f>
        <v>20</v>
      </c>
      <c r="R371" s="18">
        <f>VLOOKUP($A371,'MG Universe'!$A$2:$R$9990,18)</f>
        <v>83.32</v>
      </c>
      <c r="S371" s="18">
        <f>VLOOKUP($A371,'MG Universe'!$A$2:$U$9990,19)</f>
        <v>21617260232</v>
      </c>
      <c r="T371" s="18" t="str">
        <f>VLOOKUP($A371,'MG Universe'!$A$2:$U$9990,20)</f>
        <v>Large</v>
      </c>
      <c r="U371" s="18" t="str">
        <f>VLOOKUP($A371,'MG Universe'!$A$2:$U$9990,21)</f>
        <v>Machinery</v>
      </c>
    </row>
    <row r="372" spans="1:21" ht="15.75" thickBot="1" x14ac:dyDescent="0.3">
      <c r="A372" s="138" t="s">
        <v>100</v>
      </c>
      <c r="B372" s="119" t="str">
        <f>VLOOKUP($A372,'MG Universe'!$A$2:$R$9990,2)</f>
        <v>PulteGroup, Inc.</v>
      </c>
      <c r="C372" s="15" t="str">
        <f>VLOOKUP($A372,'MG Universe'!$A$2:$R$9990,3)</f>
        <v>C</v>
      </c>
      <c r="D372" s="15" t="str">
        <f>VLOOKUP($A372,'MG Universe'!$A$2:$R$9990,4)</f>
        <v>E</v>
      </c>
      <c r="E372" s="15" t="str">
        <f>VLOOKUP($A372,'MG Universe'!$A$2:$R$9990,5)</f>
        <v>O</v>
      </c>
      <c r="F372" s="16" t="str">
        <f>VLOOKUP($A372,'MG Universe'!$A$2:$R$9990,6)</f>
        <v>EO</v>
      </c>
      <c r="G372" s="85">
        <f>VLOOKUP($A372,'MG Universe'!$A$2:$R$9990,7)</f>
        <v>43190</v>
      </c>
      <c r="H372" s="18">
        <f>VLOOKUP($A372,'MG Universe'!$A$2:$R$9990,8)</f>
        <v>13.73</v>
      </c>
      <c r="I372" s="18">
        <f>VLOOKUP($A372,'MG Universe'!$A$2:$R$9990,9)</f>
        <v>30.92</v>
      </c>
      <c r="J372" s="19">
        <f>VLOOKUP($A372,'MG Universe'!$A$2:$R$9990,10)</f>
        <v>2.2519999999999998</v>
      </c>
      <c r="K372" s="86">
        <f>VLOOKUP($A372,'MG Universe'!$A$2:$R$9990,11)</f>
        <v>15.86</v>
      </c>
      <c r="L372" s="19">
        <f>VLOOKUP($A372,'MG Universe'!$A$2:$R$9990,12)</f>
        <v>1.1599999999999999E-2</v>
      </c>
      <c r="M372" s="87">
        <f>VLOOKUP($A372,'MG Universe'!$A$2:$R$9990,13)</f>
        <v>1</v>
      </c>
      <c r="N372" s="88">
        <f>VLOOKUP($A372,'MG Universe'!$A$2:$R$9990,14)</f>
        <v>3.57</v>
      </c>
      <c r="O372" s="18">
        <f>VLOOKUP($A372,'MG Universe'!$A$2:$R$9990,15)</f>
        <v>6.55</v>
      </c>
      <c r="P372" s="19">
        <f>VLOOKUP($A372,'MG Universe'!$A$2:$R$9990,16)</f>
        <v>3.6799999999999999E-2</v>
      </c>
      <c r="Q372" s="89">
        <f>VLOOKUP($A372,'MG Universe'!$A$2:$R$9990,17)</f>
        <v>5</v>
      </c>
      <c r="R372" s="18">
        <f>VLOOKUP($A372,'MG Universe'!$A$2:$R$9990,18)</f>
        <v>30.53</v>
      </c>
      <c r="S372" s="18">
        <f>VLOOKUP($A372,'MG Universe'!$A$2:$U$9990,19)</f>
        <v>8687783198</v>
      </c>
      <c r="T372" s="18" t="str">
        <f>VLOOKUP($A372,'MG Universe'!$A$2:$U$9990,20)</f>
        <v>Mid</v>
      </c>
      <c r="U372" s="18" t="str">
        <f>VLOOKUP($A372,'MG Universe'!$A$2:$U$9990,21)</f>
        <v>Construction</v>
      </c>
    </row>
    <row r="373" spans="1:21" ht="15.75" thickBot="1" x14ac:dyDescent="0.3">
      <c r="A373" s="138" t="s">
        <v>104</v>
      </c>
      <c r="B373" s="119" t="str">
        <f>VLOOKUP($A373,'MG Universe'!$A$2:$R$9990,2)</f>
        <v>Packaging Corp Of America</v>
      </c>
      <c r="C373" s="15" t="str">
        <f>VLOOKUP($A373,'MG Universe'!$A$2:$R$9990,3)</f>
        <v>B+</v>
      </c>
      <c r="D373" s="15" t="str">
        <f>VLOOKUP($A373,'MG Universe'!$A$2:$R$9990,4)</f>
        <v>D</v>
      </c>
      <c r="E373" s="15" t="str">
        <f>VLOOKUP($A373,'MG Universe'!$A$2:$R$9990,5)</f>
        <v>U</v>
      </c>
      <c r="F373" s="16" t="str">
        <f>VLOOKUP($A373,'MG Universe'!$A$2:$R$9990,6)</f>
        <v>DU</v>
      </c>
      <c r="G373" s="85">
        <f>VLOOKUP($A373,'MG Universe'!$A$2:$R$9990,7)</f>
        <v>43190</v>
      </c>
      <c r="H373" s="18">
        <f>VLOOKUP($A373,'MG Universe'!$A$2:$R$9990,8)</f>
        <v>217.72</v>
      </c>
      <c r="I373" s="18">
        <f>VLOOKUP($A373,'MG Universe'!$A$2:$R$9990,9)</f>
        <v>114.67</v>
      </c>
      <c r="J373" s="19">
        <f>VLOOKUP($A373,'MG Universe'!$A$2:$R$9990,10)</f>
        <v>0.52669999999999995</v>
      </c>
      <c r="K373" s="86">
        <f>VLOOKUP($A373,'MG Universe'!$A$2:$R$9990,11)</f>
        <v>18.77</v>
      </c>
      <c r="L373" s="19">
        <f>VLOOKUP($A373,'MG Universe'!$A$2:$R$9990,12)</f>
        <v>2.1999999999999999E-2</v>
      </c>
      <c r="M373" s="87">
        <f>VLOOKUP($A373,'MG Universe'!$A$2:$R$9990,13)</f>
        <v>1.8</v>
      </c>
      <c r="N373" s="88">
        <f>VLOOKUP($A373,'MG Universe'!$A$2:$R$9990,14)</f>
        <v>2.2999999999999998</v>
      </c>
      <c r="O373" s="18">
        <f>VLOOKUP($A373,'MG Universe'!$A$2:$R$9990,15)</f>
        <v>-22.41</v>
      </c>
      <c r="P373" s="19">
        <f>VLOOKUP($A373,'MG Universe'!$A$2:$R$9990,16)</f>
        <v>5.1299999999999998E-2</v>
      </c>
      <c r="Q373" s="89">
        <f>VLOOKUP($A373,'MG Universe'!$A$2:$R$9990,17)</f>
        <v>7</v>
      </c>
      <c r="R373" s="18">
        <f>VLOOKUP($A373,'MG Universe'!$A$2:$R$9990,18)</f>
        <v>61.36</v>
      </c>
      <c r="S373" s="18">
        <f>VLOOKUP($A373,'MG Universe'!$A$2:$U$9990,19)</f>
        <v>10869850985</v>
      </c>
      <c r="T373" s="18" t="str">
        <f>VLOOKUP($A373,'MG Universe'!$A$2:$U$9990,20)</f>
        <v>Large</v>
      </c>
      <c r="U373" s="18" t="str">
        <f>VLOOKUP($A373,'MG Universe'!$A$2:$U$9990,21)</f>
        <v>Packaging</v>
      </c>
    </row>
    <row r="374" spans="1:21" ht="15.75" thickBot="1" x14ac:dyDescent="0.3">
      <c r="A374" s="138" t="s">
        <v>1265</v>
      </c>
      <c r="B374" s="119" t="str">
        <f>VLOOKUP($A374,'MG Universe'!$A$2:$R$9990,2)</f>
        <v>PerkinElmer, Inc.</v>
      </c>
      <c r="C374" s="15" t="str">
        <f>VLOOKUP($A374,'MG Universe'!$A$2:$R$9990,3)</f>
        <v>D+</v>
      </c>
      <c r="D374" s="15" t="str">
        <f>VLOOKUP($A374,'MG Universe'!$A$2:$R$9990,4)</f>
        <v>S</v>
      </c>
      <c r="E374" s="15" t="str">
        <f>VLOOKUP($A374,'MG Universe'!$A$2:$R$9990,5)</f>
        <v>F</v>
      </c>
      <c r="F374" s="16" t="str">
        <f>VLOOKUP($A374,'MG Universe'!$A$2:$R$9990,6)</f>
        <v>SF</v>
      </c>
      <c r="G374" s="85">
        <f>VLOOKUP($A374,'MG Universe'!$A$2:$R$9990,7)</f>
        <v>43182</v>
      </c>
      <c r="H374" s="18">
        <f>VLOOKUP($A374,'MG Universe'!$A$2:$R$9990,8)</f>
        <v>100.87</v>
      </c>
      <c r="I374" s="18">
        <f>VLOOKUP($A374,'MG Universe'!$A$2:$R$9990,9)</f>
        <v>76.37</v>
      </c>
      <c r="J374" s="19">
        <f>VLOOKUP($A374,'MG Universe'!$A$2:$R$9990,10)</f>
        <v>0.7571</v>
      </c>
      <c r="K374" s="86">
        <f>VLOOKUP($A374,'MG Universe'!$A$2:$R$9990,11)</f>
        <v>29.15</v>
      </c>
      <c r="L374" s="19">
        <f>VLOOKUP($A374,'MG Universe'!$A$2:$R$9990,12)</f>
        <v>3.7000000000000002E-3</v>
      </c>
      <c r="M374" s="87">
        <f>VLOOKUP($A374,'MG Universe'!$A$2:$R$9990,13)</f>
        <v>0.9</v>
      </c>
      <c r="N374" s="88">
        <f>VLOOKUP($A374,'MG Universe'!$A$2:$R$9990,14)</f>
        <v>1.26</v>
      </c>
      <c r="O374" s="18">
        <f>VLOOKUP($A374,'MG Universe'!$A$2:$R$9990,15)</f>
        <v>-21.42</v>
      </c>
      <c r="P374" s="19">
        <f>VLOOKUP($A374,'MG Universe'!$A$2:$R$9990,16)</f>
        <v>0.1032</v>
      </c>
      <c r="Q374" s="89">
        <f>VLOOKUP($A374,'MG Universe'!$A$2:$R$9990,17)</f>
        <v>0</v>
      </c>
      <c r="R374" s="18">
        <f>VLOOKUP($A374,'MG Universe'!$A$2:$R$9990,18)</f>
        <v>41.99</v>
      </c>
      <c r="S374" s="18">
        <f>VLOOKUP($A374,'MG Universe'!$A$2:$U$9990,19)</f>
        <v>8468171901</v>
      </c>
      <c r="T374" s="18" t="str">
        <f>VLOOKUP($A374,'MG Universe'!$A$2:$U$9990,20)</f>
        <v>Mid</v>
      </c>
      <c r="U374" s="18" t="str">
        <f>VLOOKUP($A374,'MG Universe'!$A$2:$U$9990,21)</f>
        <v>Medical</v>
      </c>
    </row>
    <row r="375" spans="1:21" ht="15.75" thickBot="1" x14ac:dyDescent="0.3">
      <c r="A375" s="138" t="s">
        <v>1267</v>
      </c>
      <c r="B375" s="119" t="str">
        <f>VLOOKUP($A375,'MG Universe'!$A$2:$R$9990,2)</f>
        <v>Prologis Inc</v>
      </c>
      <c r="C375" s="15" t="str">
        <f>VLOOKUP($A375,'MG Universe'!$A$2:$R$9990,3)</f>
        <v>C-</v>
      </c>
      <c r="D375" s="15" t="str">
        <f>VLOOKUP($A375,'MG Universe'!$A$2:$R$9990,4)</f>
        <v>S</v>
      </c>
      <c r="E375" s="15" t="str">
        <f>VLOOKUP($A375,'MG Universe'!$A$2:$R$9990,5)</f>
        <v>F</v>
      </c>
      <c r="F375" s="16" t="str">
        <f>VLOOKUP($A375,'MG Universe'!$A$2:$R$9990,6)</f>
        <v>SF</v>
      </c>
      <c r="G375" s="85">
        <f>VLOOKUP($A375,'MG Universe'!$A$2:$R$9990,7)</f>
        <v>43240</v>
      </c>
      <c r="H375" s="18">
        <f>VLOOKUP($A375,'MG Universe'!$A$2:$R$9990,8)</f>
        <v>75</v>
      </c>
      <c r="I375" s="18">
        <f>VLOOKUP($A375,'MG Universe'!$A$2:$R$9990,9)</f>
        <v>63.42</v>
      </c>
      <c r="J375" s="19">
        <f>VLOOKUP($A375,'MG Universe'!$A$2:$R$9990,10)</f>
        <v>0.84560000000000002</v>
      </c>
      <c r="K375" s="86">
        <f>VLOOKUP($A375,'MG Universe'!$A$2:$R$9990,11)</f>
        <v>32.520000000000003</v>
      </c>
      <c r="L375" s="19">
        <f>VLOOKUP($A375,'MG Universe'!$A$2:$R$9990,12)</f>
        <v>2.7799999999999998E-2</v>
      </c>
      <c r="M375" s="87">
        <f>VLOOKUP($A375,'MG Universe'!$A$2:$R$9990,13)</f>
        <v>0.8</v>
      </c>
      <c r="N375" s="88">
        <f>VLOOKUP($A375,'MG Universe'!$A$2:$R$9990,14)</f>
        <v>0.66</v>
      </c>
      <c r="O375" s="18">
        <f>VLOOKUP($A375,'MG Universe'!$A$2:$R$9990,15)</f>
        <v>-24.42</v>
      </c>
      <c r="P375" s="19">
        <f>VLOOKUP($A375,'MG Universe'!$A$2:$R$9990,16)</f>
        <v>0.1201</v>
      </c>
      <c r="Q375" s="89">
        <f>VLOOKUP($A375,'MG Universe'!$A$2:$R$9990,17)</f>
        <v>4</v>
      </c>
      <c r="R375" s="18">
        <f>VLOOKUP($A375,'MG Universe'!$A$2:$R$9990,18)</f>
        <v>27.27</v>
      </c>
      <c r="S375" s="18">
        <f>VLOOKUP($A375,'MG Universe'!$A$2:$U$9990,19)</f>
        <v>34072667039</v>
      </c>
      <c r="T375" s="18" t="str">
        <f>VLOOKUP($A375,'MG Universe'!$A$2:$U$9990,20)</f>
        <v>Large</v>
      </c>
      <c r="U375" s="18" t="str">
        <f>VLOOKUP($A375,'MG Universe'!$A$2:$U$9990,21)</f>
        <v>REIT</v>
      </c>
    </row>
    <row r="376" spans="1:21" ht="15.75" thickBot="1" x14ac:dyDescent="0.3">
      <c r="A376" s="138" t="s">
        <v>1269</v>
      </c>
      <c r="B376" s="119" t="str">
        <f>VLOOKUP($A376,'MG Universe'!$A$2:$R$9990,2)</f>
        <v>Philip Morris International Inc.</v>
      </c>
      <c r="C376" s="15" t="str">
        <f>VLOOKUP($A376,'MG Universe'!$A$2:$R$9990,3)</f>
        <v>D+</v>
      </c>
      <c r="D376" s="15" t="str">
        <f>VLOOKUP($A376,'MG Universe'!$A$2:$R$9990,4)</f>
        <v>S</v>
      </c>
      <c r="E376" s="15" t="str">
        <f>VLOOKUP($A376,'MG Universe'!$A$2:$R$9990,5)</f>
        <v>O</v>
      </c>
      <c r="F376" s="16" t="str">
        <f>VLOOKUP($A376,'MG Universe'!$A$2:$R$9990,6)</f>
        <v>SO</v>
      </c>
      <c r="G376" s="85">
        <f>VLOOKUP($A376,'MG Universe'!$A$2:$R$9990,7)</f>
        <v>43178</v>
      </c>
      <c r="H376" s="18">
        <f>VLOOKUP($A376,'MG Universe'!$A$2:$R$9990,8)</f>
        <v>28.14</v>
      </c>
      <c r="I376" s="18">
        <f>VLOOKUP($A376,'MG Universe'!$A$2:$R$9990,9)</f>
        <v>82.33</v>
      </c>
      <c r="J376" s="19">
        <f>VLOOKUP($A376,'MG Universe'!$A$2:$R$9990,10)</f>
        <v>2.9257</v>
      </c>
      <c r="K376" s="86">
        <f>VLOOKUP($A376,'MG Universe'!$A$2:$R$9990,11)</f>
        <v>18.09</v>
      </c>
      <c r="L376" s="19">
        <f>VLOOKUP($A376,'MG Universe'!$A$2:$R$9990,12)</f>
        <v>5.1299999999999998E-2</v>
      </c>
      <c r="M376" s="87">
        <f>VLOOKUP($A376,'MG Universe'!$A$2:$R$9990,13)</f>
        <v>0.9</v>
      </c>
      <c r="N376" s="88">
        <f>VLOOKUP($A376,'MG Universe'!$A$2:$R$9990,14)</f>
        <v>1.35</v>
      </c>
      <c r="O376" s="18">
        <f>VLOOKUP($A376,'MG Universe'!$A$2:$R$9990,15)</f>
        <v>-21.55</v>
      </c>
      <c r="P376" s="19">
        <f>VLOOKUP($A376,'MG Universe'!$A$2:$R$9990,16)</f>
        <v>4.8000000000000001E-2</v>
      </c>
      <c r="Q376" s="89">
        <f>VLOOKUP($A376,'MG Universe'!$A$2:$R$9990,17)</f>
        <v>10</v>
      </c>
      <c r="R376" s="18">
        <f>VLOOKUP($A376,'MG Universe'!$A$2:$R$9990,18)</f>
        <v>0</v>
      </c>
      <c r="S376" s="18">
        <f>VLOOKUP($A376,'MG Universe'!$A$2:$U$9990,19)</f>
        <v>129167149958</v>
      </c>
      <c r="T376" s="18" t="str">
        <f>VLOOKUP($A376,'MG Universe'!$A$2:$U$9990,20)</f>
        <v>Large</v>
      </c>
      <c r="U376" s="18" t="str">
        <f>VLOOKUP($A376,'MG Universe'!$A$2:$U$9990,21)</f>
        <v>Alcohol &amp; Tobacco</v>
      </c>
    </row>
    <row r="377" spans="1:21" ht="15.75" thickBot="1" x14ac:dyDescent="0.3">
      <c r="A377" s="138" t="s">
        <v>1273</v>
      </c>
      <c r="B377" s="119" t="str">
        <f>VLOOKUP($A377,'MG Universe'!$A$2:$R$9990,2)</f>
        <v>PNC Financial Services Group Inc</v>
      </c>
      <c r="C377" s="15" t="str">
        <f>VLOOKUP($A377,'MG Universe'!$A$2:$R$9990,3)</f>
        <v>B+</v>
      </c>
      <c r="D377" s="15" t="str">
        <f>VLOOKUP($A377,'MG Universe'!$A$2:$R$9990,4)</f>
        <v>D</v>
      </c>
      <c r="E377" s="15" t="str">
        <f>VLOOKUP($A377,'MG Universe'!$A$2:$R$9990,5)</f>
        <v>F</v>
      </c>
      <c r="F377" s="16" t="str">
        <f>VLOOKUP($A377,'MG Universe'!$A$2:$R$9990,6)</f>
        <v>DF</v>
      </c>
      <c r="G377" s="85">
        <f>VLOOKUP($A377,'MG Universe'!$A$2:$R$9990,7)</f>
        <v>43176</v>
      </c>
      <c r="H377" s="18">
        <f>VLOOKUP($A377,'MG Universe'!$A$2:$R$9990,8)</f>
        <v>173.9</v>
      </c>
      <c r="I377" s="18">
        <f>VLOOKUP($A377,'MG Universe'!$A$2:$R$9990,9)</f>
        <v>141.47999999999999</v>
      </c>
      <c r="J377" s="19">
        <f>VLOOKUP($A377,'MG Universe'!$A$2:$R$9990,10)</f>
        <v>0.81359999999999999</v>
      </c>
      <c r="K377" s="86">
        <f>VLOOKUP($A377,'MG Universe'!$A$2:$R$9990,11)</f>
        <v>15.77</v>
      </c>
      <c r="L377" s="19">
        <f>VLOOKUP($A377,'MG Universe'!$A$2:$R$9990,12)</f>
        <v>1.84E-2</v>
      </c>
      <c r="M377" s="87">
        <f>VLOOKUP($A377,'MG Universe'!$A$2:$R$9990,13)</f>
        <v>0.9</v>
      </c>
      <c r="N377" s="88" t="str">
        <f>VLOOKUP($A377,'MG Universe'!$A$2:$R$9990,14)</f>
        <v>N/A</v>
      </c>
      <c r="O377" s="18" t="str">
        <f>VLOOKUP($A377,'MG Universe'!$A$2:$R$9990,15)</f>
        <v>N/A</v>
      </c>
      <c r="P377" s="19">
        <f>VLOOKUP($A377,'MG Universe'!$A$2:$R$9990,16)</f>
        <v>3.6400000000000002E-2</v>
      </c>
      <c r="Q377" s="89">
        <f>VLOOKUP($A377,'MG Universe'!$A$2:$R$9990,17)</f>
        <v>7</v>
      </c>
      <c r="R377" s="18">
        <f>VLOOKUP($A377,'MG Universe'!$A$2:$R$9990,18)</f>
        <v>149.13</v>
      </c>
      <c r="S377" s="18">
        <f>VLOOKUP($A377,'MG Universe'!$A$2:$U$9990,19)</f>
        <v>65213019438</v>
      </c>
      <c r="T377" s="18" t="str">
        <f>VLOOKUP($A377,'MG Universe'!$A$2:$U$9990,20)</f>
        <v>Large</v>
      </c>
      <c r="U377" s="18" t="str">
        <f>VLOOKUP($A377,'MG Universe'!$A$2:$U$9990,21)</f>
        <v>Banks</v>
      </c>
    </row>
    <row r="378" spans="1:21" ht="15.75" thickBot="1" x14ac:dyDescent="0.3">
      <c r="A378" s="138" t="s">
        <v>1277</v>
      </c>
      <c r="B378" s="119" t="str">
        <f>VLOOKUP($A378,'MG Universe'!$A$2:$R$9990,2)</f>
        <v>Pentair PLC</v>
      </c>
      <c r="C378" s="15" t="str">
        <f>VLOOKUP($A378,'MG Universe'!$A$2:$R$9990,3)</f>
        <v>B+</v>
      </c>
      <c r="D378" s="15" t="str">
        <f>VLOOKUP($A378,'MG Universe'!$A$2:$R$9990,4)</f>
        <v>D</v>
      </c>
      <c r="E378" s="15" t="str">
        <f>VLOOKUP($A378,'MG Universe'!$A$2:$R$9990,5)</f>
        <v>U</v>
      </c>
      <c r="F378" s="16" t="str">
        <f>VLOOKUP($A378,'MG Universe'!$A$2:$R$9990,6)</f>
        <v>DU</v>
      </c>
      <c r="G378" s="85">
        <f>VLOOKUP($A378,'MG Universe'!$A$2:$R$9990,7)</f>
        <v>43264</v>
      </c>
      <c r="H378" s="18">
        <f>VLOOKUP($A378,'MG Universe'!$A$2:$R$9990,8)</f>
        <v>88.91</v>
      </c>
      <c r="I378" s="18">
        <f>VLOOKUP($A378,'MG Universe'!$A$2:$R$9990,9)</f>
        <v>43.16</v>
      </c>
      <c r="J378" s="19">
        <f>VLOOKUP($A378,'MG Universe'!$A$2:$R$9990,10)</f>
        <v>0.4854</v>
      </c>
      <c r="K378" s="86">
        <f>VLOOKUP($A378,'MG Universe'!$A$2:$R$9990,11)</f>
        <v>18.68</v>
      </c>
      <c r="L378" s="19">
        <f>VLOOKUP($A378,'MG Universe'!$A$2:$R$9990,12)</f>
        <v>3.2000000000000001E-2</v>
      </c>
      <c r="M378" s="87">
        <f>VLOOKUP($A378,'MG Universe'!$A$2:$R$9990,13)</f>
        <v>1.4</v>
      </c>
      <c r="N378" s="88">
        <f>VLOOKUP($A378,'MG Universe'!$A$2:$R$9990,14)</f>
        <v>2.65</v>
      </c>
      <c r="O378" s="18">
        <f>VLOOKUP($A378,'MG Universe'!$A$2:$R$9990,15)</f>
        <v>-10.63</v>
      </c>
      <c r="P378" s="19">
        <f>VLOOKUP($A378,'MG Universe'!$A$2:$R$9990,16)</f>
        <v>5.0900000000000001E-2</v>
      </c>
      <c r="Q378" s="89">
        <f>VLOOKUP($A378,'MG Universe'!$A$2:$R$9990,17)</f>
        <v>12</v>
      </c>
      <c r="R378" s="18">
        <f>VLOOKUP($A378,'MG Universe'!$A$2:$R$9990,18)</f>
        <v>37.69</v>
      </c>
      <c r="S378" s="18">
        <f>VLOOKUP($A378,'MG Universe'!$A$2:$U$9990,19)</f>
        <v>8179015000</v>
      </c>
      <c r="T378" s="18" t="str">
        <f>VLOOKUP($A378,'MG Universe'!$A$2:$U$9990,20)</f>
        <v>Mid</v>
      </c>
      <c r="U378" s="18" t="str">
        <f>VLOOKUP($A378,'MG Universe'!$A$2:$U$9990,21)</f>
        <v>Machinery</v>
      </c>
    </row>
    <row r="379" spans="1:21" ht="15.75" thickBot="1" x14ac:dyDescent="0.3">
      <c r="A379" s="138" t="s">
        <v>1278</v>
      </c>
      <c r="B379" s="119" t="str">
        <f>VLOOKUP($A379,'MG Universe'!$A$2:$R$9990,2)</f>
        <v>Pinnacle West Capital Corporation</v>
      </c>
      <c r="C379" s="15" t="str">
        <f>VLOOKUP($A379,'MG Universe'!$A$2:$R$9990,3)</f>
        <v>B-</v>
      </c>
      <c r="D379" s="15" t="str">
        <f>VLOOKUP($A379,'MG Universe'!$A$2:$R$9990,4)</f>
        <v>D</v>
      </c>
      <c r="E379" s="15" t="str">
        <f>VLOOKUP($A379,'MG Universe'!$A$2:$R$9990,5)</f>
        <v>O</v>
      </c>
      <c r="F379" s="16" t="str">
        <f>VLOOKUP($A379,'MG Universe'!$A$2:$R$9990,6)</f>
        <v>DO</v>
      </c>
      <c r="G379" s="85">
        <f>VLOOKUP($A379,'MG Universe'!$A$2:$R$9990,7)</f>
        <v>43274</v>
      </c>
      <c r="H379" s="18">
        <f>VLOOKUP($A379,'MG Universe'!$A$2:$R$9990,8)</f>
        <v>60.25</v>
      </c>
      <c r="I379" s="18">
        <f>VLOOKUP($A379,'MG Universe'!$A$2:$R$9990,9)</f>
        <v>80.239999999999995</v>
      </c>
      <c r="J379" s="19">
        <f>VLOOKUP($A379,'MG Universe'!$A$2:$R$9990,10)</f>
        <v>1.3318000000000001</v>
      </c>
      <c r="K379" s="86">
        <f>VLOOKUP($A379,'MG Universe'!$A$2:$R$9990,11)</f>
        <v>19.2</v>
      </c>
      <c r="L379" s="19">
        <f>VLOOKUP($A379,'MG Universe'!$A$2:$R$9990,12)</f>
        <v>3.32E-2</v>
      </c>
      <c r="M379" s="87">
        <f>VLOOKUP($A379,'MG Universe'!$A$2:$R$9990,13)</f>
        <v>0.3</v>
      </c>
      <c r="N379" s="88">
        <f>VLOOKUP($A379,'MG Universe'!$A$2:$R$9990,14)</f>
        <v>0.51</v>
      </c>
      <c r="O379" s="18">
        <f>VLOOKUP($A379,'MG Universe'!$A$2:$R$9990,15)</f>
        <v>-98.11</v>
      </c>
      <c r="P379" s="19">
        <f>VLOOKUP($A379,'MG Universe'!$A$2:$R$9990,16)</f>
        <v>5.3499999999999999E-2</v>
      </c>
      <c r="Q379" s="89">
        <f>VLOOKUP($A379,'MG Universe'!$A$2:$R$9990,17)</f>
        <v>6</v>
      </c>
      <c r="R379" s="18">
        <f>VLOOKUP($A379,'MG Universe'!$A$2:$R$9990,18)</f>
        <v>66.599999999999994</v>
      </c>
      <c r="S379" s="18">
        <f>VLOOKUP($A379,'MG Universe'!$A$2:$U$9990,19)</f>
        <v>8963623080</v>
      </c>
      <c r="T379" s="18" t="str">
        <f>VLOOKUP($A379,'MG Universe'!$A$2:$U$9990,20)</f>
        <v>Mid</v>
      </c>
      <c r="U379" s="18" t="str">
        <f>VLOOKUP($A379,'MG Universe'!$A$2:$U$9990,21)</f>
        <v>Utilities</v>
      </c>
    </row>
    <row r="380" spans="1:21" ht="15.75" thickBot="1" x14ac:dyDescent="0.3">
      <c r="A380" s="138" t="s">
        <v>1284</v>
      </c>
      <c r="B380" s="119" t="str">
        <f>VLOOKUP($A380,'MG Universe'!$A$2:$R$9990,2)</f>
        <v>PPG Industries, Inc.</v>
      </c>
      <c r="C380" s="15" t="str">
        <f>VLOOKUP($A380,'MG Universe'!$A$2:$R$9990,3)</f>
        <v>C-</v>
      </c>
      <c r="D380" s="15" t="str">
        <f>VLOOKUP($A380,'MG Universe'!$A$2:$R$9990,4)</f>
        <v>S</v>
      </c>
      <c r="E380" s="15" t="str">
        <f>VLOOKUP($A380,'MG Universe'!$A$2:$R$9990,5)</f>
        <v>O</v>
      </c>
      <c r="F380" s="16" t="str">
        <f>VLOOKUP($A380,'MG Universe'!$A$2:$R$9990,6)</f>
        <v>SO</v>
      </c>
      <c r="G380" s="85">
        <f>VLOOKUP($A380,'MG Universe'!$A$2:$R$9990,7)</f>
        <v>43227</v>
      </c>
      <c r="H380" s="18">
        <f>VLOOKUP($A380,'MG Universe'!$A$2:$R$9990,8)</f>
        <v>17.47</v>
      </c>
      <c r="I380" s="18">
        <f>VLOOKUP($A380,'MG Universe'!$A$2:$R$9990,9)</f>
        <v>105.41</v>
      </c>
      <c r="J380" s="19">
        <f>VLOOKUP($A380,'MG Universe'!$A$2:$R$9990,10)</f>
        <v>6.0338000000000003</v>
      </c>
      <c r="K380" s="86">
        <f>VLOOKUP($A380,'MG Universe'!$A$2:$R$9990,11)</f>
        <v>19.170000000000002</v>
      </c>
      <c r="L380" s="19">
        <f>VLOOKUP($A380,'MG Universe'!$A$2:$R$9990,12)</f>
        <v>1.61E-2</v>
      </c>
      <c r="M380" s="87">
        <f>VLOOKUP($A380,'MG Universe'!$A$2:$R$9990,13)</f>
        <v>1.5</v>
      </c>
      <c r="N380" s="88">
        <f>VLOOKUP($A380,'MG Universe'!$A$2:$R$9990,14)</f>
        <v>1.77</v>
      </c>
      <c r="O380" s="18">
        <f>VLOOKUP($A380,'MG Universe'!$A$2:$R$9990,15)</f>
        <v>-15.4</v>
      </c>
      <c r="P380" s="19">
        <f>VLOOKUP($A380,'MG Universe'!$A$2:$R$9990,16)</f>
        <v>5.33E-2</v>
      </c>
      <c r="Q380" s="89">
        <f>VLOOKUP($A380,'MG Universe'!$A$2:$R$9990,17)</f>
        <v>20</v>
      </c>
      <c r="R380" s="18">
        <f>VLOOKUP($A380,'MG Universe'!$A$2:$R$9990,18)</f>
        <v>54.88</v>
      </c>
      <c r="S380" s="18">
        <f>VLOOKUP($A380,'MG Universe'!$A$2:$U$9990,19)</f>
        <v>26070745141</v>
      </c>
      <c r="T380" s="18" t="str">
        <f>VLOOKUP($A380,'MG Universe'!$A$2:$U$9990,20)</f>
        <v>Large</v>
      </c>
      <c r="U380" s="18" t="str">
        <f>VLOOKUP($A380,'MG Universe'!$A$2:$U$9990,21)</f>
        <v>Construction</v>
      </c>
    </row>
    <row r="381" spans="1:21" ht="15.75" thickBot="1" x14ac:dyDescent="0.3">
      <c r="A381" s="138" t="s">
        <v>1286</v>
      </c>
      <c r="B381" s="119" t="str">
        <f>VLOOKUP($A381,'MG Universe'!$A$2:$R$9990,2)</f>
        <v>PPL Corp</v>
      </c>
      <c r="C381" s="15" t="str">
        <f>VLOOKUP($A381,'MG Universe'!$A$2:$R$9990,3)</f>
        <v>D+</v>
      </c>
      <c r="D381" s="15" t="str">
        <f>VLOOKUP($A381,'MG Universe'!$A$2:$R$9990,4)</f>
        <v>S</v>
      </c>
      <c r="E381" s="15" t="str">
        <f>VLOOKUP($A381,'MG Universe'!$A$2:$R$9990,5)</f>
        <v>O</v>
      </c>
      <c r="F381" s="16" t="str">
        <f>VLOOKUP($A381,'MG Universe'!$A$2:$R$9990,6)</f>
        <v>SO</v>
      </c>
      <c r="G381" s="85">
        <f>VLOOKUP($A381,'MG Universe'!$A$2:$R$9990,7)</f>
        <v>43277</v>
      </c>
      <c r="H381" s="18">
        <f>VLOOKUP($A381,'MG Universe'!$A$2:$R$9990,8)</f>
        <v>9.69</v>
      </c>
      <c r="I381" s="18">
        <f>VLOOKUP($A381,'MG Universe'!$A$2:$R$9990,9)</f>
        <v>28.41</v>
      </c>
      <c r="J381" s="19">
        <f>VLOOKUP($A381,'MG Universe'!$A$2:$R$9990,10)</f>
        <v>2.9319000000000002</v>
      </c>
      <c r="K381" s="86">
        <f>VLOOKUP($A381,'MG Universe'!$A$2:$R$9990,11)</f>
        <v>13.79</v>
      </c>
      <c r="L381" s="19">
        <f>VLOOKUP($A381,'MG Universe'!$A$2:$R$9990,12)</f>
        <v>5.5599999999999997E-2</v>
      </c>
      <c r="M381" s="87">
        <f>VLOOKUP($A381,'MG Universe'!$A$2:$R$9990,13)</f>
        <v>0.5</v>
      </c>
      <c r="N381" s="88">
        <f>VLOOKUP($A381,'MG Universe'!$A$2:$R$9990,14)</f>
        <v>0.59</v>
      </c>
      <c r="O381" s="18">
        <f>VLOOKUP($A381,'MG Universe'!$A$2:$R$9990,15)</f>
        <v>-41.31</v>
      </c>
      <c r="P381" s="19">
        <f>VLOOKUP($A381,'MG Universe'!$A$2:$R$9990,16)</f>
        <v>2.6499999999999999E-2</v>
      </c>
      <c r="Q381" s="89">
        <f>VLOOKUP($A381,'MG Universe'!$A$2:$R$9990,17)</f>
        <v>6</v>
      </c>
      <c r="R381" s="18">
        <f>VLOOKUP($A381,'MG Universe'!$A$2:$R$9990,18)</f>
        <v>28.22</v>
      </c>
      <c r="S381" s="18">
        <f>VLOOKUP($A381,'MG Universe'!$A$2:$U$9990,19)</f>
        <v>19860163807</v>
      </c>
      <c r="T381" s="18" t="str">
        <f>VLOOKUP($A381,'MG Universe'!$A$2:$U$9990,20)</f>
        <v>Large</v>
      </c>
      <c r="U381" s="18" t="str">
        <f>VLOOKUP($A381,'MG Universe'!$A$2:$U$9990,21)</f>
        <v>Utilities</v>
      </c>
    </row>
    <row r="382" spans="1:21" ht="15.75" thickBot="1" x14ac:dyDescent="0.3">
      <c r="A382" s="138" t="s">
        <v>1288</v>
      </c>
      <c r="B382" s="119" t="str">
        <f>VLOOKUP($A382,'MG Universe'!$A$2:$R$9990,2)</f>
        <v>Perrigo Company PLC</v>
      </c>
      <c r="C382" s="15" t="str">
        <f>VLOOKUP($A382,'MG Universe'!$A$2:$R$9990,3)</f>
        <v>F</v>
      </c>
      <c r="D382" s="15" t="str">
        <f>VLOOKUP($A382,'MG Universe'!$A$2:$R$9990,4)</f>
        <v>S</v>
      </c>
      <c r="E382" s="15" t="str">
        <f>VLOOKUP($A382,'MG Universe'!$A$2:$R$9990,5)</f>
        <v>O</v>
      </c>
      <c r="F382" s="16" t="str">
        <f>VLOOKUP($A382,'MG Universe'!$A$2:$R$9990,6)</f>
        <v>SO</v>
      </c>
      <c r="G382" s="85">
        <f>VLOOKUP($A382,'MG Universe'!$A$2:$R$9990,7)</f>
        <v>43196</v>
      </c>
      <c r="H382" s="18">
        <f>VLOOKUP($A382,'MG Universe'!$A$2:$R$9990,8)</f>
        <v>0</v>
      </c>
      <c r="I382" s="18">
        <f>VLOOKUP($A382,'MG Universe'!$A$2:$R$9990,9)</f>
        <v>78.03</v>
      </c>
      <c r="J382" s="19" t="str">
        <f>VLOOKUP($A382,'MG Universe'!$A$2:$R$9990,10)</f>
        <v>N/A</v>
      </c>
      <c r="K382" s="86" t="str">
        <f>VLOOKUP($A382,'MG Universe'!$A$2:$R$9990,11)</f>
        <v>N/A</v>
      </c>
      <c r="L382" s="19">
        <f>VLOOKUP($A382,'MG Universe'!$A$2:$R$9990,12)</f>
        <v>8.2000000000000007E-3</v>
      </c>
      <c r="M382" s="87">
        <f>VLOOKUP($A382,'MG Universe'!$A$2:$R$9990,13)</f>
        <v>0.7</v>
      </c>
      <c r="N382" s="88">
        <f>VLOOKUP($A382,'MG Universe'!$A$2:$R$9990,14)</f>
        <v>1.96</v>
      </c>
      <c r="O382" s="18">
        <f>VLOOKUP($A382,'MG Universe'!$A$2:$R$9990,15)</f>
        <v>-18.579999999999998</v>
      </c>
      <c r="P382" s="19">
        <f>VLOOKUP($A382,'MG Universe'!$A$2:$R$9990,16)</f>
        <v>-0.15659999999999999</v>
      </c>
      <c r="Q382" s="89">
        <f>VLOOKUP($A382,'MG Universe'!$A$2:$R$9990,17)</f>
        <v>15</v>
      </c>
      <c r="R382" s="18">
        <f>VLOOKUP($A382,'MG Universe'!$A$2:$R$9990,18)</f>
        <v>70.709999999999994</v>
      </c>
      <c r="S382" s="18">
        <f>VLOOKUP($A382,'MG Universe'!$A$2:$U$9990,19)</f>
        <v>10702260000</v>
      </c>
      <c r="T382" s="18" t="str">
        <f>VLOOKUP($A382,'MG Universe'!$A$2:$U$9990,20)</f>
        <v>Large</v>
      </c>
      <c r="U382" s="18" t="str">
        <f>VLOOKUP($A382,'MG Universe'!$A$2:$U$9990,21)</f>
        <v>Pharmaceuticals</v>
      </c>
    </row>
    <row r="383" spans="1:21" ht="15.75" thickBot="1" x14ac:dyDescent="0.3">
      <c r="A383" s="138" t="s">
        <v>1289</v>
      </c>
      <c r="B383" s="119" t="str">
        <f>VLOOKUP($A383,'MG Universe'!$A$2:$R$9990,2)</f>
        <v>Prudential Financial Inc</v>
      </c>
      <c r="C383" s="15" t="str">
        <f>VLOOKUP($A383,'MG Universe'!$A$2:$R$9990,3)</f>
        <v>A-</v>
      </c>
      <c r="D383" s="15" t="str">
        <f>VLOOKUP($A383,'MG Universe'!$A$2:$R$9990,4)</f>
        <v>E</v>
      </c>
      <c r="E383" s="15" t="str">
        <f>VLOOKUP($A383,'MG Universe'!$A$2:$R$9990,5)</f>
        <v>U</v>
      </c>
      <c r="F383" s="16" t="str">
        <f>VLOOKUP($A383,'MG Universe'!$A$2:$R$9990,6)</f>
        <v>EU</v>
      </c>
      <c r="G383" s="85">
        <f>VLOOKUP($A383,'MG Universe'!$A$2:$R$9990,7)</f>
        <v>43279</v>
      </c>
      <c r="H383" s="18">
        <f>VLOOKUP($A383,'MG Universe'!$A$2:$R$9990,8)</f>
        <v>482.89</v>
      </c>
      <c r="I383" s="18">
        <f>VLOOKUP($A383,'MG Universe'!$A$2:$R$9990,9)</f>
        <v>96.02</v>
      </c>
      <c r="J383" s="19">
        <f>VLOOKUP($A383,'MG Universe'!$A$2:$R$9990,10)</f>
        <v>0.1988</v>
      </c>
      <c r="K383" s="86">
        <f>VLOOKUP($A383,'MG Universe'!$A$2:$R$9990,11)</f>
        <v>7.66</v>
      </c>
      <c r="L383" s="19">
        <f>VLOOKUP($A383,'MG Universe'!$A$2:$R$9990,12)</f>
        <v>3.1199999999999999E-2</v>
      </c>
      <c r="M383" s="87">
        <f>VLOOKUP($A383,'MG Universe'!$A$2:$R$9990,13)</f>
        <v>1.5</v>
      </c>
      <c r="N383" s="88" t="str">
        <f>VLOOKUP($A383,'MG Universe'!$A$2:$R$9990,14)</f>
        <v>N/A</v>
      </c>
      <c r="O383" s="18" t="str">
        <f>VLOOKUP($A383,'MG Universe'!$A$2:$R$9990,15)</f>
        <v>N/A</v>
      </c>
      <c r="P383" s="19">
        <f>VLOOKUP($A383,'MG Universe'!$A$2:$R$9990,16)</f>
        <v>-4.1999999999999997E-3</v>
      </c>
      <c r="Q383" s="89">
        <f>VLOOKUP($A383,'MG Universe'!$A$2:$R$9990,17)</f>
        <v>9</v>
      </c>
      <c r="R383" s="18">
        <f>VLOOKUP($A383,'MG Universe'!$A$2:$R$9990,18)</f>
        <v>185.87</v>
      </c>
      <c r="S383" s="18">
        <f>VLOOKUP($A383,'MG Universe'!$A$2:$U$9990,19)</f>
        <v>39813300662</v>
      </c>
      <c r="T383" s="18" t="str">
        <f>VLOOKUP($A383,'MG Universe'!$A$2:$U$9990,20)</f>
        <v>Large</v>
      </c>
      <c r="U383" s="18" t="str">
        <f>VLOOKUP($A383,'MG Universe'!$A$2:$U$9990,21)</f>
        <v>Insurance</v>
      </c>
    </row>
    <row r="384" spans="1:21" ht="15.75" thickBot="1" x14ac:dyDescent="0.3">
      <c r="A384" s="138" t="s">
        <v>116</v>
      </c>
      <c r="B384" s="119" t="str">
        <f>VLOOKUP($A384,'MG Universe'!$A$2:$R$9990,2)</f>
        <v>Public Storage</v>
      </c>
      <c r="C384" s="15" t="str">
        <f>VLOOKUP($A384,'MG Universe'!$A$2:$R$9990,3)</f>
        <v>D+</v>
      </c>
      <c r="D384" s="15" t="str">
        <f>VLOOKUP($A384,'MG Universe'!$A$2:$R$9990,4)</f>
        <v>S</v>
      </c>
      <c r="E384" s="15" t="str">
        <f>VLOOKUP($A384,'MG Universe'!$A$2:$R$9990,5)</f>
        <v>O</v>
      </c>
      <c r="F384" s="16" t="str">
        <f>VLOOKUP($A384,'MG Universe'!$A$2:$R$9990,6)</f>
        <v>SO</v>
      </c>
      <c r="G384" s="85">
        <f>VLOOKUP($A384,'MG Universe'!$A$2:$R$9990,7)</f>
        <v>43189</v>
      </c>
      <c r="H384" s="18">
        <f>VLOOKUP($A384,'MG Universe'!$A$2:$R$9990,8)</f>
        <v>161.56</v>
      </c>
      <c r="I384" s="18">
        <f>VLOOKUP($A384,'MG Universe'!$A$2:$R$9990,9)</f>
        <v>219.72</v>
      </c>
      <c r="J384" s="19">
        <f>VLOOKUP($A384,'MG Universe'!$A$2:$R$9990,10)</f>
        <v>1.36</v>
      </c>
      <c r="K384" s="86">
        <f>VLOOKUP($A384,'MG Universe'!$A$2:$R$9990,11)</f>
        <v>32.700000000000003</v>
      </c>
      <c r="L384" s="19">
        <f>VLOOKUP($A384,'MG Universe'!$A$2:$R$9990,12)</f>
        <v>3.6400000000000002E-2</v>
      </c>
      <c r="M384" s="87">
        <f>VLOOKUP($A384,'MG Universe'!$A$2:$R$9990,13)</f>
        <v>0.3</v>
      </c>
      <c r="N384" s="88">
        <f>VLOOKUP($A384,'MG Universe'!$A$2:$R$9990,14)</f>
        <v>1.29</v>
      </c>
      <c r="O384" s="18">
        <f>VLOOKUP($A384,'MG Universe'!$A$2:$R$9990,15)</f>
        <v>-7.8</v>
      </c>
      <c r="P384" s="19">
        <f>VLOOKUP($A384,'MG Universe'!$A$2:$R$9990,16)</f>
        <v>0.121</v>
      </c>
      <c r="Q384" s="89">
        <f>VLOOKUP($A384,'MG Universe'!$A$2:$R$9990,17)</f>
        <v>8</v>
      </c>
      <c r="R384" s="18">
        <f>VLOOKUP($A384,'MG Universe'!$A$2:$R$9990,18)</f>
        <v>67.73</v>
      </c>
      <c r="S384" s="18">
        <f>VLOOKUP($A384,'MG Universe'!$A$2:$U$9990,19)</f>
        <v>38712805384</v>
      </c>
      <c r="T384" s="18" t="str">
        <f>VLOOKUP($A384,'MG Universe'!$A$2:$U$9990,20)</f>
        <v>Large</v>
      </c>
      <c r="U384" s="18" t="str">
        <f>VLOOKUP($A384,'MG Universe'!$A$2:$U$9990,21)</f>
        <v>REIT</v>
      </c>
    </row>
    <row r="385" spans="1:21" ht="15.75" thickBot="1" x14ac:dyDescent="0.3">
      <c r="A385" s="138" t="s">
        <v>1291</v>
      </c>
      <c r="B385" s="119" t="str">
        <f>VLOOKUP($A385,'MG Universe'!$A$2:$R$9990,2)</f>
        <v>Phillips 66</v>
      </c>
      <c r="C385" s="15" t="str">
        <f>VLOOKUP($A385,'MG Universe'!$A$2:$R$9990,3)</f>
        <v>D+</v>
      </c>
      <c r="D385" s="15" t="str">
        <f>VLOOKUP($A385,'MG Universe'!$A$2:$R$9990,4)</f>
        <v>S</v>
      </c>
      <c r="E385" s="15" t="str">
        <f>VLOOKUP($A385,'MG Universe'!$A$2:$R$9990,5)</f>
        <v>O</v>
      </c>
      <c r="F385" s="16" t="str">
        <f>VLOOKUP($A385,'MG Universe'!$A$2:$R$9990,6)</f>
        <v>SO</v>
      </c>
      <c r="G385" s="85">
        <f>VLOOKUP($A385,'MG Universe'!$A$2:$R$9990,7)</f>
        <v>43203</v>
      </c>
      <c r="H385" s="18">
        <f>VLOOKUP($A385,'MG Universe'!$A$2:$R$9990,8)</f>
        <v>89.7</v>
      </c>
      <c r="I385" s="18">
        <f>VLOOKUP($A385,'MG Universe'!$A$2:$R$9990,9)</f>
        <v>111.06</v>
      </c>
      <c r="J385" s="19">
        <f>VLOOKUP($A385,'MG Universe'!$A$2:$R$9990,10)</f>
        <v>1.2381</v>
      </c>
      <c r="K385" s="86">
        <f>VLOOKUP($A385,'MG Universe'!$A$2:$R$9990,11)</f>
        <v>16.75</v>
      </c>
      <c r="L385" s="19">
        <f>VLOOKUP($A385,'MG Universe'!$A$2:$R$9990,12)</f>
        <v>2.46E-2</v>
      </c>
      <c r="M385" s="87">
        <f>VLOOKUP($A385,'MG Universe'!$A$2:$R$9990,13)</f>
        <v>1</v>
      </c>
      <c r="N385" s="88">
        <f>VLOOKUP($A385,'MG Universe'!$A$2:$R$9990,14)</f>
        <v>1.42</v>
      </c>
      <c r="O385" s="18">
        <f>VLOOKUP($A385,'MG Universe'!$A$2:$R$9990,15)</f>
        <v>-29.07</v>
      </c>
      <c r="P385" s="19">
        <f>VLOOKUP($A385,'MG Universe'!$A$2:$R$9990,16)</f>
        <v>4.1300000000000003E-2</v>
      </c>
      <c r="Q385" s="89">
        <f>VLOOKUP($A385,'MG Universe'!$A$2:$R$9990,17)</f>
        <v>6</v>
      </c>
      <c r="R385" s="18">
        <f>VLOOKUP($A385,'MG Universe'!$A$2:$R$9990,18)</f>
        <v>78.62</v>
      </c>
      <c r="S385" s="18">
        <f>VLOOKUP($A385,'MG Universe'!$A$2:$U$9990,19)</f>
        <v>52018030661</v>
      </c>
      <c r="T385" s="18" t="str">
        <f>VLOOKUP($A385,'MG Universe'!$A$2:$U$9990,20)</f>
        <v>Large</v>
      </c>
      <c r="U385" s="18" t="str">
        <f>VLOOKUP($A385,'MG Universe'!$A$2:$U$9990,21)</f>
        <v>Oil &amp; Gas</v>
      </c>
    </row>
    <row r="386" spans="1:21" ht="15.75" thickBot="1" x14ac:dyDescent="0.3">
      <c r="A386" s="138" t="s">
        <v>1293</v>
      </c>
      <c r="B386" s="119" t="str">
        <f>VLOOKUP($A386,'MG Universe'!$A$2:$R$9990,2)</f>
        <v>PVH Corp</v>
      </c>
      <c r="C386" s="15" t="str">
        <f>VLOOKUP($A386,'MG Universe'!$A$2:$R$9990,3)</f>
        <v>B-</v>
      </c>
      <c r="D386" s="15" t="str">
        <f>VLOOKUP($A386,'MG Universe'!$A$2:$R$9990,4)</f>
        <v>E</v>
      </c>
      <c r="E386" s="15" t="str">
        <f>VLOOKUP($A386,'MG Universe'!$A$2:$R$9990,5)</f>
        <v>U</v>
      </c>
      <c r="F386" s="16" t="str">
        <f>VLOOKUP($A386,'MG Universe'!$A$2:$R$9990,6)</f>
        <v>EU</v>
      </c>
      <c r="G386" s="85">
        <f>VLOOKUP($A386,'MG Universe'!$A$2:$R$9990,7)</f>
        <v>43226</v>
      </c>
      <c r="H386" s="18">
        <f>VLOOKUP($A386,'MG Universe'!$A$2:$R$9990,8)</f>
        <v>261.26</v>
      </c>
      <c r="I386" s="18">
        <f>VLOOKUP($A386,'MG Universe'!$A$2:$R$9990,9)</f>
        <v>151.49</v>
      </c>
      <c r="J386" s="19">
        <f>VLOOKUP($A386,'MG Universe'!$A$2:$R$9990,10)</f>
        <v>0.57979999999999998</v>
      </c>
      <c r="K386" s="86">
        <f>VLOOKUP($A386,'MG Universe'!$A$2:$R$9990,11)</f>
        <v>20.329999999999998</v>
      </c>
      <c r="L386" s="19">
        <f>VLOOKUP($A386,'MG Universe'!$A$2:$R$9990,12)</f>
        <v>1E-3</v>
      </c>
      <c r="M386" s="87">
        <f>VLOOKUP($A386,'MG Universe'!$A$2:$R$9990,13)</f>
        <v>0.8</v>
      </c>
      <c r="N386" s="88">
        <f>VLOOKUP($A386,'MG Universe'!$A$2:$R$9990,14)</f>
        <v>1.62</v>
      </c>
      <c r="O386" s="18">
        <f>VLOOKUP($A386,'MG Universe'!$A$2:$R$9990,15)</f>
        <v>-42.38</v>
      </c>
      <c r="P386" s="19">
        <f>VLOOKUP($A386,'MG Universe'!$A$2:$R$9990,16)</f>
        <v>5.9200000000000003E-2</v>
      </c>
      <c r="Q386" s="89">
        <f>VLOOKUP($A386,'MG Universe'!$A$2:$R$9990,17)</f>
        <v>2</v>
      </c>
      <c r="R386" s="18">
        <f>VLOOKUP($A386,'MG Universe'!$A$2:$R$9990,18)</f>
        <v>119.43</v>
      </c>
      <c r="S386" s="18">
        <f>VLOOKUP($A386,'MG Universe'!$A$2:$U$9990,19)</f>
        <v>11699020337</v>
      </c>
      <c r="T386" s="18" t="str">
        <f>VLOOKUP($A386,'MG Universe'!$A$2:$U$9990,20)</f>
        <v>Large</v>
      </c>
      <c r="U386" s="18" t="str">
        <f>VLOOKUP($A386,'MG Universe'!$A$2:$U$9990,21)</f>
        <v>Apparel</v>
      </c>
    </row>
    <row r="387" spans="1:21" ht="15.75" thickBot="1" x14ac:dyDescent="0.3">
      <c r="A387" s="138" t="s">
        <v>1295</v>
      </c>
      <c r="B387" s="119" t="str">
        <f>VLOOKUP($A387,'MG Universe'!$A$2:$R$9990,2)</f>
        <v>Quanta Services Inc</v>
      </c>
      <c r="C387" s="15" t="str">
        <f>VLOOKUP($A387,'MG Universe'!$A$2:$R$9990,3)</f>
        <v>B</v>
      </c>
      <c r="D387" s="15" t="str">
        <f>VLOOKUP($A387,'MG Universe'!$A$2:$R$9990,4)</f>
        <v>E</v>
      </c>
      <c r="E387" s="15" t="str">
        <f>VLOOKUP($A387,'MG Universe'!$A$2:$R$9990,5)</f>
        <v>F</v>
      </c>
      <c r="F387" s="16" t="str">
        <f>VLOOKUP($A387,'MG Universe'!$A$2:$R$9990,6)</f>
        <v>EF</v>
      </c>
      <c r="G387" s="85">
        <f>VLOOKUP($A387,'MG Universe'!$A$2:$R$9990,7)</f>
        <v>43236</v>
      </c>
      <c r="H387" s="18">
        <f>VLOOKUP($A387,'MG Universe'!$A$2:$R$9990,8)</f>
        <v>40.700000000000003</v>
      </c>
      <c r="I387" s="18">
        <f>VLOOKUP($A387,'MG Universe'!$A$2:$R$9990,9)</f>
        <v>33.19</v>
      </c>
      <c r="J387" s="19">
        <f>VLOOKUP($A387,'MG Universe'!$A$2:$R$9990,10)</f>
        <v>0.8155</v>
      </c>
      <c r="K387" s="86">
        <f>VLOOKUP($A387,'MG Universe'!$A$2:$R$9990,11)</f>
        <v>17.11</v>
      </c>
      <c r="L387" s="19">
        <f>VLOOKUP($A387,'MG Universe'!$A$2:$R$9990,12)</f>
        <v>0</v>
      </c>
      <c r="M387" s="87">
        <f>VLOOKUP($A387,'MG Universe'!$A$2:$R$9990,13)</f>
        <v>0.9</v>
      </c>
      <c r="N387" s="88">
        <f>VLOOKUP($A387,'MG Universe'!$A$2:$R$9990,14)</f>
        <v>1.91</v>
      </c>
      <c r="O387" s="18">
        <f>VLOOKUP($A387,'MG Universe'!$A$2:$R$9990,15)</f>
        <v>-0.34</v>
      </c>
      <c r="P387" s="19">
        <f>VLOOKUP($A387,'MG Universe'!$A$2:$R$9990,16)</f>
        <v>4.2999999999999997E-2</v>
      </c>
      <c r="Q387" s="89">
        <f>VLOOKUP($A387,'MG Universe'!$A$2:$R$9990,17)</f>
        <v>0</v>
      </c>
      <c r="R387" s="18">
        <f>VLOOKUP($A387,'MG Universe'!$A$2:$R$9990,18)</f>
        <v>37.67</v>
      </c>
      <c r="S387" s="18">
        <f>VLOOKUP($A387,'MG Universe'!$A$2:$U$9990,19)</f>
        <v>5041537857</v>
      </c>
      <c r="T387" s="18" t="str">
        <f>VLOOKUP($A387,'MG Universe'!$A$2:$U$9990,20)</f>
        <v>Mid</v>
      </c>
      <c r="U387" s="18" t="str">
        <f>VLOOKUP($A387,'MG Universe'!$A$2:$U$9990,21)</f>
        <v>Construction</v>
      </c>
    </row>
    <row r="388" spans="1:21" ht="15.75" thickBot="1" x14ac:dyDescent="0.3">
      <c r="A388" s="138" t="s">
        <v>1297</v>
      </c>
      <c r="B388" s="119" t="str">
        <f>VLOOKUP($A388,'MG Universe'!$A$2:$R$9990,2)</f>
        <v>Praxair, Inc.</v>
      </c>
      <c r="C388" s="15" t="str">
        <f>VLOOKUP($A388,'MG Universe'!$A$2:$R$9990,3)</f>
        <v>C-</v>
      </c>
      <c r="D388" s="15" t="str">
        <f>VLOOKUP($A388,'MG Universe'!$A$2:$R$9990,4)</f>
        <v>S</v>
      </c>
      <c r="E388" s="15" t="str">
        <f>VLOOKUP($A388,'MG Universe'!$A$2:$R$9990,5)</f>
        <v>O</v>
      </c>
      <c r="F388" s="16" t="str">
        <f>VLOOKUP($A388,'MG Universe'!$A$2:$R$9990,6)</f>
        <v>SO</v>
      </c>
      <c r="G388" s="85">
        <f>VLOOKUP($A388,'MG Universe'!$A$2:$R$9990,7)</f>
        <v>43166</v>
      </c>
      <c r="H388" s="18">
        <f>VLOOKUP($A388,'MG Universe'!$A$2:$R$9990,8)</f>
        <v>40.53</v>
      </c>
      <c r="I388" s="18">
        <f>VLOOKUP($A388,'MG Universe'!$A$2:$R$9990,9)</f>
        <v>166.86</v>
      </c>
      <c r="J388" s="19">
        <f>VLOOKUP($A388,'MG Universe'!$A$2:$R$9990,10)</f>
        <v>4.117</v>
      </c>
      <c r="K388" s="86">
        <f>VLOOKUP($A388,'MG Universe'!$A$2:$R$9990,11)</f>
        <v>30.9</v>
      </c>
      <c r="L388" s="19">
        <f>VLOOKUP($A388,'MG Universe'!$A$2:$R$9990,12)</f>
        <v>1.89E-2</v>
      </c>
      <c r="M388" s="87">
        <f>VLOOKUP($A388,'MG Universe'!$A$2:$R$9990,13)</f>
        <v>1.1000000000000001</v>
      </c>
      <c r="N388" s="88">
        <f>VLOOKUP($A388,'MG Universe'!$A$2:$R$9990,14)</f>
        <v>0.99</v>
      </c>
      <c r="O388" s="18">
        <f>VLOOKUP($A388,'MG Universe'!$A$2:$R$9990,15)</f>
        <v>-38.270000000000003</v>
      </c>
      <c r="P388" s="19">
        <f>VLOOKUP($A388,'MG Universe'!$A$2:$R$9990,16)</f>
        <v>0.112</v>
      </c>
      <c r="Q388" s="89">
        <f>VLOOKUP($A388,'MG Universe'!$A$2:$R$9990,17)</f>
        <v>20</v>
      </c>
      <c r="R388" s="18">
        <f>VLOOKUP($A388,'MG Universe'!$A$2:$R$9990,18)</f>
        <v>54.63</v>
      </c>
      <c r="S388" s="18">
        <f>VLOOKUP($A388,'MG Universe'!$A$2:$U$9990,19)</f>
        <v>47881577951</v>
      </c>
      <c r="T388" s="18" t="str">
        <f>VLOOKUP($A388,'MG Universe'!$A$2:$U$9990,20)</f>
        <v>Large</v>
      </c>
      <c r="U388" s="18" t="str">
        <f>VLOOKUP($A388,'MG Universe'!$A$2:$U$9990,21)</f>
        <v>Chemicals</v>
      </c>
    </row>
    <row r="389" spans="1:21" ht="15.75" thickBot="1" x14ac:dyDescent="0.3">
      <c r="A389" s="138" t="s">
        <v>1299</v>
      </c>
      <c r="B389" s="119" t="str">
        <f>VLOOKUP($A389,'MG Universe'!$A$2:$R$9990,2)</f>
        <v>Pioneer Natural Resources</v>
      </c>
      <c r="C389" s="15" t="str">
        <f>VLOOKUP($A389,'MG Universe'!$A$2:$R$9990,3)</f>
        <v>F</v>
      </c>
      <c r="D389" s="15" t="str">
        <f>VLOOKUP($A389,'MG Universe'!$A$2:$R$9990,4)</f>
        <v>S</v>
      </c>
      <c r="E389" s="15" t="str">
        <f>VLOOKUP($A389,'MG Universe'!$A$2:$R$9990,5)</f>
        <v>O</v>
      </c>
      <c r="F389" s="16" t="str">
        <f>VLOOKUP($A389,'MG Universe'!$A$2:$R$9990,6)</f>
        <v>SO</v>
      </c>
      <c r="G389" s="85">
        <f>VLOOKUP($A389,'MG Universe'!$A$2:$R$9990,7)</f>
        <v>43281</v>
      </c>
      <c r="H389" s="18">
        <f>VLOOKUP($A389,'MG Universe'!$A$2:$R$9990,8)</f>
        <v>24.46</v>
      </c>
      <c r="I389" s="18">
        <f>VLOOKUP($A389,'MG Universe'!$A$2:$R$9990,9)</f>
        <v>182.64</v>
      </c>
      <c r="J389" s="19">
        <f>VLOOKUP($A389,'MG Universe'!$A$2:$R$9990,10)</f>
        <v>7.4668999999999999</v>
      </c>
      <c r="K389" s="86">
        <f>VLOOKUP($A389,'MG Universe'!$A$2:$R$9990,11)</f>
        <v>82.64</v>
      </c>
      <c r="L389" s="19">
        <f>VLOOKUP($A389,'MG Universe'!$A$2:$R$9990,12)</f>
        <v>4.0000000000000002E-4</v>
      </c>
      <c r="M389" s="87">
        <f>VLOOKUP($A389,'MG Universe'!$A$2:$R$9990,13)</f>
        <v>0.9</v>
      </c>
      <c r="N389" s="88">
        <f>VLOOKUP($A389,'MG Universe'!$A$2:$R$9990,14)</f>
        <v>1.26</v>
      </c>
      <c r="O389" s="18">
        <f>VLOOKUP($A389,'MG Universe'!$A$2:$R$9990,15)</f>
        <v>-18.11</v>
      </c>
      <c r="P389" s="19">
        <f>VLOOKUP($A389,'MG Universe'!$A$2:$R$9990,16)</f>
        <v>0.37069999999999997</v>
      </c>
      <c r="Q389" s="89">
        <f>VLOOKUP($A389,'MG Universe'!$A$2:$R$9990,17)</f>
        <v>0</v>
      </c>
      <c r="R389" s="18">
        <f>VLOOKUP($A389,'MG Universe'!$A$2:$R$9990,18)</f>
        <v>79.31</v>
      </c>
      <c r="S389" s="18">
        <f>VLOOKUP($A389,'MG Universe'!$A$2:$U$9990,19)</f>
        <v>31390516413</v>
      </c>
      <c r="T389" s="18" t="str">
        <f>VLOOKUP($A389,'MG Universe'!$A$2:$U$9990,20)</f>
        <v>Large</v>
      </c>
      <c r="U389" s="18" t="str">
        <f>VLOOKUP($A389,'MG Universe'!$A$2:$U$9990,21)</f>
        <v>Oil &amp; Gas</v>
      </c>
    </row>
    <row r="390" spans="1:21" ht="15.75" thickBot="1" x14ac:dyDescent="0.3">
      <c r="A390" s="138" t="s">
        <v>1301</v>
      </c>
      <c r="B390" s="119" t="str">
        <f>VLOOKUP($A390,'MG Universe'!$A$2:$R$9990,2)</f>
        <v>Paypal Holdings Inc</v>
      </c>
      <c r="C390" s="15" t="str">
        <f>VLOOKUP($A390,'MG Universe'!$A$2:$R$9990,3)</f>
        <v>D</v>
      </c>
      <c r="D390" s="15" t="str">
        <f>VLOOKUP($A390,'MG Universe'!$A$2:$R$9990,4)</f>
        <v>S</v>
      </c>
      <c r="E390" s="15" t="str">
        <f>VLOOKUP($A390,'MG Universe'!$A$2:$R$9990,5)</f>
        <v>O</v>
      </c>
      <c r="F390" s="16" t="str">
        <f>VLOOKUP($A390,'MG Universe'!$A$2:$R$9990,6)</f>
        <v>SO</v>
      </c>
      <c r="G390" s="85">
        <f>VLOOKUP($A390,'MG Universe'!$A$2:$R$9990,7)</f>
        <v>43262</v>
      </c>
      <c r="H390" s="18">
        <f>VLOOKUP($A390,'MG Universe'!$A$2:$R$9990,8)</f>
        <v>59.34</v>
      </c>
      <c r="I390" s="18">
        <f>VLOOKUP($A390,'MG Universe'!$A$2:$R$9990,9)</f>
        <v>88.58</v>
      </c>
      <c r="J390" s="19">
        <f>VLOOKUP($A390,'MG Universe'!$A$2:$R$9990,10)</f>
        <v>1.4927999999999999</v>
      </c>
      <c r="K390" s="86">
        <f>VLOOKUP($A390,'MG Universe'!$A$2:$R$9990,11)</f>
        <v>57.52</v>
      </c>
      <c r="L390" s="19">
        <f>VLOOKUP($A390,'MG Universe'!$A$2:$R$9990,12)</f>
        <v>0</v>
      </c>
      <c r="M390" s="87" t="e">
        <f>VLOOKUP($A390,'MG Universe'!$A$2:$R$9990,13)</f>
        <v>#N/A</v>
      </c>
      <c r="N390" s="88">
        <f>VLOOKUP($A390,'MG Universe'!$A$2:$R$9990,14)</f>
        <v>1.35</v>
      </c>
      <c r="O390" s="18">
        <f>VLOOKUP($A390,'MG Universe'!$A$2:$R$9990,15)</f>
        <v>5.8</v>
      </c>
      <c r="P390" s="19">
        <f>VLOOKUP($A390,'MG Universe'!$A$2:$R$9990,16)</f>
        <v>0.24510000000000001</v>
      </c>
      <c r="Q390" s="89">
        <f>VLOOKUP($A390,'MG Universe'!$A$2:$R$9990,17)</f>
        <v>0</v>
      </c>
      <c r="R390" s="18">
        <f>VLOOKUP($A390,'MG Universe'!$A$2:$R$9990,18)</f>
        <v>26.21</v>
      </c>
      <c r="S390" s="18">
        <f>VLOOKUP($A390,'MG Universe'!$A$2:$U$9990,19)</f>
        <v>105442396581</v>
      </c>
      <c r="T390" s="18" t="str">
        <f>VLOOKUP($A390,'MG Universe'!$A$2:$U$9990,20)</f>
        <v>Large</v>
      </c>
      <c r="U390" s="18" t="str">
        <f>VLOOKUP($A390,'MG Universe'!$A$2:$U$9990,21)</f>
        <v>Internet Services</v>
      </c>
    </row>
    <row r="391" spans="1:21" ht="15.75" thickBot="1" x14ac:dyDescent="0.3">
      <c r="A391" s="138" t="s">
        <v>1303</v>
      </c>
      <c r="B391" s="119" t="str">
        <f>VLOOKUP($A391,'MG Universe'!$A$2:$R$9990,2)</f>
        <v>QUALCOMM, Inc.</v>
      </c>
      <c r="C391" s="15" t="str">
        <f>VLOOKUP($A391,'MG Universe'!$A$2:$R$9990,3)</f>
        <v>D+</v>
      </c>
      <c r="D391" s="15" t="str">
        <f>VLOOKUP($A391,'MG Universe'!$A$2:$R$9990,4)</f>
        <v>S</v>
      </c>
      <c r="E391" s="15" t="str">
        <f>VLOOKUP($A391,'MG Universe'!$A$2:$R$9990,5)</f>
        <v>O</v>
      </c>
      <c r="F391" s="16" t="str">
        <f>VLOOKUP($A391,'MG Universe'!$A$2:$R$9990,6)</f>
        <v>SO</v>
      </c>
      <c r="G391" s="85">
        <f>VLOOKUP($A391,'MG Universe'!$A$2:$R$9990,7)</f>
        <v>43240</v>
      </c>
      <c r="H391" s="18">
        <f>VLOOKUP($A391,'MG Universe'!$A$2:$R$9990,8)</f>
        <v>3.51</v>
      </c>
      <c r="I391" s="18">
        <f>VLOOKUP($A391,'MG Universe'!$A$2:$R$9990,9)</f>
        <v>58.91</v>
      </c>
      <c r="J391" s="19">
        <f>VLOOKUP($A391,'MG Universe'!$A$2:$R$9990,10)</f>
        <v>16.7835</v>
      </c>
      <c r="K391" s="86">
        <f>VLOOKUP($A391,'MG Universe'!$A$2:$R$9990,11)</f>
        <v>53.07</v>
      </c>
      <c r="L391" s="19">
        <f>VLOOKUP($A391,'MG Universe'!$A$2:$R$9990,12)</f>
        <v>3.73E-2</v>
      </c>
      <c r="M391" s="87">
        <f>VLOOKUP($A391,'MG Universe'!$A$2:$R$9990,13)</f>
        <v>1.5</v>
      </c>
      <c r="N391" s="88">
        <f>VLOOKUP($A391,'MG Universe'!$A$2:$R$9990,14)</f>
        <v>3.6</v>
      </c>
      <c r="O391" s="18">
        <f>VLOOKUP($A391,'MG Universe'!$A$2:$R$9990,15)</f>
        <v>3.51</v>
      </c>
      <c r="P391" s="19">
        <f>VLOOKUP($A391,'MG Universe'!$A$2:$R$9990,16)</f>
        <v>0.22289999999999999</v>
      </c>
      <c r="Q391" s="89">
        <f>VLOOKUP($A391,'MG Universe'!$A$2:$R$9990,17)</f>
        <v>15</v>
      </c>
      <c r="R391" s="18">
        <f>VLOOKUP($A391,'MG Universe'!$A$2:$R$9990,18)</f>
        <v>0</v>
      </c>
      <c r="S391" s="18">
        <f>VLOOKUP($A391,'MG Universe'!$A$2:$U$9990,19)</f>
        <v>87401157476</v>
      </c>
      <c r="T391" s="18" t="str">
        <f>VLOOKUP($A391,'MG Universe'!$A$2:$U$9990,20)</f>
        <v>Large</v>
      </c>
      <c r="U391" s="18" t="str">
        <f>VLOOKUP($A391,'MG Universe'!$A$2:$U$9990,21)</f>
        <v>IT Hardware</v>
      </c>
    </row>
    <row r="392" spans="1:21" ht="15.75" thickBot="1" x14ac:dyDescent="0.3">
      <c r="A392" s="138" t="s">
        <v>1307</v>
      </c>
      <c r="B392" s="119" t="str">
        <f>VLOOKUP($A392,'MG Universe'!$A$2:$R$9990,2)</f>
        <v>Qorvo Inc</v>
      </c>
      <c r="C392" s="15" t="str">
        <f>VLOOKUP($A392,'MG Universe'!$A$2:$R$9990,3)</f>
        <v>F</v>
      </c>
      <c r="D392" s="15" t="str">
        <f>VLOOKUP($A392,'MG Universe'!$A$2:$R$9990,4)</f>
        <v>S</v>
      </c>
      <c r="E392" s="15" t="str">
        <f>VLOOKUP($A392,'MG Universe'!$A$2:$R$9990,5)</f>
        <v>O</v>
      </c>
      <c r="F392" s="16" t="str">
        <f>VLOOKUP($A392,'MG Universe'!$A$2:$R$9990,6)</f>
        <v>SO</v>
      </c>
      <c r="G392" s="85">
        <f>VLOOKUP($A392,'MG Universe'!$A$2:$R$9990,7)</f>
        <v>43214</v>
      </c>
      <c r="H392" s="18">
        <f>VLOOKUP($A392,'MG Universe'!$A$2:$R$9990,8)</f>
        <v>18.350000000000001</v>
      </c>
      <c r="I392" s="18">
        <f>VLOOKUP($A392,'MG Universe'!$A$2:$R$9990,9)</f>
        <v>82.72</v>
      </c>
      <c r="J392" s="19">
        <f>VLOOKUP($A392,'MG Universe'!$A$2:$R$9990,10)</f>
        <v>4.5079000000000002</v>
      </c>
      <c r="K392" s="86">
        <f>VLOOKUP($A392,'MG Universe'!$A$2:$R$9990,11)</f>
        <v>172.33</v>
      </c>
      <c r="L392" s="19">
        <f>VLOOKUP($A392,'MG Universe'!$A$2:$R$9990,12)</f>
        <v>0</v>
      </c>
      <c r="M392" s="87">
        <f>VLOOKUP($A392,'MG Universe'!$A$2:$R$9990,13)</f>
        <v>1</v>
      </c>
      <c r="N392" s="88">
        <f>VLOOKUP($A392,'MG Universe'!$A$2:$R$9990,14)</f>
        <v>4.72</v>
      </c>
      <c r="O392" s="18">
        <f>VLOOKUP($A392,'MG Universe'!$A$2:$R$9990,15)</f>
        <v>0.85</v>
      </c>
      <c r="P392" s="19">
        <f>VLOOKUP($A392,'MG Universe'!$A$2:$R$9990,16)</f>
        <v>0.81920000000000004</v>
      </c>
      <c r="Q392" s="89">
        <f>VLOOKUP($A392,'MG Universe'!$A$2:$R$9990,17)</f>
        <v>0</v>
      </c>
      <c r="R392" s="18">
        <f>VLOOKUP($A392,'MG Universe'!$A$2:$R$9990,18)</f>
        <v>26.57</v>
      </c>
      <c r="S392" s="18">
        <f>VLOOKUP($A392,'MG Universe'!$A$2:$U$9990,19)</f>
        <v>10393234692</v>
      </c>
      <c r="T392" s="18" t="str">
        <f>VLOOKUP($A392,'MG Universe'!$A$2:$U$9990,20)</f>
        <v>Large</v>
      </c>
      <c r="U392" s="18" t="str">
        <f>VLOOKUP($A392,'MG Universe'!$A$2:$U$9990,21)</f>
        <v>IT Hardware</v>
      </c>
    </row>
    <row r="393" spans="1:21" ht="15.75" thickBot="1" x14ac:dyDescent="0.3">
      <c r="A393" s="138" t="s">
        <v>1847</v>
      </c>
      <c r="B393" s="119" t="str">
        <f>VLOOKUP($A393,'MG Universe'!$A$2:$R$9990,2)</f>
        <v>Royal Caribbean Cruises Ltd</v>
      </c>
      <c r="C393" s="15" t="str">
        <f>VLOOKUP($A393,'MG Universe'!$A$2:$R$9990,3)</f>
        <v>C-</v>
      </c>
      <c r="D393" s="15" t="str">
        <f>VLOOKUP($A393,'MG Universe'!$A$2:$R$9990,4)</f>
        <v>S</v>
      </c>
      <c r="E393" s="15" t="str">
        <f>VLOOKUP($A393,'MG Universe'!$A$2:$R$9990,5)</f>
        <v>U</v>
      </c>
      <c r="F393" s="16" t="str">
        <f>VLOOKUP($A393,'MG Universe'!$A$2:$R$9990,6)</f>
        <v>SU</v>
      </c>
      <c r="G393" s="85">
        <f>VLOOKUP($A393,'MG Universe'!$A$2:$R$9990,7)</f>
        <v>43253</v>
      </c>
      <c r="H393" s="18">
        <f>VLOOKUP($A393,'MG Universe'!$A$2:$R$9990,8)</f>
        <v>257.39</v>
      </c>
      <c r="I393" s="18">
        <f>VLOOKUP($A393,'MG Universe'!$A$2:$R$9990,9)</f>
        <v>109.35</v>
      </c>
      <c r="J393" s="19">
        <f>VLOOKUP($A393,'MG Universe'!$A$2:$R$9990,10)</f>
        <v>0.42480000000000001</v>
      </c>
      <c r="K393" s="86">
        <f>VLOOKUP($A393,'MG Universe'!$A$2:$R$9990,11)</f>
        <v>16.350000000000001</v>
      </c>
      <c r="L393" s="19">
        <f>VLOOKUP($A393,'MG Universe'!$A$2:$R$9990,12)</f>
        <v>1.9800000000000002E-2</v>
      </c>
      <c r="M393" s="87">
        <f>VLOOKUP($A393,'MG Universe'!$A$2:$R$9990,13)</f>
        <v>1.2</v>
      </c>
      <c r="N393" s="88">
        <f>VLOOKUP($A393,'MG Universe'!$A$2:$R$9990,14)</f>
        <v>0.2</v>
      </c>
      <c r="O393" s="18">
        <f>VLOOKUP($A393,'MG Universe'!$A$2:$R$9990,15)</f>
        <v>-57.54</v>
      </c>
      <c r="P393" s="19">
        <f>VLOOKUP($A393,'MG Universe'!$A$2:$R$9990,16)</f>
        <v>3.9199999999999999E-2</v>
      </c>
      <c r="Q393" s="89">
        <f>VLOOKUP($A393,'MG Universe'!$A$2:$R$9990,17)</f>
        <v>7</v>
      </c>
      <c r="R393" s="18">
        <f>VLOOKUP($A393,'MG Universe'!$A$2:$R$9990,18)</f>
        <v>98.41</v>
      </c>
      <c r="S393" s="18">
        <f>VLOOKUP($A393,'MG Universe'!$A$2:$U$9990,19)</f>
        <v>22897667153</v>
      </c>
      <c r="T393" s="18" t="str">
        <f>VLOOKUP($A393,'MG Universe'!$A$2:$U$9990,20)</f>
        <v>Large</v>
      </c>
      <c r="U393" s="18" t="str">
        <f>VLOOKUP($A393,'MG Universe'!$A$2:$U$9990,21)</f>
        <v>Travel</v>
      </c>
    </row>
    <row r="394" spans="1:21" ht="15.75" thickBot="1" x14ac:dyDescent="0.3">
      <c r="A394" s="138" t="s">
        <v>1848</v>
      </c>
      <c r="B394" s="119" t="str">
        <f>VLOOKUP($A394,'MG Universe'!$A$2:$R$9990,2)</f>
        <v>Everest Re Group Ltd</v>
      </c>
      <c r="C394" s="15" t="str">
        <f>VLOOKUP($A394,'MG Universe'!$A$2:$R$9990,3)</f>
        <v>B</v>
      </c>
      <c r="D394" s="15" t="str">
        <f>VLOOKUP($A394,'MG Universe'!$A$2:$R$9990,4)</f>
        <v>E</v>
      </c>
      <c r="E394" s="15" t="str">
        <f>VLOOKUP($A394,'MG Universe'!$A$2:$R$9990,5)</f>
        <v>O</v>
      </c>
      <c r="F394" s="16" t="str">
        <f>VLOOKUP($A394,'MG Universe'!$A$2:$R$9990,6)</f>
        <v>EO</v>
      </c>
      <c r="G394" s="85">
        <f>VLOOKUP($A394,'MG Universe'!$A$2:$R$9990,7)</f>
        <v>43194</v>
      </c>
      <c r="H394" s="18">
        <f>VLOOKUP($A394,'MG Universe'!$A$2:$R$9990,8)</f>
        <v>167.3</v>
      </c>
      <c r="I394" s="18">
        <f>VLOOKUP($A394,'MG Universe'!$A$2:$R$9990,9)</f>
        <v>235.11</v>
      </c>
      <c r="J394" s="19">
        <f>VLOOKUP($A394,'MG Universe'!$A$2:$R$9990,10)</f>
        <v>1.4053</v>
      </c>
      <c r="K394" s="86">
        <f>VLOOKUP($A394,'MG Universe'!$A$2:$R$9990,11)</f>
        <v>12.23</v>
      </c>
      <c r="L394" s="19">
        <f>VLOOKUP($A394,'MG Universe'!$A$2:$R$9990,12)</f>
        <v>2.1499999999999998E-2</v>
      </c>
      <c r="M394" s="87">
        <f>VLOOKUP($A394,'MG Universe'!$A$2:$R$9990,13)</f>
        <v>0.5</v>
      </c>
      <c r="N394" s="88" t="str">
        <f>VLOOKUP($A394,'MG Universe'!$A$2:$R$9990,14)</f>
        <v>N/A</v>
      </c>
      <c r="O394" s="18" t="str">
        <f>VLOOKUP($A394,'MG Universe'!$A$2:$R$9990,15)</f>
        <v>N/A</v>
      </c>
      <c r="P394" s="19">
        <f>VLOOKUP($A394,'MG Universe'!$A$2:$R$9990,16)</f>
        <v>1.8700000000000001E-2</v>
      </c>
      <c r="Q394" s="89">
        <f>VLOOKUP($A394,'MG Universe'!$A$2:$R$9990,17)</f>
        <v>5</v>
      </c>
      <c r="R394" s="18">
        <f>VLOOKUP($A394,'MG Universe'!$A$2:$R$9990,18)</f>
        <v>306.32</v>
      </c>
      <c r="S394" s="18">
        <f>VLOOKUP($A394,'MG Universe'!$A$2:$U$9990,19)</f>
        <v>9486204668</v>
      </c>
      <c r="T394" s="18" t="str">
        <f>VLOOKUP($A394,'MG Universe'!$A$2:$U$9990,20)</f>
        <v>Mid</v>
      </c>
      <c r="U394" s="18" t="str">
        <f>VLOOKUP($A394,'MG Universe'!$A$2:$U$9990,21)</f>
        <v>Insurance</v>
      </c>
    </row>
    <row r="395" spans="1:21" ht="15.75" thickBot="1" x14ac:dyDescent="0.3">
      <c r="A395" s="138" t="s">
        <v>1849</v>
      </c>
      <c r="B395" s="119" t="str">
        <f>VLOOKUP($A395,'MG Universe'!$A$2:$R$9990,2)</f>
        <v>Regency Centers Corp</v>
      </c>
      <c r="C395" s="15" t="str">
        <f>VLOOKUP($A395,'MG Universe'!$A$2:$R$9990,3)</f>
        <v>D+</v>
      </c>
      <c r="D395" s="15" t="str">
        <f>VLOOKUP($A395,'MG Universe'!$A$2:$R$9990,4)</f>
        <v>S</v>
      </c>
      <c r="E395" s="15" t="str">
        <f>VLOOKUP($A395,'MG Universe'!$A$2:$R$9990,5)</f>
        <v>O</v>
      </c>
      <c r="F395" s="16" t="str">
        <f>VLOOKUP($A395,'MG Universe'!$A$2:$R$9990,6)</f>
        <v>SO</v>
      </c>
      <c r="G395" s="85">
        <f>VLOOKUP($A395,'MG Universe'!$A$2:$R$9990,7)</f>
        <v>43195</v>
      </c>
      <c r="H395" s="18">
        <f>VLOOKUP($A395,'MG Universe'!$A$2:$R$9990,8)</f>
        <v>23.14</v>
      </c>
      <c r="I395" s="18">
        <f>VLOOKUP($A395,'MG Universe'!$A$2:$R$9990,9)</f>
        <v>60.77</v>
      </c>
      <c r="J395" s="19">
        <f>VLOOKUP($A395,'MG Universe'!$A$2:$R$9990,10)</f>
        <v>2.6261999999999999</v>
      </c>
      <c r="K395" s="86">
        <f>VLOOKUP($A395,'MG Universe'!$A$2:$R$9990,11)</f>
        <v>46.75</v>
      </c>
      <c r="L395" s="19">
        <f>VLOOKUP($A395,'MG Universe'!$A$2:$R$9990,12)</f>
        <v>3.44E-2</v>
      </c>
      <c r="M395" s="87">
        <f>VLOOKUP($A395,'MG Universe'!$A$2:$R$9990,13)</f>
        <v>0.5</v>
      </c>
      <c r="N395" s="88">
        <f>VLOOKUP($A395,'MG Universe'!$A$2:$R$9990,14)</f>
        <v>0.94</v>
      </c>
      <c r="O395" s="18">
        <f>VLOOKUP($A395,'MG Universe'!$A$2:$R$9990,15)</f>
        <v>-24.72</v>
      </c>
      <c r="P395" s="19">
        <f>VLOOKUP($A395,'MG Universe'!$A$2:$R$9990,16)</f>
        <v>0.19120000000000001</v>
      </c>
      <c r="Q395" s="89">
        <f>VLOOKUP($A395,'MG Universe'!$A$2:$R$9990,17)</f>
        <v>4</v>
      </c>
      <c r="R395" s="18">
        <f>VLOOKUP($A395,'MG Universe'!$A$2:$R$9990,18)</f>
        <v>34.44</v>
      </c>
      <c r="S395" s="18">
        <f>VLOOKUP($A395,'MG Universe'!$A$2:$U$9990,19)</f>
        <v>10327126200</v>
      </c>
      <c r="T395" s="18" t="str">
        <f>VLOOKUP($A395,'MG Universe'!$A$2:$U$9990,20)</f>
        <v>Large</v>
      </c>
      <c r="U395" s="18" t="str">
        <f>VLOOKUP($A395,'MG Universe'!$A$2:$U$9990,21)</f>
        <v>REIT</v>
      </c>
    </row>
    <row r="396" spans="1:21" ht="15.75" thickBot="1" x14ac:dyDescent="0.3">
      <c r="A396" s="138" t="s">
        <v>1317</v>
      </c>
      <c r="B396" s="119" t="str">
        <f>VLOOKUP($A396,'MG Universe'!$A$2:$R$9990,2)</f>
        <v>Regeneron Pharmaceuticals Inc</v>
      </c>
      <c r="C396" s="15" t="str">
        <f>VLOOKUP($A396,'MG Universe'!$A$2:$R$9990,3)</f>
        <v>C+</v>
      </c>
      <c r="D396" s="15" t="str">
        <f>VLOOKUP($A396,'MG Universe'!$A$2:$R$9990,4)</f>
        <v>E</v>
      </c>
      <c r="E396" s="15" t="str">
        <f>VLOOKUP($A396,'MG Universe'!$A$2:$R$9990,5)</f>
        <v>F</v>
      </c>
      <c r="F396" s="16" t="str">
        <f>VLOOKUP($A396,'MG Universe'!$A$2:$R$9990,6)</f>
        <v>EF</v>
      </c>
      <c r="G396" s="85">
        <f>VLOOKUP($A396,'MG Universe'!$A$2:$R$9990,7)</f>
        <v>43210</v>
      </c>
      <c r="H396" s="18">
        <f>VLOOKUP($A396,'MG Universe'!$A$2:$R$9990,8)</f>
        <v>398.55</v>
      </c>
      <c r="I396" s="18">
        <f>VLOOKUP($A396,'MG Universe'!$A$2:$R$9990,9)</f>
        <v>365.43</v>
      </c>
      <c r="J396" s="19">
        <f>VLOOKUP($A396,'MG Universe'!$A$2:$R$9990,10)</f>
        <v>0.91690000000000005</v>
      </c>
      <c r="K396" s="86">
        <f>VLOOKUP($A396,'MG Universe'!$A$2:$R$9990,11)</f>
        <v>35.31</v>
      </c>
      <c r="L396" s="19">
        <f>VLOOKUP($A396,'MG Universe'!$A$2:$R$9990,12)</f>
        <v>0</v>
      </c>
      <c r="M396" s="87">
        <f>VLOOKUP($A396,'MG Universe'!$A$2:$R$9990,13)</f>
        <v>1.4</v>
      </c>
      <c r="N396" s="88">
        <f>VLOOKUP($A396,'MG Universe'!$A$2:$R$9990,14)</f>
        <v>3.82</v>
      </c>
      <c r="O396" s="18">
        <f>VLOOKUP($A396,'MG Universe'!$A$2:$R$9990,15)</f>
        <v>14.8</v>
      </c>
      <c r="P396" s="19">
        <f>VLOOKUP($A396,'MG Universe'!$A$2:$R$9990,16)</f>
        <v>0.13400000000000001</v>
      </c>
      <c r="Q396" s="89">
        <f>VLOOKUP($A396,'MG Universe'!$A$2:$R$9990,17)</f>
        <v>0</v>
      </c>
      <c r="R396" s="18">
        <f>VLOOKUP($A396,'MG Universe'!$A$2:$R$9990,18)</f>
        <v>140.46</v>
      </c>
      <c r="S396" s="18">
        <f>VLOOKUP($A396,'MG Universe'!$A$2:$U$9990,19)</f>
        <v>39024005808</v>
      </c>
      <c r="T396" s="18" t="str">
        <f>VLOOKUP($A396,'MG Universe'!$A$2:$U$9990,20)</f>
        <v>Large</v>
      </c>
      <c r="U396" s="18" t="str">
        <f>VLOOKUP($A396,'MG Universe'!$A$2:$U$9990,21)</f>
        <v>Pharmaceuticals</v>
      </c>
    </row>
    <row r="397" spans="1:21" ht="15.75" thickBot="1" x14ac:dyDescent="0.3">
      <c r="A397" s="138" t="s">
        <v>1319</v>
      </c>
      <c r="B397" s="119" t="str">
        <f>VLOOKUP($A397,'MG Universe'!$A$2:$R$9990,2)</f>
        <v>Regions Financial Corp</v>
      </c>
      <c r="C397" s="15" t="str">
        <f>VLOOKUP($A397,'MG Universe'!$A$2:$R$9990,3)</f>
        <v>B+</v>
      </c>
      <c r="D397" s="15" t="str">
        <f>VLOOKUP($A397,'MG Universe'!$A$2:$R$9990,4)</f>
        <v>E</v>
      </c>
      <c r="E397" s="15" t="str">
        <f>VLOOKUP($A397,'MG Universe'!$A$2:$R$9990,5)</f>
        <v>U</v>
      </c>
      <c r="F397" s="16" t="str">
        <f>VLOOKUP($A397,'MG Universe'!$A$2:$R$9990,6)</f>
        <v>EU</v>
      </c>
      <c r="G397" s="85">
        <f>VLOOKUP($A397,'MG Universe'!$A$2:$R$9990,7)</f>
        <v>43178</v>
      </c>
      <c r="H397" s="18">
        <f>VLOOKUP($A397,'MG Universe'!$A$2:$R$9990,8)</f>
        <v>38.25</v>
      </c>
      <c r="I397" s="18">
        <f>VLOOKUP($A397,'MG Universe'!$A$2:$R$9990,9)</f>
        <v>17.64</v>
      </c>
      <c r="J397" s="19">
        <f>VLOOKUP($A397,'MG Universe'!$A$2:$R$9990,10)</f>
        <v>0.4612</v>
      </c>
      <c r="K397" s="86">
        <f>VLOOKUP($A397,'MG Universe'!$A$2:$R$9990,11)</f>
        <v>17.29</v>
      </c>
      <c r="L397" s="19">
        <f>VLOOKUP($A397,'MG Universe'!$A$2:$R$9990,12)</f>
        <v>1.8100000000000002E-2</v>
      </c>
      <c r="M397" s="87">
        <f>VLOOKUP($A397,'MG Universe'!$A$2:$R$9990,13)</f>
        <v>1.3</v>
      </c>
      <c r="N397" s="88" t="str">
        <f>VLOOKUP($A397,'MG Universe'!$A$2:$R$9990,14)</f>
        <v>N/A</v>
      </c>
      <c r="O397" s="18" t="str">
        <f>VLOOKUP($A397,'MG Universe'!$A$2:$R$9990,15)</f>
        <v>N/A</v>
      </c>
      <c r="P397" s="19">
        <f>VLOOKUP($A397,'MG Universe'!$A$2:$R$9990,16)</f>
        <v>4.3999999999999997E-2</v>
      </c>
      <c r="Q397" s="89">
        <f>VLOOKUP($A397,'MG Universe'!$A$2:$R$9990,17)</f>
        <v>5</v>
      </c>
      <c r="R397" s="18">
        <f>VLOOKUP($A397,'MG Universe'!$A$2:$R$9990,18)</f>
        <v>19.760000000000002</v>
      </c>
      <c r="S397" s="18">
        <f>VLOOKUP($A397,'MG Universe'!$A$2:$U$9990,19)</f>
        <v>19472897074</v>
      </c>
      <c r="T397" s="18" t="str">
        <f>VLOOKUP($A397,'MG Universe'!$A$2:$U$9990,20)</f>
        <v>Large</v>
      </c>
      <c r="U397" s="18" t="str">
        <f>VLOOKUP($A397,'MG Universe'!$A$2:$U$9990,21)</f>
        <v>Banks</v>
      </c>
    </row>
    <row r="398" spans="1:21" ht="15.75" thickBot="1" x14ac:dyDescent="0.3">
      <c r="A398" s="138" t="s">
        <v>1321</v>
      </c>
      <c r="B398" s="119" t="str">
        <f>VLOOKUP($A398,'MG Universe'!$A$2:$R$9990,2)</f>
        <v>Robert Half International Inc.</v>
      </c>
      <c r="C398" s="15" t="str">
        <f>VLOOKUP($A398,'MG Universe'!$A$2:$R$9990,3)</f>
        <v>C+</v>
      </c>
      <c r="D398" s="15" t="str">
        <f>VLOOKUP($A398,'MG Universe'!$A$2:$R$9990,4)</f>
        <v>E</v>
      </c>
      <c r="E398" s="15" t="str">
        <f>VLOOKUP($A398,'MG Universe'!$A$2:$R$9990,5)</f>
        <v>F</v>
      </c>
      <c r="F398" s="16" t="str">
        <f>VLOOKUP($A398,'MG Universe'!$A$2:$R$9990,6)</f>
        <v>EF</v>
      </c>
      <c r="G398" s="85">
        <f>VLOOKUP($A398,'MG Universe'!$A$2:$R$9990,7)</f>
        <v>43253</v>
      </c>
      <c r="H398" s="18">
        <f>VLOOKUP($A398,'MG Universe'!$A$2:$R$9990,8)</f>
        <v>72.95</v>
      </c>
      <c r="I398" s="18">
        <f>VLOOKUP($A398,'MG Universe'!$A$2:$R$9990,9)</f>
        <v>67.680000000000007</v>
      </c>
      <c r="J398" s="19">
        <f>VLOOKUP($A398,'MG Universe'!$A$2:$R$9990,10)</f>
        <v>0.92779999999999996</v>
      </c>
      <c r="K398" s="86">
        <f>VLOOKUP($A398,'MG Universe'!$A$2:$R$9990,11)</f>
        <v>24.7</v>
      </c>
      <c r="L398" s="19">
        <f>VLOOKUP($A398,'MG Universe'!$A$2:$R$9990,12)</f>
        <v>1.4200000000000001E-2</v>
      </c>
      <c r="M398" s="87">
        <f>VLOOKUP($A398,'MG Universe'!$A$2:$R$9990,13)</f>
        <v>1.2</v>
      </c>
      <c r="N398" s="88">
        <f>VLOOKUP($A398,'MG Universe'!$A$2:$R$9990,14)</f>
        <v>1.92</v>
      </c>
      <c r="O398" s="18">
        <f>VLOOKUP($A398,'MG Universe'!$A$2:$R$9990,15)</f>
        <v>5.61</v>
      </c>
      <c r="P398" s="19">
        <f>VLOOKUP($A398,'MG Universe'!$A$2:$R$9990,16)</f>
        <v>8.1000000000000003E-2</v>
      </c>
      <c r="Q398" s="89">
        <f>VLOOKUP($A398,'MG Universe'!$A$2:$R$9990,17)</f>
        <v>14</v>
      </c>
      <c r="R398" s="18">
        <f>VLOOKUP($A398,'MG Universe'!$A$2:$R$9990,18)</f>
        <v>25.43</v>
      </c>
      <c r="S398" s="18">
        <f>VLOOKUP($A398,'MG Universe'!$A$2:$U$9990,19)</f>
        <v>8415075746</v>
      </c>
      <c r="T398" s="18" t="str">
        <f>VLOOKUP($A398,'MG Universe'!$A$2:$U$9990,20)</f>
        <v>Mid</v>
      </c>
      <c r="U398" s="18" t="str">
        <f>VLOOKUP($A398,'MG Universe'!$A$2:$U$9990,21)</f>
        <v>Business Support</v>
      </c>
    </row>
    <row r="399" spans="1:21" ht="15.75" thickBot="1" x14ac:dyDescent="0.3">
      <c r="A399" s="138" t="s">
        <v>1323</v>
      </c>
      <c r="B399" s="119" t="str">
        <f>VLOOKUP($A399,'MG Universe'!$A$2:$R$9990,2)</f>
        <v>Red Hat Inc</v>
      </c>
      <c r="C399" s="15" t="str">
        <f>VLOOKUP($A399,'MG Universe'!$A$2:$R$9990,3)</f>
        <v>F</v>
      </c>
      <c r="D399" s="15" t="str">
        <f>VLOOKUP($A399,'MG Universe'!$A$2:$R$9990,4)</f>
        <v>S</v>
      </c>
      <c r="E399" s="15" t="str">
        <f>VLOOKUP($A399,'MG Universe'!$A$2:$R$9990,5)</f>
        <v>O</v>
      </c>
      <c r="F399" s="16" t="str">
        <f>VLOOKUP($A399,'MG Universe'!$A$2:$R$9990,6)</f>
        <v>SO</v>
      </c>
      <c r="G399" s="85">
        <f>VLOOKUP($A399,'MG Universe'!$A$2:$R$9990,7)</f>
        <v>43178</v>
      </c>
      <c r="H399" s="18">
        <f>VLOOKUP($A399,'MG Universe'!$A$2:$R$9990,8)</f>
        <v>57.17</v>
      </c>
      <c r="I399" s="18">
        <f>VLOOKUP($A399,'MG Universe'!$A$2:$R$9990,9)</f>
        <v>147.58000000000001</v>
      </c>
      <c r="J399" s="19">
        <f>VLOOKUP($A399,'MG Universe'!$A$2:$R$9990,10)</f>
        <v>2.5813999999999999</v>
      </c>
      <c r="K399" s="86">
        <f>VLOOKUP($A399,'MG Universe'!$A$2:$R$9990,11)</f>
        <v>97.09</v>
      </c>
      <c r="L399" s="19">
        <f>VLOOKUP($A399,'MG Universe'!$A$2:$R$9990,12)</f>
        <v>0</v>
      </c>
      <c r="M399" s="87">
        <f>VLOOKUP($A399,'MG Universe'!$A$2:$R$9990,13)</f>
        <v>1.1000000000000001</v>
      </c>
      <c r="N399" s="88">
        <f>VLOOKUP($A399,'MG Universe'!$A$2:$R$9990,14)</f>
        <v>1.37</v>
      </c>
      <c r="O399" s="18">
        <f>VLOOKUP($A399,'MG Universe'!$A$2:$R$9990,15)</f>
        <v>-4.41</v>
      </c>
      <c r="P399" s="19">
        <f>VLOOKUP($A399,'MG Universe'!$A$2:$R$9990,16)</f>
        <v>0.443</v>
      </c>
      <c r="Q399" s="89">
        <f>VLOOKUP($A399,'MG Universe'!$A$2:$R$9990,17)</f>
        <v>0</v>
      </c>
      <c r="R399" s="18">
        <f>VLOOKUP($A399,'MG Universe'!$A$2:$R$9990,18)</f>
        <v>18.809999999999999</v>
      </c>
      <c r="S399" s="18">
        <f>VLOOKUP($A399,'MG Universe'!$A$2:$U$9990,19)</f>
        <v>26429265011</v>
      </c>
      <c r="T399" s="18" t="str">
        <f>VLOOKUP($A399,'MG Universe'!$A$2:$U$9990,20)</f>
        <v>Large</v>
      </c>
      <c r="U399" s="18" t="str">
        <f>VLOOKUP($A399,'MG Universe'!$A$2:$U$9990,21)</f>
        <v>Software</v>
      </c>
    </row>
    <row r="400" spans="1:21" ht="15.75" thickBot="1" x14ac:dyDescent="0.3">
      <c r="A400" s="138" t="s">
        <v>135</v>
      </c>
      <c r="B400" s="119" t="str">
        <f>VLOOKUP($A400,'MG Universe'!$A$2:$R$9990,2)</f>
        <v>Raymond James Financial, Inc.</v>
      </c>
      <c r="C400" s="15" t="str">
        <f>VLOOKUP($A400,'MG Universe'!$A$2:$R$9990,3)</f>
        <v>B</v>
      </c>
      <c r="D400" s="15" t="str">
        <f>VLOOKUP($A400,'MG Universe'!$A$2:$R$9990,4)</f>
        <v>D</v>
      </c>
      <c r="E400" s="15" t="str">
        <f>VLOOKUP($A400,'MG Universe'!$A$2:$R$9990,5)</f>
        <v>U</v>
      </c>
      <c r="F400" s="16" t="str">
        <f>VLOOKUP($A400,'MG Universe'!$A$2:$R$9990,6)</f>
        <v>DU</v>
      </c>
      <c r="G400" s="85">
        <f>VLOOKUP($A400,'MG Universe'!$A$2:$R$9990,7)</f>
        <v>43187</v>
      </c>
      <c r="H400" s="18">
        <f>VLOOKUP($A400,'MG Universe'!$A$2:$R$9990,8)</f>
        <v>141.87</v>
      </c>
      <c r="I400" s="18">
        <f>VLOOKUP($A400,'MG Universe'!$A$2:$R$9990,9)</f>
        <v>95.03</v>
      </c>
      <c r="J400" s="19">
        <f>VLOOKUP($A400,'MG Universe'!$A$2:$R$9990,10)</f>
        <v>0.66979999999999995</v>
      </c>
      <c r="K400" s="86">
        <f>VLOOKUP($A400,'MG Universe'!$A$2:$R$9990,11)</f>
        <v>20.61</v>
      </c>
      <c r="L400" s="19">
        <f>VLOOKUP($A400,'MG Universe'!$A$2:$R$9990,12)</f>
        <v>9.2999999999999992E-3</v>
      </c>
      <c r="M400" s="87">
        <f>VLOOKUP($A400,'MG Universe'!$A$2:$R$9990,13)</f>
        <v>1.6</v>
      </c>
      <c r="N400" s="88" t="str">
        <f>VLOOKUP($A400,'MG Universe'!$A$2:$R$9990,14)</f>
        <v>N/A</v>
      </c>
      <c r="O400" s="18" t="str">
        <f>VLOOKUP($A400,'MG Universe'!$A$2:$R$9990,15)</f>
        <v>N/A</v>
      </c>
      <c r="P400" s="19">
        <f>VLOOKUP($A400,'MG Universe'!$A$2:$R$9990,16)</f>
        <v>6.0600000000000001E-2</v>
      </c>
      <c r="Q400" s="89">
        <f>VLOOKUP($A400,'MG Universe'!$A$2:$R$9990,17)</f>
        <v>5</v>
      </c>
      <c r="R400" s="18">
        <f>VLOOKUP($A400,'MG Universe'!$A$2:$R$9990,18)</f>
        <v>73.209999999999994</v>
      </c>
      <c r="S400" s="18">
        <f>VLOOKUP($A400,'MG Universe'!$A$2:$U$9990,19)</f>
        <v>13713789197</v>
      </c>
      <c r="T400" s="18" t="str">
        <f>VLOOKUP($A400,'MG Universe'!$A$2:$U$9990,20)</f>
        <v>Large</v>
      </c>
      <c r="U400" s="18" t="str">
        <f>VLOOKUP($A400,'MG Universe'!$A$2:$U$9990,21)</f>
        <v>Financial Services</v>
      </c>
    </row>
    <row r="401" spans="1:21" ht="15.75" thickBot="1" x14ac:dyDescent="0.3">
      <c r="A401" s="138" t="s">
        <v>1327</v>
      </c>
      <c r="B401" s="119" t="str">
        <f>VLOOKUP($A401,'MG Universe'!$A$2:$R$9990,2)</f>
        <v>Ralph Lauren Corp</v>
      </c>
      <c r="C401" s="15" t="str">
        <f>VLOOKUP($A401,'MG Universe'!$A$2:$R$9990,3)</f>
        <v>F</v>
      </c>
      <c r="D401" s="15" t="str">
        <f>VLOOKUP($A401,'MG Universe'!$A$2:$R$9990,4)</f>
        <v>S</v>
      </c>
      <c r="E401" s="15" t="str">
        <f>VLOOKUP($A401,'MG Universe'!$A$2:$R$9990,5)</f>
        <v>O</v>
      </c>
      <c r="F401" s="16" t="str">
        <f>VLOOKUP($A401,'MG Universe'!$A$2:$R$9990,6)</f>
        <v>SO</v>
      </c>
      <c r="G401" s="85">
        <f>VLOOKUP($A401,'MG Universe'!$A$2:$R$9990,7)</f>
        <v>43237</v>
      </c>
      <c r="H401" s="18">
        <f>VLOOKUP($A401,'MG Universe'!$A$2:$R$9990,8)</f>
        <v>9.08</v>
      </c>
      <c r="I401" s="18">
        <f>VLOOKUP($A401,'MG Universe'!$A$2:$R$9990,9)</f>
        <v>133.30000000000001</v>
      </c>
      <c r="J401" s="19">
        <f>VLOOKUP($A401,'MG Universe'!$A$2:$R$9990,10)</f>
        <v>14.6806</v>
      </c>
      <c r="K401" s="86">
        <f>VLOOKUP($A401,'MG Universe'!$A$2:$R$9990,11)</f>
        <v>45.65</v>
      </c>
      <c r="L401" s="19">
        <f>VLOOKUP($A401,'MG Universe'!$A$2:$R$9990,12)</f>
        <v>1.4999999999999999E-2</v>
      </c>
      <c r="M401" s="87">
        <f>VLOOKUP($A401,'MG Universe'!$A$2:$R$9990,13)</f>
        <v>0.7</v>
      </c>
      <c r="N401" s="88">
        <f>VLOOKUP($A401,'MG Universe'!$A$2:$R$9990,14)</f>
        <v>2.0699999999999998</v>
      </c>
      <c r="O401" s="18">
        <f>VLOOKUP($A401,'MG Universe'!$A$2:$R$9990,15)</f>
        <v>9.08</v>
      </c>
      <c r="P401" s="19">
        <f>VLOOKUP($A401,'MG Universe'!$A$2:$R$9990,16)</f>
        <v>0.18579999999999999</v>
      </c>
      <c r="Q401" s="89">
        <f>VLOOKUP($A401,'MG Universe'!$A$2:$R$9990,17)</f>
        <v>8</v>
      </c>
      <c r="R401" s="18">
        <f>VLOOKUP($A401,'MG Universe'!$A$2:$R$9990,18)</f>
        <v>43.75</v>
      </c>
      <c r="S401" s="18">
        <f>VLOOKUP($A401,'MG Universe'!$A$2:$U$9990,19)</f>
        <v>10690906583</v>
      </c>
      <c r="T401" s="18" t="str">
        <f>VLOOKUP($A401,'MG Universe'!$A$2:$U$9990,20)</f>
        <v>Large</v>
      </c>
      <c r="U401" s="18" t="str">
        <f>VLOOKUP($A401,'MG Universe'!$A$2:$U$9990,21)</f>
        <v>Apparel</v>
      </c>
    </row>
    <row r="402" spans="1:21" ht="15.75" thickBot="1" x14ac:dyDescent="0.3">
      <c r="A402" s="138" t="s">
        <v>1850</v>
      </c>
      <c r="B402" s="119" t="str">
        <f>VLOOKUP($A402,'MG Universe'!$A$2:$R$9990,2)</f>
        <v>Ralph Lauren Corp</v>
      </c>
      <c r="C402" s="15" t="str">
        <f>VLOOKUP($A402,'MG Universe'!$A$2:$R$9990,3)</f>
        <v>F</v>
      </c>
      <c r="D402" s="15" t="str">
        <f>VLOOKUP($A402,'MG Universe'!$A$2:$R$9990,4)</f>
        <v>S</v>
      </c>
      <c r="E402" s="15" t="str">
        <f>VLOOKUP($A402,'MG Universe'!$A$2:$R$9990,5)</f>
        <v>O</v>
      </c>
      <c r="F402" s="16" t="str">
        <f>VLOOKUP($A402,'MG Universe'!$A$2:$R$9990,6)</f>
        <v>SO</v>
      </c>
      <c r="G402" s="85">
        <f>VLOOKUP($A402,'MG Universe'!$A$2:$R$9990,7)</f>
        <v>43237</v>
      </c>
      <c r="H402" s="18">
        <f>VLOOKUP($A402,'MG Universe'!$A$2:$R$9990,8)</f>
        <v>9.08</v>
      </c>
      <c r="I402" s="18">
        <f>VLOOKUP($A402,'MG Universe'!$A$2:$R$9990,9)</f>
        <v>133.30000000000001</v>
      </c>
      <c r="J402" s="19">
        <f>VLOOKUP($A402,'MG Universe'!$A$2:$R$9990,10)</f>
        <v>14.6806</v>
      </c>
      <c r="K402" s="86">
        <f>VLOOKUP($A402,'MG Universe'!$A$2:$R$9990,11)</f>
        <v>45.65</v>
      </c>
      <c r="L402" s="19">
        <f>VLOOKUP($A402,'MG Universe'!$A$2:$R$9990,12)</f>
        <v>1.4999999999999999E-2</v>
      </c>
      <c r="M402" s="87">
        <f>VLOOKUP($A402,'MG Universe'!$A$2:$R$9990,13)</f>
        <v>0.7</v>
      </c>
      <c r="N402" s="88">
        <f>VLOOKUP($A402,'MG Universe'!$A$2:$R$9990,14)</f>
        <v>2.0699999999999998</v>
      </c>
      <c r="O402" s="18">
        <f>VLOOKUP($A402,'MG Universe'!$A$2:$R$9990,15)</f>
        <v>9.08</v>
      </c>
      <c r="P402" s="19">
        <f>VLOOKUP($A402,'MG Universe'!$A$2:$R$9990,16)</f>
        <v>0.18579999999999999</v>
      </c>
      <c r="Q402" s="89">
        <f>VLOOKUP($A402,'MG Universe'!$A$2:$R$9990,17)</f>
        <v>8</v>
      </c>
      <c r="R402" s="18">
        <f>VLOOKUP($A402,'MG Universe'!$A$2:$R$9990,18)</f>
        <v>43.75</v>
      </c>
      <c r="S402" s="18">
        <f>VLOOKUP($A402,'MG Universe'!$A$2:$U$9990,19)</f>
        <v>10690906583</v>
      </c>
      <c r="T402" s="18" t="str">
        <f>VLOOKUP($A402,'MG Universe'!$A$2:$U$9990,20)</f>
        <v>Large</v>
      </c>
      <c r="U402" s="18" t="str">
        <f>VLOOKUP($A402,'MG Universe'!$A$2:$U$9990,21)</f>
        <v>Apparel</v>
      </c>
    </row>
    <row r="403" spans="1:21" ht="15.75" thickBot="1" x14ac:dyDescent="0.3">
      <c r="A403" s="138" t="s">
        <v>1329</v>
      </c>
      <c r="B403" s="119" t="str">
        <f>VLOOKUP($A403,'MG Universe'!$A$2:$R$9990,2)</f>
        <v>Rockwell Automation</v>
      </c>
      <c r="C403" s="15" t="str">
        <f>VLOOKUP($A403,'MG Universe'!$A$2:$R$9990,3)</f>
        <v>C</v>
      </c>
      <c r="D403" s="15" t="str">
        <f>VLOOKUP($A403,'MG Universe'!$A$2:$R$9990,4)</f>
        <v>E</v>
      </c>
      <c r="E403" s="15" t="str">
        <f>VLOOKUP($A403,'MG Universe'!$A$2:$R$9990,5)</f>
        <v>O</v>
      </c>
      <c r="F403" s="16" t="str">
        <f>VLOOKUP($A403,'MG Universe'!$A$2:$R$9990,6)</f>
        <v>EO</v>
      </c>
      <c r="G403" s="85">
        <f>VLOOKUP($A403,'MG Universe'!$A$2:$R$9990,7)</f>
        <v>43197</v>
      </c>
      <c r="H403" s="18">
        <f>VLOOKUP($A403,'MG Universe'!$A$2:$R$9990,8)</f>
        <v>102.66</v>
      </c>
      <c r="I403" s="18">
        <f>VLOOKUP($A403,'MG Universe'!$A$2:$R$9990,9)</f>
        <v>169.3</v>
      </c>
      <c r="J403" s="19">
        <f>VLOOKUP($A403,'MG Universe'!$A$2:$R$9990,10)</f>
        <v>1.6491</v>
      </c>
      <c r="K403" s="86">
        <f>VLOOKUP($A403,'MG Universe'!$A$2:$R$9990,11)</f>
        <v>25.89</v>
      </c>
      <c r="L403" s="19">
        <f>VLOOKUP($A403,'MG Universe'!$A$2:$R$9990,12)</f>
        <v>1.7999999999999999E-2</v>
      </c>
      <c r="M403" s="87">
        <f>VLOOKUP($A403,'MG Universe'!$A$2:$R$9990,13)</f>
        <v>1.3</v>
      </c>
      <c r="N403" s="88">
        <f>VLOOKUP($A403,'MG Universe'!$A$2:$R$9990,14)</f>
        <v>1.98</v>
      </c>
      <c r="O403" s="18">
        <f>VLOOKUP($A403,'MG Universe'!$A$2:$R$9990,15)</f>
        <v>-3.66</v>
      </c>
      <c r="P403" s="19">
        <f>VLOOKUP($A403,'MG Universe'!$A$2:$R$9990,16)</f>
        <v>8.6900000000000005E-2</v>
      </c>
      <c r="Q403" s="89">
        <f>VLOOKUP($A403,'MG Universe'!$A$2:$R$9990,17)</f>
        <v>8</v>
      </c>
      <c r="R403" s="18">
        <f>VLOOKUP($A403,'MG Universe'!$A$2:$R$9990,18)</f>
        <v>59.56</v>
      </c>
      <c r="S403" s="18">
        <f>VLOOKUP($A403,'MG Universe'!$A$2:$U$9990,19)</f>
        <v>21697063448</v>
      </c>
      <c r="T403" s="18" t="str">
        <f>VLOOKUP($A403,'MG Universe'!$A$2:$U$9990,20)</f>
        <v>Large</v>
      </c>
      <c r="U403" s="18" t="str">
        <f>VLOOKUP($A403,'MG Universe'!$A$2:$U$9990,21)</f>
        <v>Machinery</v>
      </c>
    </row>
    <row r="404" spans="1:21" ht="15.75" thickBot="1" x14ac:dyDescent="0.3">
      <c r="A404" s="138" t="s">
        <v>1331</v>
      </c>
      <c r="B404" s="119" t="str">
        <f>VLOOKUP($A404,'MG Universe'!$A$2:$R$9990,2)</f>
        <v>Roper Technologies Inc</v>
      </c>
      <c r="C404" s="15" t="str">
        <f>VLOOKUP($A404,'MG Universe'!$A$2:$R$9990,3)</f>
        <v>F</v>
      </c>
      <c r="D404" s="15" t="str">
        <f>VLOOKUP($A404,'MG Universe'!$A$2:$R$9990,4)</f>
        <v>S</v>
      </c>
      <c r="E404" s="15" t="str">
        <f>VLOOKUP($A404,'MG Universe'!$A$2:$R$9990,5)</f>
        <v>O</v>
      </c>
      <c r="F404" s="16" t="str">
        <f>VLOOKUP($A404,'MG Universe'!$A$2:$R$9990,6)</f>
        <v>SO</v>
      </c>
      <c r="G404" s="85">
        <f>VLOOKUP($A404,'MG Universe'!$A$2:$R$9990,7)</f>
        <v>43196</v>
      </c>
      <c r="H404" s="18">
        <f>VLOOKUP($A404,'MG Universe'!$A$2:$R$9990,8)</f>
        <v>243.39</v>
      </c>
      <c r="I404" s="18">
        <f>VLOOKUP($A404,'MG Universe'!$A$2:$R$9990,9)</f>
        <v>283.04000000000002</v>
      </c>
      <c r="J404" s="19">
        <f>VLOOKUP($A404,'MG Universe'!$A$2:$R$9990,10)</f>
        <v>1.1629</v>
      </c>
      <c r="K404" s="86">
        <f>VLOOKUP($A404,'MG Universe'!$A$2:$R$9990,11)</f>
        <v>32.270000000000003</v>
      </c>
      <c r="L404" s="19">
        <f>VLOOKUP($A404,'MG Universe'!$A$2:$R$9990,12)</f>
        <v>3.7000000000000002E-3</v>
      </c>
      <c r="M404" s="87">
        <f>VLOOKUP($A404,'MG Universe'!$A$2:$R$9990,13)</f>
        <v>1.1000000000000001</v>
      </c>
      <c r="N404" s="88">
        <f>VLOOKUP($A404,'MG Universe'!$A$2:$R$9990,14)</f>
        <v>0.87</v>
      </c>
      <c r="O404" s="18">
        <f>VLOOKUP($A404,'MG Universe'!$A$2:$R$9990,15)</f>
        <v>-54.8</v>
      </c>
      <c r="P404" s="19">
        <f>VLOOKUP($A404,'MG Universe'!$A$2:$R$9990,16)</f>
        <v>0.11890000000000001</v>
      </c>
      <c r="Q404" s="89">
        <f>VLOOKUP($A404,'MG Universe'!$A$2:$R$9990,17)</f>
        <v>0</v>
      </c>
      <c r="R404" s="18">
        <f>VLOOKUP($A404,'MG Universe'!$A$2:$R$9990,18)</f>
        <v>128.21</v>
      </c>
      <c r="S404" s="18">
        <f>VLOOKUP($A404,'MG Universe'!$A$2:$U$9990,19)</f>
        <v>29287364209</v>
      </c>
      <c r="T404" s="18" t="str">
        <f>VLOOKUP($A404,'MG Universe'!$A$2:$U$9990,20)</f>
        <v>Large</v>
      </c>
      <c r="U404" s="18" t="str">
        <f>VLOOKUP($A404,'MG Universe'!$A$2:$U$9990,21)</f>
        <v>Machinery</v>
      </c>
    </row>
    <row r="405" spans="1:21" ht="15.75" thickBot="1" x14ac:dyDescent="0.3">
      <c r="A405" s="138" t="s">
        <v>1333</v>
      </c>
      <c r="B405" s="119" t="str">
        <f>VLOOKUP($A405,'MG Universe'!$A$2:$R$9990,2)</f>
        <v>Ross Stores, Inc.</v>
      </c>
      <c r="C405" s="15" t="str">
        <f>VLOOKUP($A405,'MG Universe'!$A$2:$R$9990,3)</f>
        <v>B-</v>
      </c>
      <c r="D405" s="15" t="str">
        <f>VLOOKUP($A405,'MG Universe'!$A$2:$R$9990,4)</f>
        <v>E</v>
      </c>
      <c r="E405" s="15" t="str">
        <f>VLOOKUP($A405,'MG Universe'!$A$2:$R$9990,5)</f>
        <v>F</v>
      </c>
      <c r="F405" s="16" t="str">
        <f>VLOOKUP($A405,'MG Universe'!$A$2:$R$9990,6)</f>
        <v>EF</v>
      </c>
      <c r="G405" s="85">
        <f>VLOOKUP($A405,'MG Universe'!$A$2:$R$9990,7)</f>
        <v>43161</v>
      </c>
      <c r="H405" s="18">
        <f>VLOOKUP($A405,'MG Universe'!$A$2:$R$9990,8)</f>
        <v>82.64</v>
      </c>
      <c r="I405" s="18">
        <f>VLOOKUP($A405,'MG Universe'!$A$2:$R$9990,9)</f>
        <v>86.39</v>
      </c>
      <c r="J405" s="19">
        <f>VLOOKUP($A405,'MG Universe'!$A$2:$R$9990,10)</f>
        <v>1.0454000000000001</v>
      </c>
      <c r="K405" s="86">
        <f>VLOOKUP($A405,'MG Universe'!$A$2:$R$9990,11)</f>
        <v>31.19</v>
      </c>
      <c r="L405" s="19">
        <f>VLOOKUP($A405,'MG Universe'!$A$2:$R$9990,12)</f>
        <v>6.3E-3</v>
      </c>
      <c r="M405" s="87">
        <f>VLOOKUP($A405,'MG Universe'!$A$2:$R$9990,13)</f>
        <v>1.1000000000000001</v>
      </c>
      <c r="N405" s="88">
        <f>VLOOKUP($A405,'MG Universe'!$A$2:$R$9990,14)</f>
        <v>1.57</v>
      </c>
      <c r="O405" s="18">
        <f>VLOOKUP($A405,'MG Universe'!$A$2:$R$9990,15)</f>
        <v>0.86</v>
      </c>
      <c r="P405" s="19">
        <f>VLOOKUP($A405,'MG Universe'!$A$2:$R$9990,16)</f>
        <v>0.1134</v>
      </c>
      <c r="Q405" s="89">
        <f>VLOOKUP($A405,'MG Universe'!$A$2:$R$9990,17)</f>
        <v>20</v>
      </c>
      <c r="R405" s="18">
        <f>VLOOKUP($A405,'MG Universe'!$A$2:$R$9990,18)</f>
        <v>22.68</v>
      </c>
      <c r="S405" s="18">
        <f>VLOOKUP($A405,'MG Universe'!$A$2:$U$9990,19)</f>
        <v>32536986164</v>
      </c>
      <c r="T405" s="18" t="str">
        <f>VLOOKUP($A405,'MG Universe'!$A$2:$U$9990,20)</f>
        <v>Large</v>
      </c>
      <c r="U405" s="18" t="str">
        <f>VLOOKUP($A405,'MG Universe'!$A$2:$U$9990,21)</f>
        <v>Retail</v>
      </c>
    </row>
    <row r="406" spans="1:21" ht="15.75" thickBot="1" x14ac:dyDescent="0.3">
      <c r="A406" s="138" t="s">
        <v>1337</v>
      </c>
      <c r="B406" s="119" t="str">
        <f>VLOOKUP($A406,'MG Universe'!$A$2:$R$9990,2)</f>
        <v>Republic Services, Inc.</v>
      </c>
      <c r="C406" s="15" t="str">
        <f>VLOOKUP($A406,'MG Universe'!$A$2:$R$9990,3)</f>
        <v>D+</v>
      </c>
      <c r="D406" s="15" t="str">
        <f>VLOOKUP($A406,'MG Universe'!$A$2:$R$9990,4)</f>
        <v>S</v>
      </c>
      <c r="E406" s="15" t="str">
        <f>VLOOKUP($A406,'MG Universe'!$A$2:$R$9990,5)</f>
        <v>F</v>
      </c>
      <c r="F406" s="16" t="str">
        <f>VLOOKUP($A406,'MG Universe'!$A$2:$R$9990,6)</f>
        <v>SF</v>
      </c>
      <c r="G406" s="85">
        <f>VLOOKUP($A406,'MG Universe'!$A$2:$R$9990,7)</f>
        <v>43228</v>
      </c>
      <c r="H406" s="18">
        <f>VLOOKUP($A406,'MG Universe'!$A$2:$R$9990,8)</f>
        <v>85.52</v>
      </c>
      <c r="I406" s="18">
        <f>VLOOKUP($A406,'MG Universe'!$A$2:$R$9990,9)</f>
        <v>69.31</v>
      </c>
      <c r="J406" s="19">
        <f>VLOOKUP($A406,'MG Universe'!$A$2:$R$9990,10)</f>
        <v>0.8105</v>
      </c>
      <c r="K406" s="86">
        <f>VLOOKUP($A406,'MG Universe'!$A$2:$R$9990,11)</f>
        <v>25.39</v>
      </c>
      <c r="L406" s="19">
        <f>VLOOKUP($A406,'MG Universe'!$A$2:$R$9990,12)</f>
        <v>1.9199999999999998E-2</v>
      </c>
      <c r="M406" s="87">
        <f>VLOOKUP($A406,'MG Universe'!$A$2:$R$9990,13)</f>
        <v>0.6</v>
      </c>
      <c r="N406" s="88">
        <f>VLOOKUP($A406,'MG Universe'!$A$2:$R$9990,14)</f>
        <v>0.53</v>
      </c>
      <c r="O406" s="18">
        <f>VLOOKUP($A406,'MG Universe'!$A$2:$R$9990,15)</f>
        <v>-35.65</v>
      </c>
      <c r="P406" s="19">
        <f>VLOOKUP($A406,'MG Universe'!$A$2:$R$9990,16)</f>
        <v>8.4400000000000003E-2</v>
      </c>
      <c r="Q406" s="89">
        <f>VLOOKUP($A406,'MG Universe'!$A$2:$R$9990,17)</f>
        <v>15</v>
      </c>
      <c r="R406" s="18">
        <f>VLOOKUP($A406,'MG Universe'!$A$2:$R$9990,18)</f>
        <v>39.840000000000003</v>
      </c>
      <c r="S406" s="18">
        <f>VLOOKUP($A406,'MG Universe'!$A$2:$U$9990,19)</f>
        <v>22977752692</v>
      </c>
      <c r="T406" s="18" t="str">
        <f>VLOOKUP($A406,'MG Universe'!$A$2:$U$9990,20)</f>
        <v>Large</v>
      </c>
      <c r="U406" s="18" t="str">
        <f>VLOOKUP($A406,'MG Universe'!$A$2:$U$9990,21)</f>
        <v>Environmental</v>
      </c>
    </row>
    <row r="407" spans="1:21" ht="15.75" thickBot="1" x14ac:dyDescent="0.3">
      <c r="A407" s="138" t="s">
        <v>1339</v>
      </c>
      <c r="B407" s="119" t="str">
        <f>VLOOKUP($A407,'MG Universe'!$A$2:$R$9990,2)</f>
        <v>Raytheon Company</v>
      </c>
      <c r="C407" s="15" t="str">
        <f>VLOOKUP($A407,'MG Universe'!$A$2:$R$9990,3)</f>
        <v>C</v>
      </c>
      <c r="D407" s="15" t="str">
        <f>VLOOKUP($A407,'MG Universe'!$A$2:$R$9990,4)</f>
        <v>E</v>
      </c>
      <c r="E407" s="15" t="str">
        <f>VLOOKUP($A407,'MG Universe'!$A$2:$R$9990,5)</f>
        <v>O</v>
      </c>
      <c r="F407" s="16" t="str">
        <f>VLOOKUP($A407,'MG Universe'!$A$2:$R$9990,6)</f>
        <v>EO</v>
      </c>
      <c r="G407" s="85">
        <f>VLOOKUP($A407,'MG Universe'!$A$2:$R$9990,7)</f>
        <v>43276</v>
      </c>
      <c r="H407" s="18">
        <f>VLOOKUP($A407,'MG Universe'!$A$2:$R$9990,8)</f>
        <v>139.59</v>
      </c>
      <c r="I407" s="18">
        <f>VLOOKUP($A407,'MG Universe'!$A$2:$R$9990,9)</f>
        <v>200.24</v>
      </c>
      <c r="J407" s="19">
        <f>VLOOKUP($A407,'MG Universe'!$A$2:$R$9990,10)</f>
        <v>1.4345000000000001</v>
      </c>
      <c r="K407" s="86">
        <f>VLOOKUP($A407,'MG Universe'!$A$2:$R$9990,11)</f>
        <v>24.94</v>
      </c>
      <c r="L407" s="19">
        <f>VLOOKUP($A407,'MG Universe'!$A$2:$R$9990,12)</f>
        <v>1.5900000000000001E-2</v>
      </c>
      <c r="M407" s="87">
        <f>VLOOKUP($A407,'MG Universe'!$A$2:$R$9990,13)</f>
        <v>0.7</v>
      </c>
      <c r="N407" s="88">
        <f>VLOOKUP($A407,'MG Universe'!$A$2:$R$9990,14)</f>
        <v>1.62</v>
      </c>
      <c r="O407" s="18">
        <f>VLOOKUP($A407,'MG Universe'!$A$2:$R$9990,15)</f>
        <v>-32.200000000000003</v>
      </c>
      <c r="P407" s="19">
        <f>VLOOKUP($A407,'MG Universe'!$A$2:$R$9990,16)</f>
        <v>8.2199999999999995E-2</v>
      </c>
      <c r="Q407" s="89">
        <f>VLOOKUP($A407,'MG Universe'!$A$2:$R$9990,17)</f>
        <v>13</v>
      </c>
      <c r="R407" s="18">
        <f>VLOOKUP($A407,'MG Universe'!$A$2:$R$9990,18)</f>
        <v>87.34</v>
      </c>
      <c r="S407" s="18">
        <f>VLOOKUP($A407,'MG Universe'!$A$2:$U$9990,19)</f>
        <v>57559285934</v>
      </c>
      <c r="T407" s="18" t="str">
        <f>VLOOKUP($A407,'MG Universe'!$A$2:$U$9990,20)</f>
        <v>Large</v>
      </c>
      <c r="U407" s="18" t="str">
        <f>VLOOKUP($A407,'MG Universe'!$A$2:$U$9990,21)</f>
        <v>Defense</v>
      </c>
    </row>
    <row r="408" spans="1:21" ht="15.75" thickBot="1" x14ac:dyDescent="0.3">
      <c r="A408" s="138" t="s">
        <v>1349</v>
      </c>
      <c r="B408" s="119" t="str">
        <f>VLOOKUP($A408,'MG Universe'!$A$2:$R$9990,2)</f>
        <v>SBA Communications Corporation</v>
      </c>
      <c r="C408" s="15" t="str">
        <f>VLOOKUP($A408,'MG Universe'!$A$2:$R$9990,3)</f>
        <v>F</v>
      </c>
      <c r="D408" s="15" t="str">
        <f>VLOOKUP($A408,'MG Universe'!$A$2:$R$9990,4)</f>
        <v>S</v>
      </c>
      <c r="E408" s="15" t="str">
        <f>VLOOKUP($A408,'MG Universe'!$A$2:$R$9990,5)</f>
        <v>O</v>
      </c>
      <c r="F408" s="16" t="str">
        <f>VLOOKUP($A408,'MG Universe'!$A$2:$R$9990,6)</f>
        <v>SO</v>
      </c>
      <c r="G408" s="85">
        <f>VLOOKUP($A408,'MG Universe'!$A$2:$R$9990,7)</f>
        <v>43168</v>
      </c>
      <c r="H408" s="18">
        <f>VLOOKUP($A408,'MG Universe'!$A$2:$R$9990,8)</f>
        <v>17.68</v>
      </c>
      <c r="I408" s="18">
        <f>VLOOKUP($A408,'MG Universe'!$A$2:$R$9990,9)</f>
        <v>163.69</v>
      </c>
      <c r="J408" s="19">
        <f>VLOOKUP($A408,'MG Universe'!$A$2:$R$9990,10)</f>
        <v>9.2584999999999997</v>
      </c>
      <c r="K408" s="86">
        <f>VLOOKUP($A408,'MG Universe'!$A$2:$R$9990,11)</f>
        <v>355.85</v>
      </c>
      <c r="L408" s="19">
        <f>VLOOKUP($A408,'MG Universe'!$A$2:$R$9990,12)</f>
        <v>0</v>
      </c>
      <c r="M408" s="87">
        <f>VLOOKUP($A408,'MG Universe'!$A$2:$R$9990,13)</f>
        <v>0.9</v>
      </c>
      <c r="N408" s="88">
        <f>VLOOKUP($A408,'MG Universe'!$A$2:$R$9990,14)</f>
        <v>0.93</v>
      </c>
      <c r="O408" s="18">
        <f>VLOOKUP($A408,'MG Universe'!$A$2:$R$9990,15)</f>
        <v>-81.239999999999995</v>
      </c>
      <c r="P408" s="19">
        <f>VLOOKUP($A408,'MG Universe'!$A$2:$R$9990,16)</f>
        <v>1.7366999999999999</v>
      </c>
      <c r="Q408" s="89">
        <f>VLOOKUP($A408,'MG Universe'!$A$2:$R$9990,17)</f>
        <v>0</v>
      </c>
      <c r="R408" s="18">
        <f>VLOOKUP($A408,'MG Universe'!$A$2:$R$9990,18)</f>
        <v>0</v>
      </c>
      <c r="S408" s="18">
        <f>VLOOKUP($A408,'MG Universe'!$A$2:$U$9990,19)</f>
        <v>18790286000</v>
      </c>
      <c r="T408" s="18" t="str">
        <f>VLOOKUP($A408,'MG Universe'!$A$2:$U$9990,20)</f>
        <v>Large</v>
      </c>
      <c r="U408" s="18" t="str">
        <f>VLOOKUP($A408,'MG Universe'!$A$2:$U$9990,21)</f>
        <v>IT Hardware</v>
      </c>
    </row>
    <row r="409" spans="1:21" ht="15.75" thickBot="1" x14ac:dyDescent="0.3">
      <c r="A409" s="138" t="s">
        <v>1357</v>
      </c>
      <c r="B409" s="119" t="str">
        <f>VLOOKUP($A409,'MG Universe'!$A$2:$R$9990,2)</f>
        <v>Starbucks Corporation</v>
      </c>
      <c r="C409" s="15" t="str">
        <f>VLOOKUP($A409,'MG Universe'!$A$2:$R$9990,3)</f>
        <v>C-</v>
      </c>
      <c r="D409" s="15" t="str">
        <f>VLOOKUP($A409,'MG Universe'!$A$2:$R$9990,4)</f>
        <v>S</v>
      </c>
      <c r="E409" s="15" t="str">
        <f>VLOOKUP($A409,'MG Universe'!$A$2:$R$9990,5)</f>
        <v>U</v>
      </c>
      <c r="F409" s="16" t="str">
        <f>VLOOKUP($A409,'MG Universe'!$A$2:$R$9990,6)</f>
        <v>SU</v>
      </c>
      <c r="G409" s="85">
        <f>VLOOKUP($A409,'MG Universe'!$A$2:$R$9990,7)</f>
        <v>43179</v>
      </c>
      <c r="H409" s="18">
        <f>VLOOKUP($A409,'MG Universe'!$A$2:$R$9990,8)</f>
        <v>78.72</v>
      </c>
      <c r="I409" s="18">
        <f>VLOOKUP($A409,'MG Universe'!$A$2:$R$9990,9)</f>
        <v>51.28</v>
      </c>
      <c r="J409" s="19">
        <f>VLOOKUP($A409,'MG Universe'!$A$2:$R$9990,10)</f>
        <v>0.65139999999999998</v>
      </c>
      <c r="K409" s="86">
        <f>VLOOKUP($A409,'MG Universe'!$A$2:$R$9990,11)</f>
        <v>25.14</v>
      </c>
      <c r="L409" s="19">
        <f>VLOOKUP($A409,'MG Universe'!$A$2:$R$9990,12)</f>
        <v>1.95E-2</v>
      </c>
      <c r="M409" s="87">
        <f>VLOOKUP($A409,'MG Universe'!$A$2:$R$9990,13)</f>
        <v>0.7</v>
      </c>
      <c r="N409" s="88">
        <f>VLOOKUP($A409,'MG Universe'!$A$2:$R$9990,14)</f>
        <v>1.01</v>
      </c>
      <c r="O409" s="18">
        <f>VLOOKUP($A409,'MG Universe'!$A$2:$R$9990,15)</f>
        <v>-4.0999999999999996</v>
      </c>
      <c r="P409" s="19">
        <f>VLOOKUP($A409,'MG Universe'!$A$2:$R$9990,16)</f>
        <v>8.3199999999999996E-2</v>
      </c>
      <c r="Q409" s="89">
        <f>VLOOKUP($A409,'MG Universe'!$A$2:$R$9990,17)</f>
        <v>8</v>
      </c>
      <c r="R409" s="18">
        <f>VLOOKUP($A409,'MG Universe'!$A$2:$R$9990,18)</f>
        <v>14.33</v>
      </c>
      <c r="S409" s="18">
        <f>VLOOKUP($A409,'MG Universe'!$A$2:$U$9990,19)</f>
        <v>71711061684</v>
      </c>
      <c r="T409" s="18" t="str">
        <f>VLOOKUP($A409,'MG Universe'!$A$2:$U$9990,20)</f>
        <v>Large</v>
      </c>
      <c r="U409" s="18" t="str">
        <f>VLOOKUP($A409,'MG Universe'!$A$2:$U$9990,21)</f>
        <v>Restaurants</v>
      </c>
    </row>
    <row r="410" spans="1:21" ht="15.75" thickBot="1" x14ac:dyDescent="0.3">
      <c r="A410" s="138" t="s">
        <v>1359</v>
      </c>
      <c r="B410" s="119" t="str">
        <f>VLOOKUP($A410,'MG Universe'!$A$2:$R$9990,2)</f>
        <v>SCANA Corporation</v>
      </c>
      <c r="C410" s="15" t="str">
        <f>VLOOKUP($A410,'MG Universe'!$A$2:$R$9990,3)</f>
        <v>C</v>
      </c>
      <c r="D410" s="15" t="str">
        <f>VLOOKUP($A410,'MG Universe'!$A$2:$R$9990,4)</f>
        <v>S</v>
      </c>
      <c r="E410" s="15" t="str">
        <f>VLOOKUP($A410,'MG Universe'!$A$2:$R$9990,5)</f>
        <v>O</v>
      </c>
      <c r="F410" s="16" t="str">
        <f>VLOOKUP($A410,'MG Universe'!$A$2:$R$9990,6)</f>
        <v>SO</v>
      </c>
      <c r="G410" s="85">
        <f>VLOOKUP($A410,'MG Universe'!$A$2:$R$9990,7)</f>
        <v>43163</v>
      </c>
      <c r="H410" s="18">
        <f>VLOOKUP($A410,'MG Universe'!$A$2:$R$9990,8)</f>
        <v>0</v>
      </c>
      <c r="I410" s="18">
        <f>VLOOKUP($A410,'MG Universe'!$A$2:$R$9990,9)</f>
        <v>39.1</v>
      </c>
      <c r="J410" s="19" t="str">
        <f>VLOOKUP($A410,'MG Universe'!$A$2:$R$9990,10)</f>
        <v>N/A</v>
      </c>
      <c r="K410" s="86">
        <f>VLOOKUP($A410,'MG Universe'!$A$2:$R$9990,11)</f>
        <v>16.29</v>
      </c>
      <c r="L410" s="19">
        <f>VLOOKUP($A410,'MG Universe'!$A$2:$R$9990,12)</f>
        <v>6.2700000000000006E-2</v>
      </c>
      <c r="M410" s="87">
        <f>VLOOKUP($A410,'MG Universe'!$A$2:$R$9990,13)</f>
        <v>0.2</v>
      </c>
      <c r="N410" s="88">
        <f>VLOOKUP($A410,'MG Universe'!$A$2:$R$9990,14)</f>
        <v>0.88</v>
      </c>
      <c r="O410" s="18">
        <f>VLOOKUP($A410,'MG Universe'!$A$2:$R$9990,15)</f>
        <v>-81.349999999999994</v>
      </c>
      <c r="P410" s="19">
        <f>VLOOKUP($A410,'MG Universe'!$A$2:$R$9990,16)</f>
        <v>3.9E-2</v>
      </c>
      <c r="Q410" s="89">
        <f>VLOOKUP($A410,'MG Universe'!$A$2:$R$9990,17)</f>
        <v>18</v>
      </c>
      <c r="R410" s="18">
        <f>VLOOKUP($A410,'MG Universe'!$A$2:$R$9990,18)</f>
        <v>45.61</v>
      </c>
      <c r="S410" s="18">
        <f>VLOOKUP($A410,'MG Universe'!$A$2:$U$9990,19)</f>
        <v>5717276692</v>
      </c>
      <c r="T410" s="18" t="str">
        <f>VLOOKUP($A410,'MG Universe'!$A$2:$U$9990,20)</f>
        <v>Mid</v>
      </c>
      <c r="U410" s="18" t="str">
        <f>VLOOKUP($A410,'MG Universe'!$A$2:$U$9990,21)</f>
        <v>Utilities</v>
      </c>
    </row>
    <row r="411" spans="1:21" ht="15.75" thickBot="1" x14ac:dyDescent="0.3">
      <c r="A411" s="138" t="s">
        <v>1363</v>
      </c>
      <c r="B411" s="119" t="str">
        <f>VLOOKUP($A411,'MG Universe'!$A$2:$R$9990,2)</f>
        <v>Charles Schwab Corporation Common Stock</v>
      </c>
      <c r="C411" s="15" t="str">
        <f>VLOOKUP($A411,'MG Universe'!$A$2:$R$9990,3)</f>
        <v>C</v>
      </c>
      <c r="D411" s="15" t="str">
        <f>VLOOKUP($A411,'MG Universe'!$A$2:$R$9990,4)</f>
        <v>E</v>
      </c>
      <c r="E411" s="15" t="str">
        <f>VLOOKUP($A411,'MG Universe'!$A$2:$R$9990,5)</f>
        <v>F</v>
      </c>
      <c r="F411" s="16" t="str">
        <f>VLOOKUP($A411,'MG Universe'!$A$2:$R$9990,6)</f>
        <v>EF</v>
      </c>
      <c r="G411" s="85">
        <f>VLOOKUP($A411,'MG Universe'!$A$2:$R$9990,7)</f>
        <v>43263</v>
      </c>
      <c r="H411" s="18">
        <f>VLOOKUP($A411,'MG Universe'!$A$2:$R$9990,8)</f>
        <v>63.6</v>
      </c>
      <c r="I411" s="18">
        <f>VLOOKUP($A411,'MG Universe'!$A$2:$R$9990,9)</f>
        <v>52.88</v>
      </c>
      <c r="J411" s="19">
        <f>VLOOKUP($A411,'MG Universe'!$A$2:$R$9990,10)</f>
        <v>0.83140000000000003</v>
      </c>
      <c r="K411" s="86">
        <f>VLOOKUP($A411,'MG Universe'!$A$2:$R$9990,11)</f>
        <v>32.049999999999997</v>
      </c>
      <c r="L411" s="19">
        <f>VLOOKUP($A411,'MG Universe'!$A$2:$R$9990,12)</f>
        <v>6.1000000000000004E-3</v>
      </c>
      <c r="M411" s="87">
        <f>VLOOKUP($A411,'MG Universe'!$A$2:$R$9990,13)</f>
        <v>1.6</v>
      </c>
      <c r="N411" s="88" t="str">
        <f>VLOOKUP($A411,'MG Universe'!$A$2:$R$9990,14)</f>
        <v>N/A</v>
      </c>
      <c r="O411" s="18" t="str">
        <f>VLOOKUP($A411,'MG Universe'!$A$2:$R$9990,15)</f>
        <v>N/A</v>
      </c>
      <c r="P411" s="19">
        <f>VLOOKUP($A411,'MG Universe'!$A$2:$R$9990,16)</f>
        <v>0.1177</v>
      </c>
      <c r="Q411" s="89">
        <f>VLOOKUP($A411,'MG Universe'!$A$2:$R$9990,17)</f>
        <v>2</v>
      </c>
      <c r="R411" s="18">
        <f>VLOOKUP($A411,'MG Universe'!$A$2:$R$9990,18)</f>
        <v>24.49</v>
      </c>
      <c r="S411" s="18">
        <f>VLOOKUP($A411,'MG Universe'!$A$2:$U$9990,19)</f>
        <v>70730108340</v>
      </c>
      <c r="T411" s="18" t="str">
        <f>VLOOKUP($A411,'MG Universe'!$A$2:$U$9990,20)</f>
        <v>Large</v>
      </c>
      <c r="U411" s="18" t="str">
        <f>VLOOKUP($A411,'MG Universe'!$A$2:$U$9990,21)</f>
        <v>Financial Services</v>
      </c>
    </row>
    <row r="412" spans="1:21" ht="15.75" thickBot="1" x14ac:dyDescent="0.3">
      <c r="A412" s="138" t="s">
        <v>1370</v>
      </c>
      <c r="B412" s="119" t="str">
        <f>VLOOKUP($A412,'MG Universe'!$A$2:$R$9990,2)</f>
        <v>Sealed Air Corp</v>
      </c>
      <c r="C412" s="15" t="str">
        <f>VLOOKUP($A412,'MG Universe'!$A$2:$R$9990,3)</f>
        <v>C-</v>
      </c>
      <c r="D412" s="15" t="str">
        <f>VLOOKUP($A412,'MG Universe'!$A$2:$R$9990,4)</f>
        <v>S</v>
      </c>
      <c r="E412" s="15" t="str">
        <f>VLOOKUP($A412,'MG Universe'!$A$2:$R$9990,5)</f>
        <v>U</v>
      </c>
      <c r="F412" s="16" t="str">
        <f>VLOOKUP($A412,'MG Universe'!$A$2:$R$9990,6)</f>
        <v>SU</v>
      </c>
      <c r="G412" s="85">
        <f>VLOOKUP($A412,'MG Universe'!$A$2:$R$9990,7)</f>
        <v>43210</v>
      </c>
      <c r="H412" s="18">
        <f>VLOOKUP($A412,'MG Universe'!$A$2:$R$9990,8)</f>
        <v>104.54</v>
      </c>
      <c r="I412" s="18">
        <f>VLOOKUP($A412,'MG Universe'!$A$2:$R$9990,9)</f>
        <v>42.73</v>
      </c>
      <c r="J412" s="19">
        <f>VLOOKUP($A412,'MG Universe'!$A$2:$R$9990,10)</f>
        <v>0.40870000000000001</v>
      </c>
      <c r="K412" s="86">
        <f>VLOOKUP($A412,'MG Universe'!$A$2:$R$9990,11)</f>
        <v>15.71</v>
      </c>
      <c r="L412" s="19">
        <f>VLOOKUP($A412,'MG Universe'!$A$2:$R$9990,12)</f>
        <v>1.4999999999999999E-2</v>
      </c>
      <c r="M412" s="87">
        <f>VLOOKUP($A412,'MG Universe'!$A$2:$R$9990,13)</f>
        <v>1.1000000000000001</v>
      </c>
      <c r="N412" s="88">
        <f>VLOOKUP($A412,'MG Universe'!$A$2:$R$9990,14)</f>
        <v>1.35</v>
      </c>
      <c r="O412" s="18">
        <f>VLOOKUP($A412,'MG Universe'!$A$2:$R$9990,15)</f>
        <v>-18.440000000000001</v>
      </c>
      <c r="P412" s="19">
        <f>VLOOKUP($A412,'MG Universe'!$A$2:$R$9990,16)</f>
        <v>3.5999999999999997E-2</v>
      </c>
      <c r="Q412" s="89">
        <f>VLOOKUP($A412,'MG Universe'!$A$2:$R$9990,17)</f>
        <v>2</v>
      </c>
      <c r="R412" s="18">
        <f>VLOOKUP($A412,'MG Universe'!$A$2:$R$9990,18)</f>
        <v>6.91</v>
      </c>
      <c r="S412" s="18">
        <f>VLOOKUP($A412,'MG Universe'!$A$2:$U$9990,19)</f>
        <v>6931700948</v>
      </c>
      <c r="T412" s="18" t="str">
        <f>VLOOKUP($A412,'MG Universe'!$A$2:$U$9990,20)</f>
        <v>Mid</v>
      </c>
      <c r="U412" s="18" t="str">
        <f>VLOOKUP($A412,'MG Universe'!$A$2:$U$9990,21)</f>
        <v>Packaging</v>
      </c>
    </row>
    <row r="413" spans="1:21" ht="15.75" thickBot="1" x14ac:dyDescent="0.3">
      <c r="A413" s="138" t="s">
        <v>137</v>
      </c>
      <c r="B413" s="119" t="str">
        <f>VLOOKUP($A413,'MG Universe'!$A$2:$R$9990,2)</f>
        <v>Sherwin-Williams Co</v>
      </c>
      <c r="C413" s="15" t="str">
        <f>VLOOKUP($A413,'MG Universe'!$A$2:$R$9990,3)</f>
        <v>C</v>
      </c>
      <c r="D413" s="15" t="str">
        <f>VLOOKUP($A413,'MG Universe'!$A$2:$R$9990,4)</f>
        <v>S</v>
      </c>
      <c r="E413" s="15" t="str">
        <f>VLOOKUP($A413,'MG Universe'!$A$2:$R$9990,5)</f>
        <v>U</v>
      </c>
      <c r="F413" s="16" t="str">
        <f>VLOOKUP($A413,'MG Universe'!$A$2:$R$9990,6)</f>
        <v>SU</v>
      </c>
      <c r="G413" s="85">
        <f>VLOOKUP($A413,'MG Universe'!$A$2:$R$9990,7)</f>
        <v>43187</v>
      </c>
      <c r="H413" s="18">
        <f>VLOOKUP($A413,'MG Universe'!$A$2:$R$9990,8)</f>
        <v>600.14</v>
      </c>
      <c r="I413" s="18">
        <f>VLOOKUP($A413,'MG Universe'!$A$2:$R$9990,9)</f>
        <v>424.36</v>
      </c>
      <c r="J413" s="19">
        <f>VLOOKUP($A413,'MG Universe'!$A$2:$R$9990,10)</f>
        <v>0.70709999999999995</v>
      </c>
      <c r="K413" s="86">
        <f>VLOOKUP($A413,'MG Universe'!$A$2:$R$9990,11)</f>
        <v>27.22</v>
      </c>
      <c r="L413" s="19">
        <f>VLOOKUP($A413,'MG Universe'!$A$2:$R$9990,12)</f>
        <v>8.0000000000000002E-3</v>
      </c>
      <c r="M413" s="87">
        <f>VLOOKUP($A413,'MG Universe'!$A$2:$R$9990,13)</f>
        <v>1.1000000000000001</v>
      </c>
      <c r="N413" s="88">
        <f>VLOOKUP($A413,'MG Universe'!$A$2:$R$9990,14)</f>
        <v>1.1200000000000001</v>
      </c>
      <c r="O413" s="18">
        <f>VLOOKUP($A413,'MG Universe'!$A$2:$R$9990,15)</f>
        <v>-123.88</v>
      </c>
      <c r="P413" s="19">
        <f>VLOOKUP($A413,'MG Universe'!$A$2:$R$9990,16)</f>
        <v>9.3600000000000003E-2</v>
      </c>
      <c r="Q413" s="89">
        <f>VLOOKUP($A413,'MG Universe'!$A$2:$R$9990,17)</f>
        <v>20</v>
      </c>
      <c r="R413" s="18">
        <f>VLOOKUP($A413,'MG Universe'!$A$2:$R$9990,18)</f>
        <v>127.67</v>
      </c>
      <c r="S413" s="18">
        <f>VLOOKUP($A413,'MG Universe'!$A$2:$U$9990,19)</f>
        <v>39843702205</v>
      </c>
      <c r="T413" s="18" t="str">
        <f>VLOOKUP($A413,'MG Universe'!$A$2:$U$9990,20)</f>
        <v>Large</v>
      </c>
      <c r="U413" s="18" t="str">
        <f>VLOOKUP($A413,'MG Universe'!$A$2:$U$9990,21)</f>
        <v>Construction</v>
      </c>
    </row>
    <row r="414" spans="1:21" ht="15.75" thickBot="1" x14ac:dyDescent="0.3">
      <c r="A414" s="138" t="s">
        <v>1392</v>
      </c>
      <c r="B414" s="119" t="str">
        <f>VLOOKUP($A414,'MG Universe'!$A$2:$R$9990,2)</f>
        <v>SVB Financial Group</v>
      </c>
      <c r="C414" s="15" t="str">
        <f>VLOOKUP($A414,'MG Universe'!$A$2:$R$9990,3)</f>
        <v>D</v>
      </c>
      <c r="D414" s="15" t="str">
        <f>VLOOKUP($A414,'MG Universe'!$A$2:$R$9990,4)</f>
        <v>S</v>
      </c>
      <c r="E414" s="15" t="str">
        <f>VLOOKUP($A414,'MG Universe'!$A$2:$R$9990,5)</f>
        <v>F</v>
      </c>
      <c r="F414" s="16" t="str">
        <f>VLOOKUP($A414,'MG Universe'!$A$2:$R$9990,6)</f>
        <v>SF</v>
      </c>
      <c r="G414" s="85">
        <f>VLOOKUP($A414,'MG Universe'!$A$2:$R$9990,7)</f>
        <v>43252</v>
      </c>
      <c r="H414" s="18">
        <f>VLOOKUP($A414,'MG Universe'!$A$2:$R$9990,8)</f>
        <v>374.55</v>
      </c>
      <c r="I414" s="18">
        <f>VLOOKUP($A414,'MG Universe'!$A$2:$R$9990,9)</f>
        <v>308.19</v>
      </c>
      <c r="J414" s="19">
        <f>VLOOKUP($A414,'MG Universe'!$A$2:$R$9990,10)</f>
        <v>0.82279999999999998</v>
      </c>
      <c r="K414" s="86">
        <f>VLOOKUP($A414,'MG Universe'!$A$2:$R$9990,11)</f>
        <v>31.67</v>
      </c>
      <c r="L414" s="19">
        <f>VLOOKUP($A414,'MG Universe'!$A$2:$R$9990,12)</f>
        <v>0</v>
      </c>
      <c r="M414" s="87">
        <f>VLOOKUP($A414,'MG Universe'!$A$2:$R$9990,13)</f>
        <v>1.5</v>
      </c>
      <c r="N414" s="88" t="str">
        <f>VLOOKUP($A414,'MG Universe'!$A$2:$R$9990,14)</f>
        <v>N/A</v>
      </c>
      <c r="O414" s="18" t="str">
        <f>VLOOKUP($A414,'MG Universe'!$A$2:$R$9990,15)</f>
        <v>N/A</v>
      </c>
      <c r="P414" s="19">
        <f>VLOOKUP($A414,'MG Universe'!$A$2:$R$9990,16)</f>
        <v>0.1159</v>
      </c>
      <c r="Q414" s="89">
        <f>VLOOKUP($A414,'MG Universe'!$A$2:$R$9990,17)</f>
        <v>0</v>
      </c>
      <c r="R414" s="18">
        <f>VLOOKUP($A414,'MG Universe'!$A$2:$R$9990,18)</f>
        <v>156.32</v>
      </c>
      <c r="S414" s="18">
        <f>VLOOKUP($A414,'MG Universe'!$A$2:$U$9990,19)</f>
        <v>15943244833</v>
      </c>
      <c r="T414" s="18" t="str">
        <f>VLOOKUP($A414,'MG Universe'!$A$2:$U$9990,20)</f>
        <v>Large</v>
      </c>
      <c r="U414" s="18" t="str">
        <f>VLOOKUP($A414,'MG Universe'!$A$2:$U$9990,21)</f>
        <v>Banks</v>
      </c>
    </row>
    <row r="415" spans="1:21" ht="15.75" thickBot="1" x14ac:dyDescent="0.3">
      <c r="A415" s="138" t="s">
        <v>1396</v>
      </c>
      <c r="B415" s="119" t="str">
        <f>VLOOKUP($A415,'MG Universe'!$A$2:$R$9990,2)</f>
        <v>J M Smucker Co</v>
      </c>
      <c r="C415" s="15" t="str">
        <f>VLOOKUP($A415,'MG Universe'!$A$2:$R$9990,3)</f>
        <v>A</v>
      </c>
      <c r="D415" s="15" t="str">
        <f>VLOOKUP($A415,'MG Universe'!$A$2:$R$9990,4)</f>
        <v>D</v>
      </c>
      <c r="E415" s="15" t="str">
        <f>VLOOKUP($A415,'MG Universe'!$A$2:$R$9990,5)</f>
        <v>U</v>
      </c>
      <c r="F415" s="16" t="str">
        <f>VLOOKUP($A415,'MG Universe'!$A$2:$R$9990,6)</f>
        <v>DU</v>
      </c>
      <c r="G415" s="85">
        <f>VLOOKUP($A415,'MG Universe'!$A$2:$R$9990,7)</f>
        <v>43241</v>
      </c>
      <c r="H415" s="18">
        <f>VLOOKUP($A415,'MG Universe'!$A$2:$R$9990,8)</f>
        <v>184.97</v>
      </c>
      <c r="I415" s="18">
        <f>VLOOKUP($A415,'MG Universe'!$A$2:$R$9990,9)</f>
        <v>110.99</v>
      </c>
      <c r="J415" s="19">
        <f>VLOOKUP($A415,'MG Universe'!$A$2:$R$9990,10)</f>
        <v>0.6</v>
      </c>
      <c r="K415" s="86">
        <f>VLOOKUP($A415,'MG Universe'!$A$2:$R$9990,11)</f>
        <v>15.02</v>
      </c>
      <c r="L415" s="19">
        <f>VLOOKUP($A415,'MG Universe'!$A$2:$R$9990,12)</f>
        <v>2.63E-2</v>
      </c>
      <c r="M415" s="87">
        <f>VLOOKUP($A415,'MG Universe'!$A$2:$R$9990,13)</f>
        <v>0.6</v>
      </c>
      <c r="N415" s="88">
        <f>VLOOKUP($A415,'MG Universe'!$A$2:$R$9990,14)</f>
        <v>1.48</v>
      </c>
      <c r="O415" s="18">
        <f>VLOOKUP($A415,'MG Universe'!$A$2:$R$9990,15)</f>
        <v>-52.35</v>
      </c>
      <c r="P415" s="19">
        <f>VLOOKUP($A415,'MG Universe'!$A$2:$R$9990,16)</f>
        <v>3.2599999999999997E-2</v>
      </c>
      <c r="Q415" s="89">
        <f>VLOOKUP($A415,'MG Universe'!$A$2:$R$9990,17)</f>
        <v>15</v>
      </c>
      <c r="R415" s="18">
        <f>VLOOKUP($A415,'MG Universe'!$A$2:$R$9990,18)</f>
        <v>128.91</v>
      </c>
      <c r="S415" s="18">
        <f>VLOOKUP($A415,'MG Universe'!$A$2:$U$9990,19)</f>
        <v>12909270070</v>
      </c>
      <c r="T415" s="18" t="str">
        <f>VLOOKUP($A415,'MG Universe'!$A$2:$U$9990,20)</f>
        <v>Large</v>
      </c>
      <c r="U415" s="18" t="str">
        <f>VLOOKUP($A415,'MG Universe'!$A$2:$U$9990,21)</f>
        <v>Food Processing</v>
      </c>
    </row>
    <row r="416" spans="1:21" ht="15.75" thickBot="1" x14ac:dyDescent="0.3">
      <c r="A416" s="138" t="s">
        <v>1404</v>
      </c>
      <c r="B416" s="119" t="str">
        <f>VLOOKUP($A416,'MG Universe'!$A$2:$R$9990,2)</f>
        <v>Schlumberger Limited.</v>
      </c>
      <c r="C416" s="15" t="str">
        <f>VLOOKUP($A416,'MG Universe'!$A$2:$R$9990,3)</f>
        <v>D</v>
      </c>
      <c r="D416" s="15" t="str">
        <f>VLOOKUP($A416,'MG Universe'!$A$2:$R$9990,4)</f>
        <v>S</v>
      </c>
      <c r="E416" s="15" t="str">
        <f>VLOOKUP($A416,'MG Universe'!$A$2:$R$9990,5)</f>
        <v>O</v>
      </c>
      <c r="F416" s="16" t="str">
        <f>VLOOKUP($A416,'MG Universe'!$A$2:$R$9990,6)</f>
        <v>SO</v>
      </c>
      <c r="G416" s="85">
        <f>VLOOKUP($A416,'MG Universe'!$A$2:$R$9990,7)</f>
        <v>43278</v>
      </c>
      <c r="H416" s="18">
        <f>VLOOKUP($A416,'MG Universe'!$A$2:$R$9990,8)</f>
        <v>0</v>
      </c>
      <c r="I416" s="18">
        <f>VLOOKUP($A416,'MG Universe'!$A$2:$R$9990,9)</f>
        <v>66.739999999999995</v>
      </c>
      <c r="J416" s="19" t="str">
        <f>VLOOKUP($A416,'MG Universe'!$A$2:$R$9990,10)</f>
        <v>N/A</v>
      </c>
      <c r="K416" s="86">
        <f>VLOOKUP($A416,'MG Universe'!$A$2:$R$9990,11)</f>
        <v>119.18</v>
      </c>
      <c r="L416" s="19">
        <f>VLOOKUP($A416,'MG Universe'!$A$2:$R$9990,12)</f>
        <v>0.03</v>
      </c>
      <c r="M416" s="87">
        <f>VLOOKUP($A416,'MG Universe'!$A$2:$R$9990,13)</f>
        <v>1.1000000000000001</v>
      </c>
      <c r="N416" s="88">
        <f>VLOOKUP($A416,'MG Universe'!$A$2:$R$9990,14)</f>
        <v>1.1100000000000001</v>
      </c>
      <c r="O416" s="18">
        <f>VLOOKUP($A416,'MG Universe'!$A$2:$R$9990,15)</f>
        <v>-11.55</v>
      </c>
      <c r="P416" s="19">
        <f>VLOOKUP($A416,'MG Universe'!$A$2:$R$9990,16)</f>
        <v>0.5534</v>
      </c>
      <c r="Q416" s="89">
        <f>VLOOKUP($A416,'MG Universe'!$A$2:$R$9990,17)</f>
        <v>0</v>
      </c>
      <c r="R416" s="18">
        <f>VLOOKUP($A416,'MG Universe'!$A$2:$R$9990,18)</f>
        <v>32.840000000000003</v>
      </c>
      <c r="S416" s="18">
        <f>VLOOKUP($A416,'MG Universe'!$A$2:$U$9990,19)</f>
        <v>93348755886</v>
      </c>
      <c r="T416" s="18" t="str">
        <f>VLOOKUP($A416,'MG Universe'!$A$2:$U$9990,20)</f>
        <v>Large</v>
      </c>
      <c r="U416" s="18" t="str">
        <f>VLOOKUP($A416,'MG Universe'!$A$2:$U$9990,21)</f>
        <v>Oil &amp; Gas</v>
      </c>
    </row>
    <row r="417" spans="1:21" ht="15.75" thickBot="1" x14ac:dyDescent="0.3">
      <c r="A417" s="138" t="s">
        <v>1408</v>
      </c>
      <c r="B417" s="119" t="str">
        <f>VLOOKUP($A417,'MG Universe'!$A$2:$R$9990,2)</f>
        <v>SL Green Realty Corp</v>
      </c>
      <c r="C417" s="15" t="str">
        <f>VLOOKUP($A417,'MG Universe'!$A$2:$R$9990,3)</f>
        <v>D</v>
      </c>
      <c r="D417" s="15" t="str">
        <f>VLOOKUP($A417,'MG Universe'!$A$2:$R$9990,4)</f>
        <v>S</v>
      </c>
      <c r="E417" s="15" t="str">
        <f>VLOOKUP($A417,'MG Universe'!$A$2:$R$9990,5)</f>
        <v>O</v>
      </c>
      <c r="F417" s="16" t="str">
        <f>VLOOKUP($A417,'MG Universe'!$A$2:$R$9990,6)</f>
        <v>SO</v>
      </c>
      <c r="G417" s="85">
        <f>VLOOKUP($A417,'MG Universe'!$A$2:$R$9990,7)</f>
        <v>43203</v>
      </c>
      <c r="H417" s="18">
        <f>VLOOKUP($A417,'MG Universe'!$A$2:$R$9990,8)</f>
        <v>0</v>
      </c>
      <c r="I417" s="18">
        <f>VLOOKUP($A417,'MG Universe'!$A$2:$R$9990,9)</f>
        <v>100.21</v>
      </c>
      <c r="J417" s="19" t="str">
        <f>VLOOKUP($A417,'MG Universe'!$A$2:$R$9990,10)</f>
        <v>N/A</v>
      </c>
      <c r="K417" s="86">
        <f>VLOOKUP($A417,'MG Universe'!$A$2:$R$9990,11)</f>
        <v>51.65</v>
      </c>
      <c r="L417" s="19">
        <f>VLOOKUP($A417,'MG Universe'!$A$2:$R$9990,12)</f>
        <v>3.1300000000000001E-2</v>
      </c>
      <c r="M417" s="87">
        <f>VLOOKUP($A417,'MG Universe'!$A$2:$R$9990,13)</f>
        <v>1.1000000000000001</v>
      </c>
      <c r="N417" s="88">
        <f>VLOOKUP($A417,'MG Universe'!$A$2:$R$9990,14)</f>
        <v>4.08</v>
      </c>
      <c r="O417" s="18">
        <f>VLOOKUP($A417,'MG Universe'!$A$2:$R$9990,15)</f>
        <v>-66.44</v>
      </c>
      <c r="P417" s="19">
        <f>VLOOKUP($A417,'MG Universe'!$A$2:$R$9990,16)</f>
        <v>0.21579999999999999</v>
      </c>
      <c r="Q417" s="89">
        <f>VLOOKUP($A417,'MG Universe'!$A$2:$R$9990,17)</f>
        <v>7</v>
      </c>
      <c r="R417" s="18">
        <f>VLOOKUP($A417,'MG Universe'!$A$2:$R$9990,18)</f>
        <v>48.11</v>
      </c>
      <c r="S417" s="18">
        <f>VLOOKUP($A417,'MG Universe'!$A$2:$U$9990,19)</f>
        <v>8948620240</v>
      </c>
      <c r="T417" s="18" t="str">
        <f>VLOOKUP($A417,'MG Universe'!$A$2:$U$9990,20)</f>
        <v>Mid</v>
      </c>
      <c r="U417" s="18" t="str">
        <f>VLOOKUP($A417,'MG Universe'!$A$2:$U$9990,21)</f>
        <v>REIT</v>
      </c>
    </row>
    <row r="418" spans="1:21" ht="15.75" thickBot="1" x14ac:dyDescent="0.3">
      <c r="A418" s="138" t="s">
        <v>1426</v>
      </c>
      <c r="B418" s="119" t="str">
        <f>VLOOKUP($A418,'MG Universe'!$A$2:$R$9990,2)</f>
        <v>Snap-on Incorporated</v>
      </c>
      <c r="C418" s="15" t="str">
        <f>VLOOKUP($A418,'MG Universe'!$A$2:$R$9990,3)</f>
        <v>B</v>
      </c>
      <c r="D418" s="15" t="str">
        <f>VLOOKUP($A418,'MG Universe'!$A$2:$R$9990,4)</f>
        <v>D</v>
      </c>
      <c r="E418" s="15" t="str">
        <f>VLOOKUP($A418,'MG Universe'!$A$2:$R$9990,5)</f>
        <v>U</v>
      </c>
      <c r="F418" s="16" t="str">
        <f>VLOOKUP($A418,'MG Universe'!$A$2:$R$9990,6)</f>
        <v>DU</v>
      </c>
      <c r="G418" s="85">
        <f>VLOOKUP($A418,'MG Universe'!$A$2:$R$9990,7)</f>
        <v>43241</v>
      </c>
      <c r="H418" s="18">
        <f>VLOOKUP($A418,'MG Universe'!$A$2:$R$9990,8)</f>
        <v>273.95</v>
      </c>
      <c r="I418" s="18">
        <f>VLOOKUP($A418,'MG Universe'!$A$2:$R$9990,9)</f>
        <v>159.57</v>
      </c>
      <c r="J418" s="19">
        <f>VLOOKUP($A418,'MG Universe'!$A$2:$R$9990,10)</f>
        <v>0.58250000000000002</v>
      </c>
      <c r="K418" s="86">
        <f>VLOOKUP($A418,'MG Universe'!$A$2:$R$9990,11)</f>
        <v>16.47</v>
      </c>
      <c r="L418" s="19">
        <f>VLOOKUP($A418,'MG Universe'!$A$2:$R$9990,12)</f>
        <v>1.8499999999999999E-2</v>
      </c>
      <c r="M418" s="87">
        <f>VLOOKUP($A418,'MG Universe'!$A$2:$R$9990,13)</f>
        <v>1.1000000000000001</v>
      </c>
      <c r="N418" s="88">
        <f>VLOOKUP($A418,'MG Universe'!$A$2:$R$9990,14)</f>
        <v>2.2799999999999998</v>
      </c>
      <c r="O418" s="18">
        <f>VLOOKUP($A418,'MG Universe'!$A$2:$R$9990,15)</f>
        <v>-1.1299999999999999</v>
      </c>
      <c r="P418" s="19">
        <f>VLOOKUP($A418,'MG Universe'!$A$2:$R$9990,16)</f>
        <v>3.9800000000000002E-2</v>
      </c>
      <c r="Q418" s="89">
        <f>VLOOKUP($A418,'MG Universe'!$A$2:$R$9990,17)</f>
        <v>8</v>
      </c>
      <c r="R418" s="18">
        <f>VLOOKUP($A418,'MG Universe'!$A$2:$R$9990,18)</f>
        <v>114.95</v>
      </c>
      <c r="S418" s="18">
        <f>VLOOKUP($A418,'MG Universe'!$A$2:$U$9990,19)</f>
        <v>9107503645</v>
      </c>
      <c r="T418" s="18" t="str">
        <f>VLOOKUP($A418,'MG Universe'!$A$2:$U$9990,20)</f>
        <v>Mid</v>
      </c>
      <c r="U418" s="18" t="str">
        <f>VLOOKUP($A418,'MG Universe'!$A$2:$U$9990,21)</f>
        <v>Machinery</v>
      </c>
    </row>
    <row r="419" spans="1:21" ht="15.75" thickBot="1" x14ac:dyDescent="0.3">
      <c r="A419" s="138" t="s">
        <v>1434</v>
      </c>
      <c r="B419" s="119" t="str">
        <f>VLOOKUP($A419,'MG Universe'!$A$2:$R$9990,2)</f>
        <v>Synopsys, Inc.</v>
      </c>
      <c r="C419" s="15" t="str">
        <f>VLOOKUP($A419,'MG Universe'!$A$2:$R$9990,3)</f>
        <v>D</v>
      </c>
      <c r="D419" s="15" t="str">
        <f>VLOOKUP($A419,'MG Universe'!$A$2:$R$9990,4)</f>
        <v>S</v>
      </c>
      <c r="E419" s="15" t="str">
        <f>VLOOKUP($A419,'MG Universe'!$A$2:$R$9990,5)</f>
        <v>O</v>
      </c>
      <c r="F419" s="16" t="str">
        <f>VLOOKUP($A419,'MG Universe'!$A$2:$R$9990,6)</f>
        <v>SO</v>
      </c>
      <c r="G419" s="85">
        <f>VLOOKUP($A419,'MG Universe'!$A$2:$R$9990,7)</f>
        <v>43198</v>
      </c>
      <c r="H419" s="18">
        <f>VLOOKUP($A419,'MG Universe'!$A$2:$R$9990,8)</f>
        <v>43.13</v>
      </c>
      <c r="I419" s="18">
        <f>VLOOKUP($A419,'MG Universe'!$A$2:$R$9990,9)</f>
        <v>92.11</v>
      </c>
      <c r="J419" s="19">
        <f>VLOOKUP($A419,'MG Universe'!$A$2:$R$9990,10)</f>
        <v>2.1356000000000002</v>
      </c>
      <c r="K419" s="86">
        <f>VLOOKUP($A419,'MG Universe'!$A$2:$R$9990,11)</f>
        <v>43.65</v>
      </c>
      <c r="L419" s="19">
        <f>VLOOKUP($A419,'MG Universe'!$A$2:$R$9990,12)</f>
        <v>0</v>
      </c>
      <c r="M419" s="87">
        <f>VLOOKUP($A419,'MG Universe'!$A$2:$R$9990,13)</f>
        <v>1.1000000000000001</v>
      </c>
      <c r="N419" s="88">
        <f>VLOOKUP($A419,'MG Universe'!$A$2:$R$9990,14)</f>
        <v>0.68</v>
      </c>
      <c r="O419" s="18">
        <f>VLOOKUP($A419,'MG Universe'!$A$2:$R$9990,15)</f>
        <v>-8.36</v>
      </c>
      <c r="P419" s="19">
        <f>VLOOKUP($A419,'MG Universe'!$A$2:$R$9990,16)</f>
        <v>0.17580000000000001</v>
      </c>
      <c r="Q419" s="89">
        <f>VLOOKUP($A419,'MG Universe'!$A$2:$R$9990,17)</f>
        <v>0</v>
      </c>
      <c r="R419" s="18">
        <f>VLOOKUP($A419,'MG Universe'!$A$2:$R$9990,18)</f>
        <v>42.52</v>
      </c>
      <c r="S419" s="18">
        <f>VLOOKUP($A419,'MG Universe'!$A$2:$U$9990,19)</f>
        <v>13713396118</v>
      </c>
      <c r="T419" s="18" t="str">
        <f>VLOOKUP($A419,'MG Universe'!$A$2:$U$9990,20)</f>
        <v>Large</v>
      </c>
      <c r="U419" s="18" t="str">
        <f>VLOOKUP($A419,'MG Universe'!$A$2:$U$9990,21)</f>
        <v>Software</v>
      </c>
    </row>
    <row r="420" spans="1:21" ht="15.75" thickBot="1" x14ac:dyDescent="0.3">
      <c r="A420" s="138" t="s">
        <v>72</v>
      </c>
      <c r="B420" s="119" t="str">
        <f>VLOOKUP($A420,'MG Universe'!$A$2:$R$9990,2)</f>
        <v>Southern Co</v>
      </c>
      <c r="C420" s="15" t="str">
        <f>VLOOKUP($A420,'MG Universe'!$A$2:$R$9990,3)</f>
        <v>D+</v>
      </c>
      <c r="D420" s="15" t="str">
        <f>VLOOKUP($A420,'MG Universe'!$A$2:$R$9990,4)</f>
        <v>S</v>
      </c>
      <c r="E420" s="15" t="str">
        <f>VLOOKUP($A420,'MG Universe'!$A$2:$R$9990,5)</f>
        <v>O</v>
      </c>
      <c r="F420" s="16" t="str">
        <f>VLOOKUP($A420,'MG Universe'!$A$2:$R$9990,6)</f>
        <v>SO</v>
      </c>
      <c r="G420" s="85">
        <f>VLOOKUP($A420,'MG Universe'!$A$2:$R$9990,7)</f>
        <v>43178</v>
      </c>
      <c r="H420" s="18">
        <f>VLOOKUP($A420,'MG Universe'!$A$2:$R$9990,8)</f>
        <v>15.63</v>
      </c>
      <c r="I420" s="18">
        <f>VLOOKUP($A420,'MG Universe'!$A$2:$R$9990,9)</f>
        <v>47.65</v>
      </c>
      <c r="J420" s="19">
        <f>VLOOKUP($A420,'MG Universe'!$A$2:$R$9990,10)</f>
        <v>3.0486</v>
      </c>
      <c r="K420" s="86">
        <f>VLOOKUP($A420,'MG Universe'!$A$2:$R$9990,11)</f>
        <v>22.06</v>
      </c>
      <c r="L420" s="19">
        <f>VLOOKUP($A420,'MG Universe'!$A$2:$R$9990,12)</f>
        <v>4.8300000000000003E-2</v>
      </c>
      <c r="M420" s="87">
        <f>VLOOKUP($A420,'MG Universe'!$A$2:$R$9990,13)</f>
        <v>0</v>
      </c>
      <c r="N420" s="88">
        <f>VLOOKUP($A420,'MG Universe'!$A$2:$R$9990,14)</f>
        <v>0.74</v>
      </c>
      <c r="O420" s="18">
        <f>VLOOKUP($A420,'MG Universe'!$A$2:$R$9990,15)</f>
        <v>-75.48</v>
      </c>
      <c r="P420" s="19">
        <f>VLOOKUP($A420,'MG Universe'!$A$2:$R$9990,16)</f>
        <v>6.7799999999999999E-2</v>
      </c>
      <c r="Q420" s="89">
        <f>VLOOKUP($A420,'MG Universe'!$A$2:$R$9990,17)</f>
        <v>17</v>
      </c>
      <c r="R420" s="18">
        <f>VLOOKUP($A420,'MG Universe'!$A$2:$R$9990,18)</f>
        <v>38.94</v>
      </c>
      <c r="S420" s="18">
        <f>VLOOKUP($A420,'MG Universe'!$A$2:$U$9990,19)</f>
        <v>48456506011</v>
      </c>
      <c r="T420" s="18" t="str">
        <f>VLOOKUP($A420,'MG Universe'!$A$2:$U$9990,20)</f>
        <v>Large</v>
      </c>
      <c r="U420" s="18" t="str">
        <f>VLOOKUP($A420,'MG Universe'!$A$2:$U$9990,21)</f>
        <v>Utilities</v>
      </c>
    </row>
    <row r="421" spans="1:21" ht="15.75" thickBot="1" x14ac:dyDescent="0.3">
      <c r="A421" s="138" t="s">
        <v>1443</v>
      </c>
      <c r="B421" s="119" t="str">
        <f>VLOOKUP($A421,'MG Universe'!$A$2:$R$9990,2)</f>
        <v>Simon Property Group Inc</v>
      </c>
      <c r="C421" s="15" t="str">
        <f>VLOOKUP($A421,'MG Universe'!$A$2:$R$9990,3)</f>
        <v>D+</v>
      </c>
      <c r="D421" s="15" t="str">
        <f>VLOOKUP($A421,'MG Universe'!$A$2:$R$9990,4)</f>
        <v>S</v>
      </c>
      <c r="E421" s="15" t="str">
        <f>VLOOKUP($A421,'MG Universe'!$A$2:$R$9990,5)</f>
        <v>O</v>
      </c>
      <c r="F421" s="16" t="str">
        <f>VLOOKUP($A421,'MG Universe'!$A$2:$R$9990,6)</f>
        <v>SO</v>
      </c>
      <c r="G421" s="85">
        <f>VLOOKUP($A421,'MG Universe'!$A$2:$R$9990,7)</f>
        <v>43170</v>
      </c>
      <c r="H421" s="18">
        <f>VLOOKUP($A421,'MG Universe'!$A$2:$R$9990,8)</f>
        <v>114.79</v>
      </c>
      <c r="I421" s="18">
        <f>VLOOKUP($A421,'MG Universe'!$A$2:$R$9990,9)</f>
        <v>170.48</v>
      </c>
      <c r="J421" s="19">
        <f>VLOOKUP($A421,'MG Universe'!$A$2:$R$9990,10)</f>
        <v>1.4851000000000001</v>
      </c>
      <c r="K421" s="86">
        <f>VLOOKUP($A421,'MG Universe'!$A$2:$R$9990,11)</f>
        <v>29.55</v>
      </c>
      <c r="L421" s="19">
        <f>VLOOKUP($A421,'MG Universe'!$A$2:$R$9990,12)</f>
        <v>4.19E-2</v>
      </c>
      <c r="M421" s="87">
        <f>VLOOKUP($A421,'MG Universe'!$A$2:$R$9990,13)</f>
        <v>0.6</v>
      </c>
      <c r="N421" s="88">
        <f>VLOOKUP($A421,'MG Universe'!$A$2:$R$9990,14)</f>
        <v>0.96</v>
      </c>
      <c r="O421" s="18">
        <f>VLOOKUP($A421,'MG Universe'!$A$2:$R$9990,15)</f>
        <v>-83.69</v>
      </c>
      <c r="P421" s="19">
        <f>VLOOKUP($A421,'MG Universe'!$A$2:$R$9990,16)</f>
        <v>0.1052</v>
      </c>
      <c r="Q421" s="89">
        <f>VLOOKUP($A421,'MG Universe'!$A$2:$R$9990,17)</f>
        <v>7</v>
      </c>
      <c r="R421" s="18">
        <f>VLOOKUP($A421,'MG Universe'!$A$2:$R$9990,18)</f>
        <v>38.270000000000003</v>
      </c>
      <c r="S421" s="18">
        <f>VLOOKUP($A421,'MG Universe'!$A$2:$U$9990,19)</f>
        <v>53115946625</v>
      </c>
      <c r="T421" s="18" t="str">
        <f>VLOOKUP($A421,'MG Universe'!$A$2:$U$9990,20)</f>
        <v>Large</v>
      </c>
      <c r="U421" s="18" t="str">
        <f>VLOOKUP($A421,'MG Universe'!$A$2:$U$9990,21)</f>
        <v>REIT</v>
      </c>
    </row>
    <row r="422" spans="1:21" ht="15.75" thickBot="1" x14ac:dyDescent="0.3">
      <c r="A422" s="138" t="s">
        <v>1445</v>
      </c>
      <c r="B422" s="119" t="str">
        <f>VLOOKUP($A422,'MG Universe'!$A$2:$R$9990,2)</f>
        <v>S&amp;P Global Inc</v>
      </c>
      <c r="C422" s="15" t="str">
        <f>VLOOKUP($A422,'MG Universe'!$A$2:$R$9990,3)</f>
        <v>C-</v>
      </c>
      <c r="D422" s="15" t="str">
        <f>VLOOKUP($A422,'MG Universe'!$A$2:$R$9990,4)</f>
        <v>S</v>
      </c>
      <c r="E422" s="15" t="str">
        <f>VLOOKUP($A422,'MG Universe'!$A$2:$R$9990,5)</f>
        <v>F</v>
      </c>
      <c r="F422" s="16" t="str">
        <f>VLOOKUP($A422,'MG Universe'!$A$2:$R$9990,6)</f>
        <v>SF</v>
      </c>
      <c r="G422" s="85">
        <f>VLOOKUP($A422,'MG Universe'!$A$2:$R$9990,7)</f>
        <v>43238</v>
      </c>
      <c r="H422" s="18">
        <f>VLOOKUP($A422,'MG Universe'!$A$2:$R$9990,8)</f>
        <v>249.84</v>
      </c>
      <c r="I422" s="18">
        <f>VLOOKUP($A422,'MG Universe'!$A$2:$R$9990,9)</f>
        <v>212.59</v>
      </c>
      <c r="J422" s="19">
        <f>VLOOKUP($A422,'MG Universe'!$A$2:$R$9990,10)</f>
        <v>0.85089999999999999</v>
      </c>
      <c r="K422" s="86">
        <f>VLOOKUP($A422,'MG Universe'!$A$2:$R$9990,11)</f>
        <v>32.76</v>
      </c>
      <c r="L422" s="19">
        <f>VLOOKUP($A422,'MG Universe'!$A$2:$R$9990,12)</f>
        <v>7.7000000000000002E-3</v>
      </c>
      <c r="M422" s="87">
        <f>VLOOKUP($A422,'MG Universe'!$A$2:$R$9990,13)</f>
        <v>1.4</v>
      </c>
      <c r="N422" s="88">
        <f>VLOOKUP($A422,'MG Universe'!$A$2:$R$9990,14)</f>
        <v>1.05</v>
      </c>
      <c r="O422" s="18">
        <f>VLOOKUP($A422,'MG Universe'!$A$2:$R$9990,15)</f>
        <v>-20.46</v>
      </c>
      <c r="P422" s="19">
        <f>VLOOKUP($A422,'MG Universe'!$A$2:$R$9990,16)</f>
        <v>0.12130000000000001</v>
      </c>
      <c r="Q422" s="89">
        <f>VLOOKUP($A422,'MG Universe'!$A$2:$R$9990,17)</f>
        <v>20</v>
      </c>
      <c r="R422" s="18">
        <f>VLOOKUP($A422,'MG Universe'!$A$2:$R$9990,18)</f>
        <v>23.11</v>
      </c>
      <c r="S422" s="18">
        <f>VLOOKUP($A422,'MG Universe'!$A$2:$U$9990,19)</f>
        <v>53216703719</v>
      </c>
      <c r="T422" s="18" t="str">
        <f>VLOOKUP($A422,'MG Universe'!$A$2:$U$9990,20)</f>
        <v>Large</v>
      </c>
      <c r="U422" s="18" t="str">
        <f>VLOOKUP($A422,'MG Universe'!$A$2:$U$9990,21)</f>
        <v>Financial Services</v>
      </c>
    </row>
    <row r="423" spans="1:21" ht="15.75" thickBot="1" x14ac:dyDescent="0.3">
      <c r="A423" s="138" t="s">
        <v>1462</v>
      </c>
      <c r="B423" s="119" t="str">
        <f>VLOOKUP($A423,'MG Universe'!$A$2:$R$9990,2)</f>
        <v>Stericycle Inc</v>
      </c>
      <c r="C423" s="15" t="str">
        <f>VLOOKUP($A423,'MG Universe'!$A$2:$R$9990,3)</f>
        <v>D</v>
      </c>
      <c r="D423" s="15" t="str">
        <f>VLOOKUP($A423,'MG Universe'!$A$2:$R$9990,4)</f>
        <v>S</v>
      </c>
      <c r="E423" s="15" t="str">
        <f>VLOOKUP($A423,'MG Universe'!$A$2:$R$9990,5)</f>
        <v>O</v>
      </c>
      <c r="F423" s="16" t="str">
        <f>VLOOKUP($A423,'MG Universe'!$A$2:$R$9990,6)</f>
        <v>SO</v>
      </c>
      <c r="G423" s="85">
        <f>VLOOKUP($A423,'MG Universe'!$A$2:$R$9990,7)</f>
        <v>43235</v>
      </c>
      <c r="H423" s="18">
        <f>VLOOKUP($A423,'MG Universe'!$A$2:$R$9990,8)</f>
        <v>5.49</v>
      </c>
      <c r="I423" s="18">
        <f>VLOOKUP($A423,'MG Universe'!$A$2:$R$9990,9)</f>
        <v>67.25</v>
      </c>
      <c r="J423" s="19">
        <f>VLOOKUP($A423,'MG Universe'!$A$2:$R$9990,10)</f>
        <v>12.249499999999999</v>
      </c>
      <c r="K423" s="86">
        <f>VLOOKUP($A423,'MG Universe'!$A$2:$R$9990,11)</f>
        <v>25.57</v>
      </c>
      <c r="L423" s="19">
        <f>VLOOKUP($A423,'MG Universe'!$A$2:$R$9990,12)</f>
        <v>0</v>
      </c>
      <c r="M423" s="87">
        <f>VLOOKUP($A423,'MG Universe'!$A$2:$R$9990,13)</f>
        <v>0.4</v>
      </c>
      <c r="N423" s="88">
        <f>VLOOKUP($A423,'MG Universe'!$A$2:$R$9990,14)</f>
        <v>0.81</v>
      </c>
      <c r="O423" s="18">
        <f>VLOOKUP($A423,'MG Universe'!$A$2:$R$9990,15)</f>
        <v>-38.049999999999997</v>
      </c>
      <c r="P423" s="19">
        <f>VLOOKUP($A423,'MG Universe'!$A$2:$R$9990,16)</f>
        <v>8.5400000000000004E-2</v>
      </c>
      <c r="Q423" s="89">
        <f>VLOOKUP($A423,'MG Universe'!$A$2:$R$9990,17)</f>
        <v>0</v>
      </c>
      <c r="R423" s="18">
        <f>VLOOKUP($A423,'MG Universe'!$A$2:$R$9990,18)</f>
        <v>58.44</v>
      </c>
      <c r="S423" s="18">
        <f>VLOOKUP($A423,'MG Universe'!$A$2:$U$9990,19)</f>
        <v>5843273347</v>
      </c>
      <c r="T423" s="18" t="str">
        <f>VLOOKUP($A423,'MG Universe'!$A$2:$U$9990,20)</f>
        <v>Mid</v>
      </c>
      <c r="U423" s="18" t="str">
        <f>VLOOKUP($A423,'MG Universe'!$A$2:$U$9990,21)</f>
        <v>Environmental</v>
      </c>
    </row>
    <row r="424" spans="1:21" ht="15.75" thickBot="1" x14ac:dyDescent="0.3">
      <c r="A424" s="138" t="s">
        <v>1466</v>
      </c>
      <c r="B424" s="119" t="str">
        <f>VLOOKUP($A424,'MG Universe'!$A$2:$R$9990,2)</f>
        <v>Sempra Energy</v>
      </c>
      <c r="C424" s="15" t="str">
        <f>VLOOKUP($A424,'MG Universe'!$A$2:$R$9990,3)</f>
        <v>D</v>
      </c>
      <c r="D424" s="15" t="str">
        <f>VLOOKUP($A424,'MG Universe'!$A$2:$R$9990,4)</f>
        <v>S</v>
      </c>
      <c r="E424" s="15" t="str">
        <f>VLOOKUP($A424,'MG Universe'!$A$2:$R$9990,5)</f>
        <v>O</v>
      </c>
      <c r="F424" s="16" t="str">
        <f>VLOOKUP($A424,'MG Universe'!$A$2:$R$9990,6)</f>
        <v>SO</v>
      </c>
      <c r="G424" s="85">
        <f>VLOOKUP($A424,'MG Universe'!$A$2:$R$9990,7)</f>
        <v>43240</v>
      </c>
      <c r="H424" s="18">
        <f>VLOOKUP($A424,'MG Universe'!$A$2:$R$9990,8)</f>
        <v>33.53</v>
      </c>
      <c r="I424" s="18">
        <f>VLOOKUP($A424,'MG Universe'!$A$2:$R$9990,9)</f>
        <v>115.61</v>
      </c>
      <c r="J424" s="19">
        <f>VLOOKUP($A424,'MG Universe'!$A$2:$R$9990,10)</f>
        <v>3.448</v>
      </c>
      <c r="K424" s="86">
        <f>VLOOKUP($A424,'MG Universe'!$A$2:$R$9990,11)</f>
        <v>27.72</v>
      </c>
      <c r="L424" s="19">
        <f>VLOOKUP($A424,'MG Universe'!$A$2:$R$9990,12)</f>
        <v>2.8500000000000001E-2</v>
      </c>
      <c r="M424" s="87">
        <f>VLOOKUP($A424,'MG Universe'!$A$2:$R$9990,13)</f>
        <v>0.5</v>
      </c>
      <c r="N424" s="88">
        <f>VLOOKUP($A424,'MG Universe'!$A$2:$R$9990,14)</f>
        <v>0.37</v>
      </c>
      <c r="O424" s="18">
        <f>VLOOKUP($A424,'MG Universe'!$A$2:$R$9990,15)</f>
        <v>-158.94999999999999</v>
      </c>
      <c r="P424" s="19">
        <f>VLOOKUP($A424,'MG Universe'!$A$2:$R$9990,16)</f>
        <v>9.6100000000000005E-2</v>
      </c>
      <c r="Q424" s="89">
        <f>VLOOKUP($A424,'MG Universe'!$A$2:$R$9990,17)</f>
        <v>7</v>
      </c>
      <c r="R424" s="18">
        <f>VLOOKUP($A424,'MG Universe'!$A$2:$R$9990,18)</f>
        <v>77.95</v>
      </c>
      <c r="S424" s="18">
        <f>VLOOKUP($A424,'MG Universe'!$A$2:$U$9990,19)</f>
        <v>30734822822</v>
      </c>
      <c r="T424" s="18" t="str">
        <f>VLOOKUP($A424,'MG Universe'!$A$2:$U$9990,20)</f>
        <v>Large</v>
      </c>
      <c r="U424" s="18" t="str">
        <f>VLOOKUP($A424,'MG Universe'!$A$2:$U$9990,21)</f>
        <v>Utilities</v>
      </c>
    </row>
    <row r="425" spans="1:21" ht="15.75" thickBot="1" x14ac:dyDescent="0.3">
      <c r="A425" s="138" t="s">
        <v>1482</v>
      </c>
      <c r="B425" s="119" t="str">
        <f>VLOOKUP($A425,'MG Universe'!$A$2:$R$9990,2)</f>
        <v>SunTrust Banks, Inc.</v>
      </c>
      <c r="C425" s="15" t="str">
        <f>VLOOKUP($A425,'MG Universe'!$A$2:$R$9990,3)</f>
        <v>B+</v>
      </c>
      <c r="D425" s="15" t="str">
        <f>VLOOKUP($A425,'MG Universe'!$A$2:$R$9990,4)</f>
        <v>E</v>
      </c>
      <c r="E425" s="15" t="str">
        <f>VLOOKUP($A425,'MG Universe'!$A$2:$R$9990,5)</f>
        <v>U</v>
      </c>
      <c r="F425" s="16" t="str">
        <f>VLOOKUP($A425,'MG Universe'!$A$2:$R$9990,6)</f>
        <v>EU</v>
      </c>
      <c r="G425" s="85">
        <f>VLOOKUP($A425,'MG Universe'!$A$2:$R$9990,7)</f>
        <v>43277</v>
      </c>
      <c r="H425" s="18">
        <f>VLOOKUP($A425,'MG Universe'!$A$2:$R$9990,8)</f>
        <v>125.39</v>
      </c>
      <c r="I425" s="18">
        <f>VLOOKUP($A425,'MG Universe'!$A$2:$R$9990,9)</f>
        <v>68.91</v>
      </c>
      <c r="J425" s="19">
        <f>VLOOKUP($A425,'MG Universe'!$A$2:$R$9990,10)</f>
        <v>0.54959999999999998</v>
      </c>
      <c r="K425" s="86">
        <f>VLOOKUP($A425,'MG Universe'!$A$2:$R$9990,11)</f>
        <v>16.03</v>
      </c>
      <c r="L425" s="19">
        <f>VLOOKUP($A425,'MG Universe'!$A$2:$R$9990,12)</f>
        <v>1.9199999999999998E-2</v>
      </c>
      <c r="M425" s="87">
        <f>VLOOKUP($A425,'MG Universe'!$A$2:$R$9990,13)</f>
        <v>1.3</v>
      </c>
      <c r="N425" s="88" t="str">
        <f>VLOOKUP($A425,'MG Universe'!$A$2:$R$9990,14)</f>
        <v>N/A</v>
      </c>
      <c r="O425" s="18" t="str">
        <f>VLOOKUP($A425,'MG Universe'!$A$2:$R$9990,15)</f>
        <v>N/A</v>
      </c>
      <c r="P425" s="19">
        <f>VLOOKUP($A425,'MG Universe'!$A$2:$R$9990,16)</f>
        <v>3.7600000000000001E-2</v>
      </c>
      <c r="Q425" s="89">
        <f>VLOOKUP($A425,'MG Universe'!$A$2:$R$9990,17)</f>
        <v>7</v>
      </c>
      <c r="R425" s="18">
        <f>VLOOKUP($A425,'MG Universe'!$A$2:$R$9990,18)</f>
        <v>74.34</v>
      </c>
      <c r="S425" s="18">
        <f>VLOOKUP($A425,'MG Universe'!$A$2:$U$9990,19)</f>
        <v>31536979128</v>
      </c>
      <c r="T425" s="18" t="str">
        <f>VLOOKUP($A425,'MG Universe'!$A$2:$U$9990,20)</f>
        <v>Large</v>
      </c>
      <c r="U425" s="18" t="str">
        <f>VLOOKUP($A425,'MG Universe'!$A$2:$U$9990,21)</f>
        <v>Banks</v>
      </c>
    </row>
    <row r="426" spans="1:21" ht="15.75" thickBot="1" x14ac:dyDescent="0.3">
      <c r="A426" s="138" t="s">
        <v>1492</v>
      </c>
      <c r="B426" s="119" t="str">
        <f>VLOOKUP($A426,'MG Universe'!$A$2:$R$9990,2)</f>
        <v>State Street Corp</v>
      </c>
      <c r="C426" s="15" t="str">
        <f>VLOOKUP($A426,'MG Universe'!$A$2:$R$9990,3)</f>
        <v>C+</v>
      </c>
      <c r="D426" s="15" t="str">
        <f>VLOOKUP($A426,'MG Universe'!$A$2:$R$9990,4)</f>
        <v>E</v>
      </c>
      <c r="E426" s="15" t="str">
        <f>VLOOKUP($A426,'MG Universe'!$A$2:$R$9990,5)</f>
        <v>F</v>
      </c>
      <c r="F426" s="16" t="str">
        <f>VLOOKUP($A426,'MG Universe'!$A$2:$R$9990,6)</f>
        <v>EF</v>
      </c>
      <c r="G426" s="85">
        <f>VLOOKUP($A426,'MG Universe'!$A$2:$R$9990,7)</f>
        <v>43177</v>
      </c>
      <c r="H426" s="18">
        <f>VLOOKUP($A426,'MG Universe'!$A$2:$R$9990,8)</f>
        <v>99.2</v>
      </c>
      <c r="I426" s="18">
        <f>VLOOKUP($A426,'MG Universe'!$A$2:$R$9990,9)</f>
        <v>93.45</v>
      </c>
      <c r="J426" s="19">
        <f>VLOOKUP($A426,'MG Universe'!$A$2:$R$9990,10)</f>
        <v>0.94199999999999995</v>
      </c>
      <c r="K426" s="86">
        <f>VLOOKUP($A426,'MG Universe'!$A$2:$R$9990,11)</f>
        <v>16.809999999999999</v>
      </c>
      <c r="L426" s="19">
        <f>VLOOKUP($A426,'MG Universe'!$A$2:$R$9990,12)</f>
        <v>1.7100000000000001E-2</v>
      </c>
      <c r="M426" s="87">
        <f>VLOOKUP($A426,'MG Universe'!$A$2:$R$9990,13)</f>
        <v>1.3</v>
      </c>
      <c r="N426" s="88" t="str">
        <f>VLOOKUP($A426,'MG Universe'!$A$2:$R$9990,14)</f>
        <v>N/A</v>
      </c>
      <c r="O426" s="18" t="str">
        <f>VLOOKUP($A426,'MG Universe'!$A$2:$R$9990,15)</f>
        <v>N/A</v>
      </c>
      <c r="P426" s="19">
        <f>VLOOKUP($A426,'MG Universe'!$A$2:$R$9990,16)</f>
        <v>4.1500000000000002E-2</v>
      </c>
      <c r="Q426" s="89">
        <f>VLOOKUP($A426,'MG Universe'!$A$2:$R$9990,17)</f>
        <v>7</v>
      </c>
      <c r="R426" s="18">
        <f>VLOOKUP($A426,'MG Universe'!$A$2:$R$9990,18)</f>
        <v>89.34</v>
      </c>
      <c r="S426" s="18">
        <f>VLOOKUP($A426,'MG Universe'!$A$2:$U$9990,19)</f>
        <v>33868925959</v>
      </c>
      <c r="T426" s="18" t="str">
        <f>VLOOKUP($A426,'MG Universe'!$A$2:$U$9990,20)</f>
        <v>Large</v>
      </c>
      <c r="U426" s="18" t="str">
        <f>VLOOKUP($A426,'MG Universe'!$A$2:$U$9990,21)</f>
        <v>Banks</v>
      </c>
    </row>
    <row r="427" spans="1:21" ht="15.75" thickBot="1" x14ac:dyDescent="0.3">
      <c r="A427" s="138" t="s">
        <v>1496</v>
      </c>
      <c r="B427" s="119" t="str">
        <f>VLOOKUP($A427,'MG Universe'!$A$2:$R$9990,2)</f>
        <v>Seagate Technology PLC</v>
      </c>
      <c r="C427" s="15" t="str">
        <f>VLOOKUP($A427,'MG Universe'!$A$2:$R$9990,3)</f>
        <v>D+</v>
      </c>
      <c r="D427" s="15" t="str">
        <f>VLOOKUP($A427,'MG Universe'!$A$2:$R$9990,4)</f>
        <v>S</v>
      </c>
      <c r="E427" s="15" t="str">
        <f>VLOOKUP($A427,'MG Universe'!$A$2:$R$9990,5)</f>
        <v>O</v>
      </c>
      <c r="F427" s="16" t="str">
        <f>VLOOKUP($A427,'MG Universe'!$A$2:$R$9990,6)</f>
        <v>SO</v>
      </c>
      <c r="G427" s="85">
        <f>VLOOKUP($A427,'MG Universe'!$A$2:$R$9990,7)</f>
        <v>43164</v>
      </c>
      <c r="H427" s="18">
        <f>VLOOKUP($A427,'MG Universe'!$A$2:$R$9990,8)</f>
        <v>0</v>
      </c>
      <c r="I427" s="18">
        <f>VLOOKUP($A427,'MG Universe'!$A$2:$R$9990,9)</f>
        <v>58.1</v>
      </c>
      <c r="J427" s="19" t="str">
        <f>VLOOKUP($A427,'MG Universe'!$A$2:$R$9990,10)</f>
        <v>N/A</v>
      </c>
      <c r="K427" s="86">
        <f>VLOOKUP($A427,'MG Universe'!$A$2:$R$9990,11)</f>
        <v>19.829999999999998</v>
      </c>
      <c r="L427" s="19">
        <f>VLOOKUP($A427,'MG Universe'!$A$2:$R$9990,12)</f>
        <v>4.3400000000000001E-2</v>
      </c>
      <c r="M427" s="87">
        <f>VLOOKUP($A427,'MG Universe'!$A$2:$R$9990,13)</f>
        <v>1.7</v>
      </c>
      <c r="N427" s="88">
        <f>VLOOKUP($A427,'MG Universe'!$A$2:$R$9990,14)</f>
        <v>1.58</v>
      </c>
      <c r="O427" s="18">
        <f>VLOOKUP($A427,'MG Universe'!$A$2:$R$9990,15)</f>
        <v>-9.5500000000000007</v>
      </c>
      <c r="P427" s="19">
        <f>VLOOKUP($A427,'MG Universe'!$A$2:$R$9990,16)</f>
        <v>5.6599999999999998E-2</v>
      </c>
      <c r="Q427" s="89">
        <f>VLOOKUP($A427,'MG Universe'!$A$2:$R$9990,17)</f>
        <v>7</v>
      </c>
      <c r="R427" s="18">
        <f>VLOOKUP($A427,'MG Universe'!$A$2:$R$9990,18)</f>
        <v>18.43</v>
      </c>
      <c r="S427" s="18">
        <f>VLOOKUP($A427,'MG Universe'!$A$2:$U$9990,19)</f>
        <v>16840957995</v>
      </c>
      <c r="T427" s="18" t="str">
        <f>VLOOKUP($A427,'MG Universe'!$A$2:$U$9990,20)</f>
        <v>Large</v>
      </c>
      <c r="U427" s="18" t="str">
        <f>VLOOKUP($A427,'MG Universe'!$A$2:$U$9990,21)</f>
        <v>IT Hardware</v>
      </c>
    </row>
    <row r="428" spans="1:21" ht="15.75" thickBot="1" x14ac:dyDescent="0.3">
      <c r="A428" s="138" t="s">
        <v>1498</v>
      </c>
      <c r="B428" s="119" t="str">
        <f>VLOOKUP($A428,'MG Universe'!$A$2:$R$9990,2)</f>
        <v>Constellation Brands, Inc. Class A</v>
      </c>
      <c r="C428" s="15" t="str">
        <f>VLOOKUP($A428,'MG Universe'!$A$2:$R$9990,3)</f>
        <v>C</v>
      </c>
      <c r="D428" s="15" t="str">
        <f>VLOOKUP($A428,'MG Universe'!$A$2:$R$9990,4)</f>
        <v>E</v>
      </c>
      <c r="E428" s="15" t="str">
        <f>VLOOKUP($A428,'MG Universe'!$A$2:$R$9990,5)</f>
        <v>F</v>
      </c>
      <c r="F428" s="16" t="str">
        <f>VLOOKUP($A428,'MG Universe'!$A$2:$R$9990,6)</f>
        <v>EF</v>
      </c>
      <c r="G428" s="85">
        <f>VLOOKUP($A428,'MG Universe'!$A$2:$R$9990,7)</f>
        <v>43235</v>
      </c>
      <c r="H428" s="18">
        <f>VLOOKUP($A428,'MG Universe'!$A$2:$R$9990,8)</f>
        <v>278.39</v>
      </c>
      <c r="I428" s="18">
        <f>VLOOKUP($A428,'MG Universe'!$A$2:$R$9990,9)</f>
        <v>213.85</v>
      </c>
      <c r="J428" s="19">
        <f>VLOOKUP($A428,'MG Universe'!$A$2:$R$9990,10)</f>
        <v>0.76819999999999999</v>
      </c>
      <c r="K428" s="86">
        <f>VLOOKUP($A428,'MG Universe'!$A$2:$R$9990,11)</f>
        <v>24.58</v>
      </c>
      <c r="L428" s="19">
        <f>VLOOKUP($A428,'MG Universe'!$A$2:$R$9990,12)</f>
        <v>9.7000000000000003E-3</v>
      </c>
      <c r="M428" s="87">
        <f>VLOOKUP($A428,'MG Universe'!$A$2:$R$9990,13)</f>
        <v>0</v>
      </c>
      <c r="N428" s="88">
        <f>VLOOKUP($A428,'MG Universe'!$A$2:$R$9990,14)</f>
        <v>1.79</v>
      </c>
      <c r="O428" s="18">
        <f>VLOOKUP($A428,'MG Universe'!$A$2:$R$9990,15)</f>
        <v>-45.22</v>
      </c>
      <c r="P428" s="19">
        <f>VLOOKUP($A428,'MG Universe'!$A$2:$R$9990,16)</f>
        <v>8.0399999999999999E-2</v>
      </c>
      <c r="Q428" s="89">
        <f>VLOOKUP($A428,'MG Universe'!$A$2:$R$9990,17)</f>
        <v>3</v>
      </c>
      <c r="R428" s="18">
        <f>VLOOKUP($A428,'MG Universe'!$A$2:$R$9990,18)</f>
        <v>94.52</v>
      </c>
      <c r="S428" s="18">
        <f>VLOOKUP($A428,'MG Universe'!$A$2:$U$9990,19)</f>
        <v>41278321084</v>
      </c>
      <c r="T428" s="18" t="str">
        <f>VLOOKUP($A428,'MG Universe'!$A$2:$U$9990,20)</f>
        <v>Large</v>
      </c>
      <c r="U428" s="18" t="str">
        <f>VLOOKUP($A428,'MG Universe'!$A$2:$U$9990,21)</f>
        <v>Alcohol &amp; Tobacco</v>
      </c>
    </row>
    <row r="429" spans="1:21" ht="15.75" thickBot="1" x14ac:dyDescent="0.3">
      <c r="A429" s="138" t="s">
        <v>1505</v>
      </c>
      <c r="B429" s="119" t="str">
        <f>VLOOKUP($A429,'MG Universe'!$A$2:$R$9990,2)</f>
        <v>Stanley Black &amp; Decker, Inc.</v>
      </c>
      <c r="C429" s="15" t="str">
        <f>VLOOKUP($A429,'MG Universe'!$A$2:$R$9990,3)</f>
        <v>A-</v>
      </c>
      <c r="D429" s="15" t="str">
        <f>VLOOKUP($A429,'MG Universe'!$A$2:$R$9990,4)</f>
        <v>D</v>
      </c>
      <c r="E429" s="15" t="str">
        <f>VLOOKUP($A429,'MG Universe'!$A$2:$R$9990,5)</f>
        <v>U</v>
      </c>
      <c r="F429" s="16" t="str">
        <f>VLOOKUP($A429,'MG Universe'!$A$2:$R$9990,6)</f>
        <v>DU</v>
      </c>
      <c r="G429" s="85">
        <f>VLOOKUP($A429,'MG Universe'!$A$2:$R$9990,7)</f>
        <v>43276</v>
      </c>
      <c r="H429" s="18">
        <f>VLOOKUP($A429,'MG Universe'!$A$2:$R$9990,8)</f>
        <v>235.72</v>
      </c>
      <c r="I429" s="18">
        <f>VLOOKUP($A429,'MG Universe'!$A$2:$R$9990,9)</f>
        <v>135.71</v>
      </c>
      <c r="J429" s="19">
        <f>VLOOKUP($A429,'MG Universe'!$A$2:$R$9990,10)</f>
        <v>0.57569999999999999</v>
      </c>
      <c r="K429" s="86">
        <f>VLOOKUP($A429,'MG Universe'!$A$2:$R$9990,11)</f>
        <v>18.54</v>
      </c>
      <c r="L429" s="19">
        <f>VLOOKUP($A429,'MG Universe'!$A$2:$R$9990,12)</f>
        <v>1.78E-2</v>
      </c>
      <c r="M429" s="87">
        <f>VLOOKUP($A429,'MG Universe'!$A$2:$R$9990,13)</f>
        <v>1</v>
      </c>
      <c r="N429" s="88">
        <f>VLOOKUP($A429,'MG Universe'!$A$2:$R$9990,14)</f>
        <v>1.06</v>
      </c>
      <c r="O429" s="18">
        <f>VLOOKUP($A429,'MG Universe'!$A$2:$R$9990,15)</f>
        <v>-40.049999999999997</v>
      </c>
      <c r="P429" s="19">
        <f>VLOOKUP($A429,'MG Universe'!$A$2:$R$9990,16)</f>
        <v>5.0200000000000002E-2</v>
      </c>
      <c r="Q429" s="89">
        <f>VLOOKUP($A429,'MG Universe'!$A$2:$R$9990,17)</f>
        <v>20</v>
      </c>
      <c r="R429" s="18">
        <f>VLOOKUP($A429,'MG Universe'!$A$2:$R$9990,18)</f>
        <v>95.94</v>
      </c>
      <c r="S429" s="18">
        <f>VLOOKUP($A429,'MG Universe'!$A$2:$U$9990,19)</f>
        <v>21106401934</v>
      </c>
      <c r="T429" s="18" t="str">
        <f>VLOOKUP($A429,'MG Universe'!$A$2:$U$9990,20)</f>
        <v>Large</v>
      </c>
      <c r="U429" s="18" t="str">
        <f>VLOOKUP($A429,'MG Universe'!$A$2:$U$9990,21)</f>
        <v>Machinery</v>
      </c>
    </row>
    <row r="430" spans="1:21" ht="15.75" thickBot="1" x14ac:dyDescent="0.3">
      <c r="A430" s="138" t="s">
        <v>1507</v>
      </c>
      <c r="B430" s="119" t="str">
        <f>VLOOKUP($A430,'MG Universe'!$A$2:$R$9990,2)</f>
        <v>Skyworks Solutions Inc</v>
      </c>
      <c r="C430" s="15" t="str">
        <f>VLOOKUP($A430,'MG Universe'!$A$2:$R$9990,3)</f>
        <v>B-</v>
      </c>
      <c r="D430" s="15" t="str">
        <f>VLOOKUP($A430,'MG Universe'!$A$2:$R$9990,4)</f>
        <v>E</v>
      </c>
      <c r="E430" s="15" t="str">
        <f>VLOOKUP($A430,'MG Universe'!$A$2:$R$9990,5)</f>
        <v>U</v>
      </c>
      <c r="F430" s="16" t="str">
        <f>VLOOKUP($A430,'MG Universe'!$A$2:$R$9990,6)</f>
        <v>EU</v>
      </c>
      <c r="G430" s="85">
        <f>VLOOKUP($A430,'MG Universe'!$A$2:$R$9990,7)</f>
        <v>43277</v>
      </c>
      <c r="H430" s="18">
        <f>VLOOKUP($A430,'MG Universe'!$A$2:$R$9990,8)</f>
        <v>212.29</v>
      </c>
      <c r="I430" s="18">
        <f>VLOOKUP($A430,'MG Universe'!$A$2:$R$9990,9)</f>
        <v>101.69</v>
      </c>
      <c r="J430" s="19">
        <f>VLOOKUP($A430,'MG Universe'!$A$2:$R$9990,10)</f>
        <v>0.47899999999999998</v>
      </c>
      <c r="K430" s="86">
        <f>VLOOKUP($A430,'MG Universe'!$A$2:$R$9990,11)</f>
        <v>18.46</v>
      </c>
      <c r="L430" s="19">
        <f>VLOOKUP($A430,'MG Universe'!$A$2:$R$9990,12)</f>
        <v>1.14E-2</v>
      </c>
      <c r="M430" s="87">
        <f>VLOOKUP($A430,'MG Universe'!$A$2:$R$9990,13)</f>
        <v>0.6</v>
      </c>
      <c r="N430" s="88">
        <f>VLOOKUP($A430,'MG Universe'!$A$2:$R$9990,14)</f>
        <v>8.83</v>
      </c>
      <c r="O430" s="18">
        <f>VLOOKUP($A430,'MG Universe'!$A$2:$R$9990,15)</f>
        <v>11.59</v>
      </c>
      <c r="P430" s="19">
        <f>VLOOKUP($A430,'MG Universe'!$A$2:$R$9990,16)</f>
        <v>4.9799999999999997E-2</v>
      </c>
      <c r="Q430" s="89">
        <f>VLOOKUP($A430,'MG Universe'!$A$2:$R$9990,17)</f>
        <v>4</v>
      </c>
      <c r="R430" s="18">
        <f>VLOOKUP($A430,'MG Universe'!$A$2:$R$9990,18)</f>
        <v>59.1</v>
      </c>
      <c r="S430" s="18">
        <f>VLOOKUP($A430,'MG Universe'!$A$2:$U$9990,19)</f>
        <v>18485480970</v>
      </c>
      <c r="T430" s="18" t="str">
        <f>VLOOKUP($A430,'MG Universe'!$A$2:$U$9990,20)</f>
        <v>Large</v>
      </c>
      <c r="U430" s="18" t="str">
        <f>VLOOKUP($A430,'MG Universe'!$A$2:$U$9990,21)</f>
        <v>IT Hardware</v>
      </c>
    </row>
    <row r="431" spans="1:21" ht="15.75" thickBot="1" x14ac:dyDescent="0.3">
      <c r="A431" s="138" t="s">
        <v>1519</v>
      </c>
      <c r="B431" s="119" t="str">
        <f>VLOOKUP($A431,'MG Universe'!$A$2:$R$9990,2)</f>
        <v>Synchrony Financial</v>
      </c>
      <c r="C431" s="15" t="str">
        <f>VLOOKUP($A431,'MG Universe'!$A$2:$R$9990,3)</f>
        <v>B+</v>
      </c>
      <c r="D431" s="15" t="str">
        <f>VLOOKUP($A431,'MG Universe'!$A$2:$R$9990,4)</f>
        <v>E</v>
      </c>
      <c r="E431" s="15" t="str">
        <f>VLOOKUP($A431,'MG Universe'!$A$2:$R$9990,5)</f>
        <v>U</v>
      </c>
      <c r="F431" s="16" t="str">
        <f>VLOOKUP($A431,'MG Universe'!$A$2:$R$9990,6)</f>
        <v>EU</v>
      </c>
      <c r="G431" s="85">
        <f>VLOOKUP($A431,'MG Universe'!$A$2:$R$9990,7)</f>
        <v>43256</v>
      </c>
      <c r="H431" s="18">
        <f>VLOOKUP($A431,'MG Universe'!$A$2:$R$9990,8)</f>
        <v>107.77</v>
      </c>
      <c r="I431" s="18">
        <f>VLOOKUP($A431,'MG Universe'!$A$2:$R$9990,9)</f>
        <v>32.82</v>
      </c>
      <c r="J431" s="19">
        <f>VLOOKUP($A431,'MG Universe'!$A$2:$R$9990,10)</f>
        <v>0.30449999999999999</v>
      </c>
      <c r="K431" s="86">
        <f>VLOOKUP($A431,'MG Universe'!$A$2:$R$9990,11)</f>
        <v>11.72</v>
      </c>
      <c r="L431" s="19">
        <f>VLOOKUP($A431,'MG Universe'!$A$2:$R$9990,12)</f>
        <v>1.7100000000000001E-2</v>
      </c>
      <c r="M431" s="87">
        <f>VLOOKUP($A431,'MG Universe'!$A$2:$R$9990,13)</f>
        <v>1.1000000000000001</v>
      </c>
      <c r="N431" s="88" t="str">
        <f>VLOOKUP($A431,'MG Universe'!$A$2:$R$9990,14)</f>
        <v>N/A</v>
      </c>
      <c r="O431" s="18" t="str">
        <f>VLOOKUP($A431,'MG Universe'!$A$2:$R$9990,15)</f>
        <v>N/A</v>
      </c>
      <c r="P431" s="19">
        <f>VLOOKUP($A431,'MG Universe'!$A$2:$R$9990,16)</f>
        <v>1.61E-2</v>
      </c>
      <c r="Q431" s="89">
        <f>VLOOKUP($A431,'MG Universe'!$A$2:$R$9990,17)</f>
        <v>2</v>
      </c>
      <c r="R431" s="18">
        <f>VLOOKUP($A431,'MG Universe'!$A$2:$R$9990,18)</f>
        <v>36.58</v>
      </c>
      <c r="S431" s="18">
        <f>VLOOKUP($A431,'MG Universe'!$A$2:$U$9990,19)</f>
        <v>24679813232</v>
      </c>
      <c r="T431" s="18" t="str">
        <f>VLOOKUP($A431,'MG Universe'!$A$2:$U$9990,20)</f>
        <v>Large</v>
      </c>
      <c r="U431" s="18" t="str">
        <f>VLOOKUP($A431,'MG Universe'!$A$2:$U$9990,21)</f>
        <v>Financial Services</v>
      </c>
    </row>
    <row r="432" spans="1:21" ht="15.75" thickBot="1" x14ac:dyDescent="0.3">
      <c r="A432" s="138" t="s">
        <v>1521</v>
      </c>
      <c r="B432" s="119" t="str">
        <f>VLOOKUP($A432,'MG Universe'!$A$2:$R$9990,2)</f>
        <v>Stryker Corporation</v>
      </c>
      <c r="C432" s="15" t="str">
        <f>VLOOKUP($A432,'MG Universe'!$A$2:$R$9990,3)</f>
        <v>C</v>
      </c>
      <c r="D432" s="15" t="str">
        <f>VLOOKUP($A432,'MG Universe'!$A$2:$R$9990,4)</f>
        <v>E</v>
      </c>
      <c r="E432" s="15" t="str">
        <f>VLOOKUP($A432,'MG Universe'!$A$2:$R$9990,5)</f>
        <v>O</v>
      </c>
      <c r="F432" s="16" t="str">
        <f>VLOOKUP($A432,'MG Universe'!$A$2:$R$9990,6)</f>
        <v>EO</v>
      </c>
      <c r="G432" s="85">
        <f>VLOOKUP($A432,'MG Universe'!$A$2:$R$9990,7)</f>
        <v>43200</v>
      </c>
      <c r="H432" s="18">
        <f>VLOOKUP($A432,'MG Universe'!$A$2:$R$9990,8)</f>
        <v>149.69</v>
      </c>
      <c r="I432" s="18">
        <f>VLOOKUP($A432,'MG Universe'!$A$2:$R$9990,9)</f>
        <v>176.11</v>
      </c>
      <c r="J432" s="19">
        <f>VLOOKUP($A432,'MG Universe'!$A$2:$R$9990,10)</f>
        <v>1.1765000000000001</v>
      </c>
      <c r="K432" s="86">
        <f>VLOOKUP($A432,'MG Universe'!$A$2:$R$9990,11)</f>
        <v>38.79</v>
      </c>
      <c r="L432" s="19">
        <f>VLOOKUP($A432,'MG Universe'!$A$2:$R$9990,12)</f>
        <v>9.9000000000000008E-3</v>
      </c>
      <c r="M432" s="87">
        <f>VLOOKUP($A432,'MG Universe'!$A$2:$R$9990,13)</f>
        <v>0.7</v>
      </c>
      <c r="N432" s="88">
        <f>VLOOKUP($A432,'MG Universe'!$A$2:$R$9990,14)</f>
        <v>2.29</v>
      </c>
      <c r="O432" s="18">
        <f>VLOOKUP($A432,'MG Universe'!$A$2:$R$9990,15)</f>
        <v>-11.12</v>
      </c>
      <c r="P432" s="19">
        <f>VLOOKUP($A432,'MG Universe'!$A$2:$R$9990,16)</f>
        <v>0.1515</v>
      </c>
      <c r="Q432" s="89">
        <f>VLOOKUP($A432,'MG Universe'!$A$2:$R$9990,17)</f>
        <v>8</v>
      </c>
      <c r="R432" s="18">
        <f>VLOOKUP($A432,'MG Universe'!$A$2:$R$9990,18)</f>
        <v>65.12</v>
      </c>
      <c r="S432" s="18">
        <f>VLOOKUP($A432,'MG Universe'!$A$2:$U$9990,19)</f>
        <v>66148203946</v>
      </c>
      <c r="T432" s="18" t="str">
        <f>VLOOKUP($A432,'MG Universe'!$A$2:$U$9990,20)</f>
        <v>Large</v>
      </c>
      <c r="U432" s="18" t="str">
        <f>VLOOKUP($A432,'MG Universe'!$A$2:$U$9990,21)</f>
        <v>Medical</v>
      </c>
    </row>
    <row r="433" spans="1:21" ht="15.75" thickBot="1" x14ac:dyDescent="0.3">
      <c r="A433" s="138" t="s">
        <v>1525</v>
      </c>
      <c r="B433" s="119" t="str">
        <f>VLOOKUP($A433,'MG Universe'!$A$2:$R$9990,2)</f>
        <v>Symantec Corporation</v>
      </c>
      <c r="C433" s="15" t="str">
        <f>VLOOKUP($A433,'MG Universe'!$A$2:$R$9990,3)</f>
        <v>C-</v>
      </c>
      <c r="D433" s="15" t="str">
        <f>VLOOKUP($A433,'MG Universe'!$A$2:$R$9990,4)</f>
        <v>S</v>
      </c>
      <c r="E433" s="15" t="str">
        <f>VLOOKUP($A433,'MG Universe'!$A$2:$R$9990,5)</f>
        <v>U</v>
      </c>
      <c r="F433" s="16" t="str">
        <f>VLOOKUP($A433,'MG Universe'!$A$2:$R$9990,6)</f>
        <v>SU</v>
      </c>
      <c r="G433" s="85">
        <f>VLOOKUP($A433,'MG Universe'!$A$2:$R$9990,7)</f>
        <v>43198</v>
      </c>
      <c r="H433" s="18">
        <f>VLOOKUP($A433,'MG Universe'!$A$2:$R$9990,8)</f>
        <v>34.18</v>
      </c>
      <c r="I433" s="18">
        <f>VLOOKUP($A433,'MG Universe'!$A$2:$R$9990,9)</f>
        <v>21.57</v>
      </c>
      <c r="J433" s="19">
        <f>VLOOKUP($A433,'MG Universe'!$A$2:$R$9990,10)</f>
        <v>0.63109999999999999</v>
      </c>
      <c r="K433" s="86">
        <f>VLOOKUP($A433,'MG Universe'!$A$2:$R$9990,11)</f>
        <v>12.99</v>
      </c>
      <c r="L433" s="19">
        <f>VLOOKUP($A433,'MG Universe'!$A$2:$R$9990,12)</f>
        <v>1.3899999999999999E-2</v>
      </c>
      <c r="M433" s="87">
        <f>VLOOKUP($A433,'MG Universe'!$A$2:$R$9990,13)</f>
        <v>0.8</v>
      </c>
      <c r="N433" s="88">
        <f>VLOOKUP($A433,'MG Universe'!$A$2:$R$9990,14)</f>
        <v>1.1499999999999999</v>
      </c>
      <c r="O433" s="18">
        <f>VLOOKUP($A433,'MG Universe'!$A$2:$R$9990,15)</f>
        <v>-11.18</v>
      </c>
      <c r="P433" s="19">
        <f>VLOOKUP($A433,'MG Universe'!$A$2:$R$9990,16)</f>
        <v>2.2499999999999999E-2</v>
      </c>
      <c r="Q433" s="89">
        <f>VLOOKUP($A433,'MG Universe'!$A$2:$R$9990,17)</f>
        <v>0</v>
      </c>
      <c r="R433" s="18">
        <f>VLOOKUP($A433,'MG Universe'!$A$2:$R$9990,18)</f>
        <v>16.66</v>
      </c>
      <c r="S433" s="18">
        <f>VLOOKUP($A433,'MG Universe'!$A$2:$U$9990,19)</f>
        <v>13481239801</v>
      </c>
      <c r="T433" s="18" t="str">
        <f>VLOOKUP($A433,'MG Universe'!$A$2:$U$9990,20)</f>
        <v>Large</v>
      </c>
      <c r="U433" s="18" t="str">
        <f>VLOOKUP($A433,'MG Universe'!$A$2:$U$9990,21)</f>
        <v>Software</v>
      </c>
    </row>
    <row r="434" spans="1:21" ht="15.75" thickBot="1" x14ac:dyDescent="0.3">
      <c r="A434" s="138" t="s">
        <v>1527</v>
      </c>
      <c r="B434" s="119" t="str">
        <f>VLOOKUP($A434,'MG Universe'!$A$2:$R$9990,2)</f>
        <v>SYSCO Corporation</v>
      </c>
      <c r="C434" s="15" t="str">
        <f>VLOOKUP($A434,'MG Universe'!$A$2:$R$9990,3)</f>
        <v>D+</v>
      </c>
      <c r="D434" s="15" t="str">
        <f>VLOOKUP($A434,'MG Universe'!$A$2:$R$9990,4)</f>
        <v>S</v>
      </c>
      <c r="E434" s="15" t="str">
        <f>VLOOKUP($A434,'MG Universe'!$A$2:$R$9990,5)</f>
        <v>O</v>
      </c>
      <c r="F434" s="16" t="str">
        <f>VLOOKUP($A434,'MG Universe'!$A$2:$R$9990,6)</f>
        <v>SO</v>
      </c>
      <c r="G434" s="85">
        <f>VLOOKUP($A434,'MG Universe'!$A$2:$R$9990,7)</f>
        <v>43228</v>
      </c>
      <c r="H434" s="18">
        <f>VLOOKUP($A434,'MG Universe'!$A$2:$R$9990,8)</f>
        <v>26.27</v>
      </c>
      <c r="I434" s="18">
        <f>VLOOKUP($A434,'MG Universe'!$A$2:$R$9990,9)</f>
        <v>71.069999999999993</v>
      </c>
      <c r="J434" s="19">
        <f>VLOOKUP($A434,'MG Universe'!$A$2:$R$9990,10)</f>
        <v>2.7054</v>
      </c>
      <c r="K434" s="86">
        <f>VLOOKUP($A434,'MG Universe'!$A$2:$R$9990,11)</f>
        <v>35.36</v>
      </c>
      <c r="L434" s="19">
        <f>VLOOKUP($A434,'MG Universe'!$A$2:$R$9990,12)</f>
        <v>1.83E-2</v>
      </c>
      <c r="M434" s="87">
        <f>VLOOKUP($A434,'MG Universe'!$A$2:$R$9990,13)</f>
        <v>0.6</v>
      </c>
      <c r="N434" s="88">
        <f>VLOOKUP($A434,'MG Universe'!$A$2:$R$9990,14)</f>
        <v>1.38</v>
      </c>
      <c r="O434" s="18">
        <f>VLOOKUP($A434,'MG Universe'!$A$2:$R$9990,15)</f>
        <v>-14.56</v>
      </c>
      <c r="P434" s="19">
        <f>VLOOKUP($A434,'MG Universe'!$A$2:$R$9990,16)</f>
        <v>0.1343</v>
      </c>
      <c r="Q434" s="89">
        <f>VLOOKUP($A434,'MG Universe'!$A$2:$R$9990,17)</f>
        <v>20</v>
      </c>
      <c r="R434" s="18">
        <f>VLOOKUP($A434,'MG Universe'!$A$2:$R$9990,18)</f>
        <v>16.149999999999999</v>
      </c>
      <c r="S434" s="18">
        <f>VLOOKUP($A434,'MG Universe'!$A$2:$U$9990,19)</f>
        <v>37157964808</v>
      </c>
      <c r="T434" s="18" t="str">
        <f>VLOOKUP($A434,'MG Universe'!$A$2:$U$9990,20)</f>
        <v>Large</v>
      </c>
      <c r="U434" s="18" t="str">
        <f>VLOOKUP($A434,'MG Universe'!$A$2:$U$9990,21)</f>
        <v>Food Processing</v>
      </c>
    </row>
    <row r="435" spans="1:21" ht="15.75" thickBot="1" x14ac:dyDescent="0.3">
      <c r="A435" s="138" t="s">
        <v>64</v>
      </c>
      <c r="B435" s="119" t="str">
        <f>VLOOKUP($A435,'MG Universe'!$A$2:$R$9990,2)</f>
        <v>AT&amp;T Inc.</v>
      </c>
      <c r="C435" s="15" t="str">
        <f>VLOOKUP($A435,'MG Universe'!$A$2:$R$9990,3)</f>
        <v>A</v>
      </c>
      <c r="D435" s="15" t="str">
        <f>VLOOKUP($A435,'MG Universe'!$A$2:$R$9990,4)</f>
        <v>D</v>
      </c>
      <c r="E435" s="15" t="str">
        <f>VLOOKUP($A435,'MG Universe'!$A$2:$R$9990,5)</f>
        <v>U</v>
      </c>
      <c r="F435" s="16" t="str">
        <f>VLOOKUP($A435,'MG Universe'!$A$2:$R$9990,6)</f>
        <v>DU</v>
      </c>
      <c r="G435" s="85">
        <f>VLOOKUP($A435,'MG Universe'!$A$2:$R$9990,7)</f>
        <v>43191</v>
      </c>
      <c r="H435" s="18">
        <f>VLOOKUP($A435,'MG Universe'!$A$2:$R$9990,8)</f>
        <v>92</v>
      </c>
      <c r="I435" s="18">
        <f>VLOOKUP($A435,'MG Universe'!$A$2:$R$9990,9)</f>
        <v>31.76</v>
      </c>
      <c r="J435" s="19">
        <f>VLOOKUP($A435,'MG Universe'!$A$2:$R$9990,10)</f>
        <v>0.34520000000000001</v>
      </c>
      <c r="K435" s="86">
        <f>VLOOKUP($A435,'MG Universe'!$A$2:$R$9990,11)</f>
        <v>10.02</v>
      </c>
      <c r="L435" s="19">
        <f>VLOOKUP($A435,'MG Universe'!$A$2:$R$9990,12)</f>
        <v>6.2E-2</v>
      </c>
      <c r="M435" s="87">
        <f>VLOOKUP($A435,'MG Universe'!$A$2:$R$9990,13)</f>
        <v>0.4</v>
      </c>
      <c r="N435" s="88">
        <f>VLOOKUP($A435,'MG Universe'!$A$2:$R$9990,14)</f>
        <v>0.97</v>
      </c>
      <c r="O435" s="18">
        <f>VLOOKUP($A435,'MG Universe'!$A$2:$R$9990,15)</f>
        <v>-36.26</v>
      </c>
      <c r="P435" s="19">
        <f>VLOOKUP($A435,'MG Universe'!$A$2:$R$9990,16)</f>
        <v>7.6E-3</v>
      </c>
      <c r="Q435" s="89">
        <f>VLOOKUP($A435,'MG Universe'!$A$2:$R$9990,17)</f>
        <v>14</v>
      </c>
      <c r="R435" s="18">
        <f>VLOOKUP($A435,'MG Universe'!$A$2:$R$9990,18)</f>
        <v>41.02</v>
      </c>
      <c r="S435" s="18">
        <f>VLOOKUP($A435,'MG Universe'!$A$2:$U$9990,19)</f>
        <v>230996156637</v>
      </c>
      <c r="T435" s="18" t="str">
        <f>VLOOKUP($A435,'MG Universe'!$A$2:$U$9990,20)</f>
        <v>Large</v>
      </c>
      <c r="U435" s="18" t="str">
        <f>VLOOKUP($A435,'MG Universe'!$A$2:$U$9990,21)</f>
        <v>Telecom</v>
      </c>
    </row>
    <row r="436" spans="1:21" ht="15.75" thickBot="1" x14ac:dyDescent="0.3">
      <c r="A436" s="138" t="s">
        <v>1529</v>
      </c>
      <c r="B436" s="119" t="str">
        <f>VLOOKUP($A436,'MG Universe'!$A$2:$R$9990,2)</f>
        <v>Molson Coors Brewing Co Class B</v>
      </c>
      <c r="C436" s="15" t="str">
        <f>VLOOKUP($A436,'MG Universe'!$A$2:$R$9990,3)</f>
        <v>A</v>
      </c>
      <c r="D436" s="15" t="str">
        <f>VLOOKUP($A436,'MG Universe'!$A$2:$R$9990,4)</f>
        <v>D</v>
      </c>
      <c r="E436" s="15" t="str">
        <f>VLOOKUP($A436,'MG Universe'!$A$2:$R$9990,5)</f>
        <v>U</v>
      </c>
      <c r="F436" s="16" t="str">
        <f>VLOOKUP($A436,'MG Universe'!$A$2:$R$9990,6)</f>
        <v>DU</v>
      </c>
      <c r="G436" s="85">
        <f>VLOOKUP($A436,'MG Universe'!$A$2:$R$9990,7)</f>
        <v>43172</v>
      </c>
      <c r="H436" s="18">
        <f>VLOOKUP($A436,'MG Universe'!$A$2:$R$9990,8)</f>
        <v>211.75</v>
      </c>
      <c r="I436" s="18">
        <f>VLOOKUP($A436,'MG Universe'!$A$2:$R$9990,9)</f>
        <v>67</v>
      </c>
      <c r="J436" s="19">
        <f>VLOOKUP($A436,'MG Universe'!$A$2:$R$9990,10)</f>
        <v>0.31640000000000001</v>
      </c>
      <c r="K436" s="86">
        <f>VLOOKUP($A436,'MG Universe'!$A$2:$R$9990,11)</f>
        <v>11.63</v>
      </c>
      <c r="L436" s="19">
        <f>VLOOKUP($A436,'MG Universe'!$A$2:$R$9990,12)</f>
        <v>2.4500000000000001E-2</v>
      </c>
      <c r="M436" s="87">
        <f>VLOOKUP($A436,'MG Universe'!$A$2:$R$9990,13)</f>
        <v>0.8</v>
      </c>
      <c r="N436" s="88">
        <f>VLOOKUP($A436,'MG Universe'!$A$2:$R$9990,14)</f>
        <v>0.64</v>
      </c>
      <c r="O436" s="18">
        <f>VLOOKUP($A436,'MG Universe'!$A$2:$R$9990,15)</f>
        <v>-68.5</v>
      </c>
      <c r="P436" s="19">
        <f>VLOOKUP($A436,'MG Universe'!$A$2:$R$9990,16)</f>
        <v>1.5699999999999999E-2</v>
      </c>
      <c r="Q436" s="89">
        <f>VLOOKUP($A436,'MG Universe'!$A$2:$R$9990,17)</f>
        <v>0</v>
      </c>
      <c r="R436" s="18">
        <f>VLOOKUP($A436,'MG Universe'!$A$2:$R$9990,18)</f>
        <v>83.53</v>
      </c>
      <c r="S436" s="18">
        <f>VLOOKUP($A436,'MG Universe'!$A$2:$U$9990,19)</f>
        <v>14785377760</v>
      </c>
      <c r="T436" s="18" t="str">
        <f>VLOOKUP($A436,'MG Universe'!$A$2:$U$9990,20)</f>
        <v>Large</v>
      </c>
      <c r="U436" s="18" t="str">
        <f>VLOOKUP($A436,'MG Universe'!$A$2:$U$9990,21)</f>
        <v>Alcohol &amp; Tobacco</v>
      </c>
    </row>
    <row r="437" spans="1:21" ht="15.75" thickBot="1" x14ac:dyDescent="0.3">
      <c r="A437" s="138" t="s">
        <v>1540</v>
      </c>
      <c r="B437" s="119" t="str">
        <f>VLOOKUP($A437,'MG Universe'!$A$2:$R$9990,2)</f>
        <v>TransDigm Group Incorporated</v>
      </c>
      <c r="C437" s="15" t="str">
        <f>VLOOKUP($A437,'MG Universe'!$A$2:$R$9990,3)</f>
        <v>D+</v>
      </c>
      <c r="D437" s="15" t="str">
        <f>VLOOKUP($A437,'MG Universe'!$A$2:$R$9990,4)</f>
        <v>S</v>
      </c>
      <c r="E437" s="15" t="str">
        <f>VLOOKUP($A437,'MG Universe'!$A$2:$R$9990,5)</f>
        <v>F</v>
      </c>
      <c r="F437" s="16" t="str">
        <f>VLOOKUP($A437,'MG Universe'!$A$2:$R$9990,6)</f>
        <v>SF</v>
      </c>
      <c r="G437" s="85">
        <f>VLOOKUP($A437,'MG Universe'!$A$2:$R$9990,7)</f>
        <v>43256</v>
      </c>
      <c r="H437" s="18">
        <f>VLOOKUP($A437,'MG Universe'!$A$2:$R$9990,8)</f>
        <v>413.57</v>
      </c>
      <c r="I437" s="18">
        <f>VLOOKUP($A437,'MG Universe'!$A$2:$R$9990,9)</f>
        <v>362.88</v>
      </c>
      <c r="J437" s="19">
        <f>VLOOKUP($A437,'MG Universe'!$A$2:$R$9990,10)</f>
        <v>0.87739999999999996</v>
      </c>
      <c r="K437" s="86">
        <f>VLOOKUP($A437,'MG Universe'!$A$2:$R$9990,11)</f>
        <v>33.79</v>
      </c>
      <c r="L437" s="19">
        <f>VLOOKUP($A437,'MG Universe'!$A$2:$R$9990,12)</f>
        <v>0</v>
      </c>
      <c r="M437" s="87">
        <f>VLOOKUP($A437,'MG Universe'!$A$2:$R$9990,13)</f>
        <v>0.8</v>
      </c>
      <c r="N437" s="88">
        <f>VLOOKUP($A437,'MG Universe'!$A$2:$R$9990,14)</f>
        <v>3.04</v>
      </c>
      <c r="O437" s="18">
        <f>VLOOKUP($A437,'MG Universe'!$A$2:$R$9990,15)</f>
        <v>-184.05</v>
      </c>
      <c r="P437" s="19">
        <f>VLOOKUP($A437,'MG Universe'!$A$2:$R$9990,16)</f>
        <v>0.12640000000000001</v>
      </c>
      <c r="Q437" s="89">
        <f>VLOOKUP($A437,'MG Universe'!$A$2:$R$9990,17)</f>
        <v>0</v>
      </c>
      <c r="R437" s="18">
        <f>VLOOKUP($A437,'MG Universe'!$A$2:$R$9990,18)</f>
        <v>0</v>
      </c>
      <c r="S437" s="18">
        <f>VLOOKUP($A437,'MG Universe'!$A$2:$U$9990,19)</f>
        <v>19018568998</v>
      </c>
      <c r="T437" s="18" t="str">
        <f>VLOOKUP($A437,'MG Universe'!$A$2:$U$9990,20)</f>
        <v>Large</v>
      </c>
      <c r="U437" s="18" t="str">
        <f>VLOOKUP($A437,'MG Universe'!$A$2:$U$9990,21)</f>
        <v>Defense</v>
      </c>
    </row>
    <row r="438" spans="1:21" ht="15.75" thickBot="1" x14ac:dyDescent="0.3">
      <c r="A438" s="138" t="s">
        <v>1552</v>
      </c>
      <c r="B438" s="119" t="str">
        <f>VLOOKUP($A438,'MG Universe'!$A$2:$R$9990,2)</f>
        <v>TE Connectivity Ltd</v>
      </c>
      <c r="C438" s="15" t="str">
        <f>VLOOKUP($A438,'MG Universe'!$A$2:$R$9990,3)</f>
        <v>B-</v>
      </c>
      <c r="D438" s="15" t="str">
        <f>VLOOKUP($A438,'MG Universe'!$A$2:$R$9990,4)</f>
        <v>E</v>
      </c>
      <c r="E438" s="15" t="str">
        <f>VLOOKUP($A438,'MG Universe'!$A$2:$R$9990,5)</f>
        <v>U</v>
      </c>
      <c r="F438" s="16" t="str">
        <f>VLOOKUP($A438,'MG Universe'!$A$2:$R$9990,6)</f>
        <v>EU</v>
      </c>
      <c r="G438" s="85">
        <f>VLOOKUP($A438,'MG Universe'!$A$2:$R$9990,7)</f>
        <v>43175</v>
      </c>
      <c r="H438" s="18">
        <f>VLOOKUP($A438,'MG Universe'!$A$2:$R$9990,8)</f>
        <v>133.27000000000001</v>
      </c>
      <c r="I438" s="18">
        <f>VLOOKUP($A438,'MG Universe'!$A$2:$R$9990,9)</f>
        <v>92.34</v>
      </c>
      <c r="J438" s="19">
        <f>VLOOKUP($A438,'MG Universe'!$A$2:$R$9990,10)</f>
        <v>0.69289999999999996</v>
      </c>
      <c r="K438" s="86">
        <f>VLOOKUP($A438,'MG Universe'!$A$2:$R$9990,11)</f>
        <v>17.86</v>
      </c>
      <c r="L438" s="19">
        <f>VLOOKUP($A438,'MG Universe'!$A$2:$R$9990,12)</f>
        <v>1.67E-2</v>
      </c>
      <c r="M438" s="87">
        <f>VLOOKUP($A438,'MG Universe'!$A$2:$R$9990,13)</f>
        <v>1.1000000000000001</v>
      </c>
      <c r="N438" s="88">
        <f>VLOOKUP($A438,'MG Universe'!$A$2:$R$9990,14)</f>
        <v>1.58</v>
      </c>
      <c r="O438" s="18">
        <f>VLOOKUP($A438,'MG Universe'!$A$2:$R$9990,15)</f>
        <v>-9.7899999999999991</v>
      </c>
      <c r="P438" s="19">
        <f>VLOOKUP($A438,'MG Universe'!$A$2:$R$9990,16)</f>
        <v>4.6800000000000001E-2</v>
      </c>
      <c r="Q438" s="89">
        <f>VLOOKUP($A438,'MG Universe'!$A$2:$R$9990,17)</f>
        <v>7</v>
      </c>
      <c r="R438" s="18">
        <f>VLOOKUP($A438,'MG Universe'!$A$2:$R$9990,18)</f>
        <v>57.39</v>
      </c>
      <c r="S438" s="18">
        <f>VLOOKUP($A438,'MG Universe'!$A$2:$U$9990,19)</f>
        <v>32540863658</v>
      </c>
      <c r="T438" s="18" t="str">
        <f>VLOOKUP($A438,'MG Universe'!$A$2:$U$9990,20)</f>
        <v>Large</v>
      </c>
      <c r="U438" s="18" t="str">
        <f>VLOOKUP($A438,'MG Universe'!$A$2:$U$9990,21)</f>
        <v>IT Hardware</v>
      </c>
    </row>
    <row r="439" spans="1:21" ht="15.75" thickBot="1" x14ac:dyDescent="0.3">
      <c r="A439" s="138" t="s">
        <v>1565</v>
      </c>
      <c r="B439" s="119" t="str">
        <f>VLOOKUP($A439,'MG Universe'!$A$2:$R$9990,2)</f>
        <v>Target Corporation</v>
      </c>
      <c r="C439" s="15" t="str">
        <f>VLOOKUP($A439,'MG Universe'!$A$2:$R$9990,3)</f>
        <v>B-</v>
      </c>
      <c r="D439" s="15" t="str">
        <f>VLOOKUP($A439,'MG Universe'!$A$2:$R$9990,4)</f>
        <v>S</v>
      </c>
      <c r="E439" s="15" t="str">
        <f>VLOOKUP($A439,'MG Universe'!$A$2:$R$9990,5)</f>
        <v>U</v>
      </c>
      <c r="F439" s="16" t="str">
        <f>VLOOKUP($A439,'MG Universe'!$A$2:$R$9990,6)</f>
        <v>SU</v>
      </c>
      <c r="G439" s="85">
        <f>VLOOKUP($A439,'MG Universe'!$A$2:$R$9990,7)</f>
        <v>43260</v>
      </c>
      <c r="H439" s="18">
        <f>VLOOKUP($A439,'MG Universe'!$A$2:$R$9990,8)</f>
        <v>177</v>
      </c>
      <c r="I439" s="18">
        <f>VLOOKUP($A439,'MG Universe'!$A$2:$R$9990,9)</f>
        <v>77.27</v>
      </c>
      <c r="J439" s="19">
        <f>VLOOKUP($A439,'MG Universe'!$A$2:$R$9990,10)</f>
        <v>0.43659999999999999</v>
      </c>
      <c r="K439" s="86">
        <f>VLOOKUP($A439,'MG Universe'!$A$2:$R$9990,11)</f>
        <v>16.8</v>
      </c>
      <c r="L439" s="19">
        <f>VLOOKUP($A439,'MG Universe'!$A$2:$R$9990,12)</f>
        <v>3.1600000000000003E-2</v>
      </c>
      <c r="M439" s="87">
        <f>VLOOKUP($A439,'MG Universe'!$A$2:$R$9990,13)</f>
        <v>0.7</v>
      </c>
      <c r="N439" s="88">
        <f>VLOOKUP($A439,'MG Universe'!$A$2:$R$9990,14)</f>
        <v>0.9</v>
      </c>
      <c r="O439" s="18">
        <f>VLOOKUP($A439,'MG Universe'!$A$2:$R$9990,15)</f>
        <v>-31.23</v>
      </c>
      <c r="P439" s="19">
        <f>VLOOKUP($A439,'MG Universe'!$A$2:$R$9990,16)</f>
        <v>4.1500000000000002E-2</v>
      </c>
      <c r="Q439" s="89">
        <f>VLOOKUP($A439,'MG Universe'!$A$2:$R$9990,17)</f>
        <v>20</v>
      </c>
      <c r="R439" s="18">
        <f>VLOOKUP($A439,'MG Universe'!$A$2:$R$9990,18)</f>
        <v>49.41</v>
      </c>
      <c r="S439" s="18">
        <f>VLOOKUP($A439,'MG Universe'!$A$2:$U$9990,19)</f>
        <v>41467437608</v>
      </c>
      <c r="T439" s="18" t="str">
        <f>VLOOKUP($A439,'MG Universe'!$A$2:$U$9990,20)</f>
        <v>Large</v>
      </c>
      <c r="U439" s="18" t="str">
        <f>VLOOKUP($A439,'MG Universe'!$A$2:$U$9990,21)</f>
        <v>Retail</v>
      </c>
    </row>
    <row r="440" spans="1:21" ht="15.75" thickBot="1" x14ac:dyDescent="0.3">
      <c r="A440" s="138" t="s">
        <v>1571</v>
      </c>
      <c r="B440" s="119" t="str">
        <f>VLOOKUP($A440,'MG Universe'!$A$2:$R$9990,2)</f>
        <v>Tiffany &amp; Co.</v>
      </c>
      <c r="C440" s="15" t="str">
        <f>VLOOKUP($A440,'MG Universe'!$A$2:$R$9990,3)</f>
        <v>C-</v>
      </c>
      <c r="D440" s="15" t="str">
        <f>VLOOKUP($A440,'MG Universe'!$A$2:$R$9990,4)</f>
        <v>E</v>
      </c>
      <c r="E440" s="15" t="str">
        <f>VLOOKUP($A440,'MG Universe'!$A$2:$R$9990,5)</f>
        <v>O</v>
      </c>
      <c r="F440" s="16" t="str">
        <f>VLOOKUP($A440,'MG Universe'!$A$2:$R$9990,6)</f>
        <v>EO</v>
      </c>
      <c r="G440" s="85">
        <f>VLOOKUP($A440,'MG Universe'!$A$2:$R$9990,7)</f>
        <v>43199</v>
      </c>
      <c r="H440" s="18">
        <f>VLOOKUP($A440,'MG Universe'!$A$2:$R$9990,8)</f>
        <v>55.85</v>
      </c>
      <c r="I440" s="18">
        <f>VLOOKUP($A440,'MG Universe'!$A$2:$R$9990,9)</f>
        <v>134.31</v>
      </c>
      <c r="J440" s="19">
        <f>VLOOKUP($A440,'MG Universe'!$A$2:$R$9990,10)</f>
        <v>2.4047999999999998</v>
      </c>
      <c r="K440" s="86">
        <f>VLOOKUP($A440,'MG Universe'!$A$2:$R$9990,11)</f>
        <v>37.31</v>
      </c>
      <c r="L440" s="19">
        <f>VLOOKUP($A440,'MG Universe'!$A$2:$R$9990,12)</f>
        <v>1.4500000000000001E-2</v>
      </c>
      <c r="M440" s="87">
        <f>VLOOKUP($A440,'MG Universe'!$A$2:$R$9990,13)</f>
        <v>1.8</v>
      </c>
      <c r="N440" s="88">
        <f>VLOOKUP($A440,'MG Universe'!$A$2:$R$9990,14)</f>
        <v>5.5</v>
      </c>
      <c r="O440" s="18">
        <f>VLOOKUP($A440,'MG Universe'!$A$2:$R$9990,15)</f>
        <v>13.98</v>
      </c>
      <c r="P440" s="19">
        <f>VLOOKUP($A440,'MG Universe'!$A$2:$R$9990,16)</f>
        <v>0.14399999999999999</v>
      </c>
      <c r="Q440" s="89">
        <f>VLOOKUP($A440,'MG Universe'!$A$2:$R$9990,17)</f>
        <v>15</v>
      </c>
      <c r="R440" s="18">
        <f>VLOOKUP($A440,'MG Universe'!$A$2:$R$9990,18)</f>
        <v>49.01</v>
      </c>
      <c r="S440" s="18">
        <f>VLOOKUP($A440,'MG Universe'!$A$2:$U$9990,19)</f>
        <v>16629006756</v>
      </c>
      <c r="T440" s="18" t="str">
        <f>VLOOKUP($A440,'MG Universe'!$A$2:$U$9990,20)</f>
        <v>Large</v>
      </c>
      <c r="U440" s="18" t="str">
        <f>VLOOKUP($A440,'MG Universe'!$A$2:$U$9990,21)</f>
        <v>Retail</v>
      </c>
    </row>
    <row r="441" spans="1:21" ht="15.75" thickBot="1" x14ac:dyDescent="0.3">
      <c r="A441" s="138" t="s">
        <v>1573</v>
      </c>
      <c r="B441" s="119" t="str">
        <f>VLOOKUP($A441,'MG Universe'!$A$2:$R$9990,2)</f>
        <v>TJX Companies Inc</v>
      </c>
      <c r="C441" s="15" t="str">
        <f>VLOOKUP($A441,'MG Universe'!$A$2:$R$9990,3)</f>
        <v>C+</v>
      </c>
      <c r="D441" s="15" t="str">
        <f>VLOOKUP($A441,'MG Universe'!$A$2:$R$9990,4)</f>
        <v>E</v>
      </c>
      <c r="E441" s="15" t="str">
        <f>VLOOKUP($A441,'MG Universe'!$A$2:$R$9990,5)</f>
        <v>F</v>
      </c>
      <c r="F441" s="16" t="str">
        <f>VLOOKUP($A441,'MG Universe'!$A$2:$R$9990,6)</f>
        <v>EF</v>
      </c>
      <c r="G441" s="85">
        <f>VLOOKUP($A441,'MG Universe'!$A$2:$R$9990,7)</f>
        <v>43223</v>
      </c>
      <c r="H441" s="18">
        <f>VLOOKUP($A441,'MG Universe'!$A$2:$R$9990,8)</f>
        <v>91.71</v>
      </c>
      <c r="I441" s="18">
        <f>VLOOKUP($A441,'MG Universe'!$A$2:$R$9990,9)</f>
        <v>96.3</v>
      </c>
      <c r="J441" s="19">
        <f>VLOOKUP($A441,'MG Universe'!$A$2:$R$9990,10)</f>
        <v>1.05</v>
      </c>
      <c r="K441" s="86">
        <f>VLOOKUP($A441,'MG Universe'!$A$2:$R$9990,11)</f>
        <v>24.01</v>
      </c>
      <c r="L441" s="19">
        <f>VLOOKUP($A441,'MG Universe'!$A$2:$R$9990,12)</f>
        <v>9.7999999999999997E-3</v>
      </c>
      <c r="M441" s="87">
        <f>VLOOKUP($A441,'MG Universe'!$A$2:$R$9990,13)</f>
        <v>0.7</v>
      </c>
      <c r="N441" s="88">
        <f>VLOOKUP($A441,'MG Universe'!$A$2:$R$9990,14)</f>
        <v>1.66</v>
      </c>
      <c r="O441" s="18">
        <f>VLOOKUP($A441,'MG Universe'!$A$2:$R$9990,15)</f>
        <v>-0.66</v>
      </c>
      <c r="P441" s="19">
        <f>VLOOKUP($A441,'MG Universe'!$A$2:$R$9990,16)</f>
        <v>7.7600000000000002E-2</v>
      </c>
      <c r="Q441" s="89">
        <f>VLOOKUP($A441,'MG Universe'!$A$2:$R$9990,17)</f>
        <v>0</v>
      </c>
      <c r="R441" s="18">
        <f>VLOOKUP($A441,'MG Universe'!$A$2:$R$9990,18)</f>
        <v>29.21</v>
      </c>
      <c r="S441" s="18">
        <f>VLOOKUP($A441,'MG Universe'!$A$2:$U$9990,19)</f>
        <v>60295567556</v>
      </c>
      <c r="T441" s="18" t="str">
        <f>VLOOKUP($A441,'MG Universe'!$A$2:$U$9990,20)</f>
        <v>Large</v>
      </c>
      <c r="U441" s="18" t="str">
        <f>VLOOKUP($A441,'MG Universe'!$A$2:$U$9990,21)</f>
        <v>Retail</v>
      </c>
    </row>
    <row r="442" spans="1:21" ht="15.75" thickBot="1" x14ac:dyDescent="0.3">
      <c r="A442" s="138" t="s">
        <v>1575</v>
      </c>
      <c r="B442" s="119" t="str">
        <f>VLOOKUP($A442,'MG Universe'!$A$2:$R$9990,2)</f>
        <v>Torchmark Corporation</v>
      </c>
      <c r="C442" s="15" t="str">
        <f>VLOOKUP($A442,'MG Universe'!$A$2:$R$9990,3)</f>
        <v>A-</v>
      </c>
      <c r="D442" s="15" t="str">
        <f>VLOOKUP($A442,'MG Universe'!$A$2:$R$9990,4)</f>
        <v>D</v>
      </c>
      <c r="E442" s="15" t="str">
        <f>VLOOKUP($A442,'MG Universe'!$A$2:$R$9990,5)</f>
        <v>U</v>
      </c>
      <c r="F442" s="16" t="str">
        <f>VLOOKUP($A442,'MG Universe'!$A$2:$R$9990,6)</f>
        <v>DU</v>
      </c>
      <c r="G442" s="85">
        <f>VLOOKUP($A442,'MG Universe'!$A$2:$R$9990,7)</f>
        <v>43264</v>
      </c>
      <c r="H442" s="18">
        <f>VLOOKUP($A442,'MG Universe'!$A$2:$R$9990,8)</f>
        <v>247.84</v>
      </c>
      <c r="I442" s="18">
        <f>VLOOKUP($A442,'MG Universe'!$A$2:$R$9990,9)</f>
        <v>84.56</v>
      </c>
      <c r="J442" s="19">
        <f>VLOOKUP($A442,'MG Universe'!$A$2:$R$9990,10)</f>
        <v>0.3412</v>
      </c>
      <c r="K442" s="86">
        <f>VLOOKUP($A442,'MG Universe'!$A$2:$R$9990,11)</f>
        <v>12.11</v>
      </c>
      <c r="L442" s="19">
        <f>VLOOKUP($A442,'MG Universe'!$A$2:$R$9990,12)</f>
        <v>7.1000000000000004E-3</v>
      </c>
      <c r="M442" s="87">
        <f>VLOOKUP($A442,'MG Universe'!$A$2:$R$9990,13)</f>
        <v>0.9</v>
      </c>
      <c r="N442" s="88" t="str">
        <f>VLOOKUP($A442,'MG Universe'!$A$2:$R$9990,14)</f>
        <v>N/A</v>
      </c>
      <c r="O442" s="18" t="str">
        <f>VLOOKUP($A442,'MG Universe'!$A$2:$R$9990,15)</f>
        <v>N/A</v>
      </c>
      <c r="P442" s="19">
        <f>VLOOKUP($A442,'MG Universe'!$A$2:$R$9990,16)</f>
        <v>1.8100000000000002E-2</v>
      </c>
      <c r="Q442" s="89">
        <f>VLOOKUP($A442,'MG Universe'!$A$2:$R$9990,17)</f>
        <v>12</v>
      </c>
      <c r="R442" s="18">
        <f>VLOOKUP($A442,'MG Universe'!$A$2:$R$9990,18)</f>
        <v>85.68</v>
      </c>
      <c r="S442" s="18">
        <f>VLOOKUP($A442,'MG Universe'!$A$2:$U$9990,19)</f>
        <v>9485278929</v>
      </c>
      <c r="T442" s="18" t="str">
        <f>VLOOKUP($A442,'MG Universe'!$A$2:$U$9990,20)</f>
        <v>Mid</v>
      </c>
      <c r="U442" s="18" t="str">
        <f>VLOOKUP($A442,'MG Universe'!$A$2:$U$9990,21)</f>
        <v>Insurance</v>
      </c>
    </row>
    <row r="443" spans="1:21" ht="15.75" thickBot="1" x14ac:dyDescent="0.3">
      <c r="A443" s="138" t="s">
        <v>1577</v>
      </c>
      <c r="B443" s="119" t="str">
        <f>VLOOKUP($A443,'MG Universe'!$A$2:$R$9990,2)</f>
        <v>Thermo Fisher Scientific Inc.</v>
      </c>
      <c r="C443" s="15" t="str">
        <f>VLOOKUP($A443,'MG Universe'!$A$2:$R$9990,3)</f>
        <v>D+</v>
      </c>
      <c r="D443" s="15" t="str">
        <f>VLOOKUP($A443,'MG Universe'!$A$2:$R$9990,4)</f>
        <v>S</v>
      </c>
      <c r="E443" s="15" t="str">
        <f>VLOOKUP($A443,'MG Universe'!$A$2:$R$9990,5)</f>
        <v>F</v>
      </c>
      <c r="F443" s="16" t="str">
        <f>VLOOKUP($A443,'MG Universe'!$A$2:$R$9990,6)</f>
        <v>SF</v>
      </c>
      <c r="G443" s="85">
        <f>VLOOKUP($A443,'MG Universe'!$A$2:$R$9990,7)</f>
        <v>43216</v>
      </c>
      <c r="H443" s="18">
        <f>VLOOKUP($A443,'MG Universe'!$A$2:$R$9990,8)</f>
        <v>244.12</v>
      </c>
      <c r="I443" s="18">
        <f>VLOOKUP($A443,'MG Universe'!$A$2:$R$9990,9)</f>
        <v>211.04</v>
      </c>
      <c r="J443" s="19">
        <f>VLOOKUP($A443,'MG Universe'!$A$2:$R$9990,10)</f>
        <v>0.86450000000000005</v>
      </c>
      <c r="K443" s="86">
        <f>VLOOKUP($A443,'MG Universe'!$A$2:$R$9990,11)</f>
        <v>29.93</v>
      </c>
      <c r="L443" s="19">
        <f>VLOOKUP($A443,'MG Universe'!$A$2:$R$9990,12)</f>
        <v>2.8E-3</v>
      </c>
      <c r="M443" s="87">
        <f>VLOOKUP($A443,'MG Universe'!$A$2:$R$9990,13)</f>
        <v>1.1000000000000001</v>
      </c>
      <c r="N443" s="88">
        <f>VLOOKUP($A443,'MG Universe'!$A$2:$R$9990,14)</f>
        <v>1.34</v>
      </c>
      <c r="O443" s="18">
        <f>VLOOKUP($A443,'MG Universe'!$A$2:$R$9990,15)</f>
        <v>-53.89</v>
      </c>
      <c r="P443" s="19">
        <f>VLOOKUP($A443,'MG Universe'!$A$2:$R$9990,16)</f>
        <v>0.1072</v>
      </c>
      <c r="Q443" s="89">
        <f>VLOOKUP($A443,'MG Universe'!$A$2:$R$9990,17)</f>
        <v>0</v>
      </c>
      <c r="R443" s="18">
        <f>VLOOKUP($A443,'MG Universe'!$A$2:$R$9990,18)</f>
        <v>123.59</v>
      </c>
      <c r="S443" s="18">
        <f>VLOOKUP($A443,'MG Universe'!$A$2:$U$9990,19)</f>
        <v>85882240087</v>
      </c>
      <c r="T443" s="18" t="str">
        <f>VLOOKUP($A443,'MG Universe'!$A$2:$U$9990,20)</f>
        <v>Large</v>
      </c>
      <c r="U443" s="18" t="str">
        <f>VLOOKUP($A443,'MG Universe'!$A$2:$U$9990,21)</f>
        <v>Medical</v>
      </c>
    </row>
    <row r="444" spans="1:21" ht="15.75" thickBot="1" x14ac:dyDescent="0.3">
      <c r="A444" s="138" t="s">
        <v>1579</v>
      </c>
      <c r="B444" s="119" t="str">
        <f>VLOOKUP($A444,'MG Universe'!$A$2:$R$9990,2)</f>
        <v>Tapestry Inc</v>
      </c>
      <c r="C444" s="15" t="str">
        <f>VLOOKUP($A444,'MG Universe'!$A$2:$R$9990,3)</f>
        <v>D+</v>
      </c>
      <c r="D444" s="15" t="str">
        <f>VLOOKUP($A444,'MG Universe'!$A$2:$R$9990,4)</f>
        <v>S</v>
      </c>
      <c r="E444" s="15" t="str">
        <f>VLOOKUP($A444,'MG Universe'!$A$2:$R$9990,5)</f>
        <v>O</v>
      </c>
      <c r="F444" s="16" t="str">
        <f>VLOOKUP($A444,'MG Universe'!$A$2:$R$9990,6)</f>
        <v>SO</v>
      </c>
      <c r="G444" s="85">
        <f>VLOOKUP($A444,'MG Universe'!$A$2:$R$9990,7)</f>
        <v>43200</v>
      </c>
      <c r="H444" s="18">
        <f>VLOOKUP($A444,'MG Universe'!$A$2:$R$9990,8)</f>
        <v>0</v>
      </c>
      <c r="I444" s="18">
        <f>VLOOKUP($A444,'MG Universe'!$A$2:$R$9990,9)</f>
        <v>47.39</v>
      </c>
      <c r="J444" s="19" t="str">
        <f>VLOOKUP($A444,'MG Universe'!$A$2:$R$9990,10)</f>
        <v>N/A</v>
      </c>
      <c r="K444" s="86">
        <f>VLOOKUP($A444,'MG Universe'!$A$2:$R$9990,11)</f>
        <v>28.55</v>
      </c>
      <c r="L444" s="19">
        <f>VLOOKUP($A444,'MG Universe'!$A$2:$R$9990,12)</f>
        <v>2.8500000000000001E-2</v>
      </c>
      <c r="M444" s="87">
        <f>VLOOKUP($A444,'MG Universe'!$A$2:$R$9990,13)</f>
        <v>0.3</v>
      </c>
      <c r="N444" s="88">
        <f>VLOOKUP($A444,'MG Universe'!$A$2:$R$9990,14)</f>
        <v>1.9</v>
      </c>
      <c r="O444" s="18">
        <f>VLOOKUP($A444,'MG Universe'!$A$2:$R$9990,15)</f>
        <v>-4.3600000000000003</v>
      </c>
      <c r="P444" s="19">
        <f>VLOOKUP($A444,'MG Universe'!$A$2:$R$9990,16)</f>
        <v>0.1002</v>
      </c>
      <c r="Q444" s="89">
        <f>VLOOKUP($A444,'MG Universe'!$A$2:$R$9990,17)</f>
        <v>0</v>
      </c>
      <c r="R444" s="18">
        <f>VLOOKUP($A444,'MG Universe'!$A$2:$R$9990,18)</f>
        <v>16.84</v>
      </c>
      <c r="S444" s="18">
        <f>VLOOKUP($A444,'MG Universe'!$A$2:$U$9990,19)</f>
        <v>13494672632</v>
      </c>
      <c r="T444" s="18" t="str">
        <f>VLOOKUP($A444,'MG Universe'!$A$2:$U$9990,20)</f>
        <v>Large</v>
      </c>
      <c r="U444" s="18" t="str">
        <f>VLOOKUP($A444,'MG Universe'!$A$2:$U$9990,21)</f>
        <v>Retail</v>
      </c>
    </row>
    <row r="445" spans="1:21" ht="15.75" thickBot="1" x14ac:dyDescent="0.3">
      <c r="A445" s="138" t="s">
        <v>1581</v>
      </c>
      <c r="B445" s="119" t="str">
        <f>VLOOKUP($A445,'MG Universe'!$A$2:$R$9990,2)</f>
        <v>Tripadvisor Inc Common Stock</v>
      </c>
      <c r="C445" s="15" t="str">
        <f>VLOOKUP($A445,'MG Universe'!$A$2:$R$9990,3)</f>
        <v>F</v>
      </c>
      <c r="D445" s="15" t="str">
        <f>VLOOKUP($A445,'MG Universe'!$A$2:$R$9990,4)</f>
        <v>S</v>
      </c>
      <c r="E445" s="15" t="str">
        <f>VLOOKUP($A445,'MG Universe'!$A$2:$R$9990,5)</f>
        <v>O</v>
      </c>
      <c r="F445" s="16" t="str">
        <f>VLOOKUP($A445,'MG Universe'!$A$2:$R$9990,6)</f>
        <v>SO</v>
      </c>
      <c r="G445" s="85">
        <f>VLOOKUP($A445,'MG Universe'!$A$2:$R$9990,7)</f>
        <v>43174</v>
      </c>
      <c r="H445" s="18">
        <f>VLOOKUP($A445,'MG Universe'!$A$2:$R$9990,8)</f>
        <v>0.61</v>
      </c>
      <c r="I445" s="18">
        <f>VLOOKUP($A445,'MG Universe'!$A$2:$R$9990,9)</f>
        <v>60.37</v>
      </c>
      <c r="J445" s="19">
        <f>VLOOKUP($A445,'MG Universe'!$A$2:$R$9990,10)</f>
        <v>98.967200000000005</v>
      </c>
      <c r="K445" s="86">
        <f>VLOOKUP($A445,'MG Universe'!$A$2:$R$9990,11)</f>
        <v>80.489999999999995</v>
      </c>
      <c r="L445" s="19">
        <f>VLOOKUP($A445,'MG Universe'!$A$2:$R$9990,12)</f>
        <v>0</v>
      </c>
      <c r="M445" s="87">
        <f>VLOOKUP($A445,'MG Universe'!$A$2:$R$9990,13)</f>
        <v>1.9</v>
      </c>
      <c r="N445" s="88">
        <f>VLOOKUP($A445,'MG Universe'!$A$2:$R$9990,14)</f>
        <v>2.67</v>
      </c>
      <c r="O445" s="18">
        <f>VLOOKUP($A445,'MG Universe'!$A$2:$R$9990,15)</f>
        <v>0.61</v>
      </c>
      <c r="P445" s="19">
        <f>VLOOKUP($A445,'MG Universe'!$A$2:$R$9990,16)</f>
        <v>0.36</v>
      </c>
      <c r="Q445" s="89">
        <f>VLOOKUP($A445,'MG Universe'!$A$2:$R$9990,17)</f>
        <v>0</v>
      </c>
      <c r="R445" s="18">
        <f>VLOOKUP($A445,'MG Universe'!$A$2:$R$9990,18)</f>
        <v>15</v>
      </c>
      <c r="S445" s="18">
        <f>VLOOKUP($A445,'MG Universe'!$A$2:$U$9990,19)</f>
        <v>8264306994</v>
      </c>
      <c r="T445" s="18" t="str">
        <f>VLOOKUP($A445,'MG Universe'!$A$2:$U$9990,20)</f>
        <v>Mid</v>
      </c>
      <c r="U445" s="18" t="str">
        <f>VLOOKUP($A445,'MG Universe'!$A$2:$U$9990,21)</f>
        <v>Travel</v>
      </c>
    </row>
    <row r="446" spans="1:21" ht="15.75" thickBot="1" x14ac:dyDescent="0.3">
      <c r="A446" s="138" t="s">
        <v>1582</v>
      </c>
      <c r="B446" s="119" t="str">
        <f>VLOOKUP($A446,'MG Universe'!$A$2:$R$9990,2)</f>
        <v>T. Rowe Price Group Inc</v>
      </c>
      <c r="C446" s="15" t="str">
        <f>VLOOKUP($A446,'MG Universe'!$A$2:$R$9990,3)</f>
        <v>B</v>
      </c>
      <c r="D446" s="15" t="str">
        <f>VLOOKUP($A446,'MG Universe'!$A$2:$R$9990,4)</f>
        <v>E</v>
      </c>
      <c r="E446" s="15" t="str">
        <f>VLOOKUP($A446,'MG Universe'!$A$2:$R$9990,5)</f>
        <v>F</v>
      </c>
      <c r="F446" s="16" t="str">
        <f>VLOOKUP($A446,'MG Universe'!$A$2:$R$9990,6)</f>
        <v>EF</v>
      </c>
      <c r="G446" s="85">
        <f>VLOOKUP($A446,'MG Universe'!$A$2:$R$9990,7)</f>
        <v>43277</v>
      </c>
      <c r="H446" s="18">
        <f>VLOOKUP($A446,'MG Universe'!$A$2:$R$9990,8)</f>
        <v>138.96</v>
      </c>
      <c r="I446" s="18">
        <f>VLOOKUP($A446,'MG Universe'!$A$2:$R$9990,9)</f>
        <v>120.41</v>
      </c>
      <c r="J446" s="19">
        <f>VLOOKUP($A446,'MG Universe'!$A$2:$R$9990,10)</f>
        <v>0.86650000000000005</v>
      </c>
      <c r="K446" s="86">
        <f>VLOOKUP($A446,'MG Universe'!$A$2:$R$9990,11)</f>
        <v>20.9</v>
      </c>
      <c r="L446" s="19">
        <f>VLOOKUP($A446,'MG Universe'!$A$2:$R$9990,12)</f>
        <v>1.89E-2</v>
      </c>
      <c r="M446" s="87">
        <f>VLOOKUP($A446,'MG Universe'!$A$2:$R$9990,13)</f>
        <v>1.2</v>
      </c>
      <c r="N446" s="88">
        <f>VLOOKUP($A446,'MG Universe'!$A$2:$R$9990,14)</f>
        <v>3.87</v>
      </c>
      <c r="O446" s="18">
        <f>VLOOKUP($A446,'MG Universe'!$A$2:$R$9990,15)</f>
        <v>3.21</v>
      </c>
      <c r="P446" s="19">
        <f>VLOOKUP($A446,'MG Universe'!$A$2:$R$9990,16)</f>
        <v>6.2E-2</v>
      </c>
      <c r="Q446" s="89">
        <f>VLOOKUP($A446,'MG Universe'!$A$2:$R$9990,17)</f>
        <v>20</v>
      </c>
      <c r="R446" s="18">
        <f>VLOOKUP($A446,'MG Universe'!$A$2:$R$9990,18)</f>
        <v>60.69</v>
      </c>
      <c r="S446" s="18">
        <f>VLOOKUP($A446,'MG Universe'!$A$2:$U$9990,19)</f>
        <v>28877245564</v>
      </c>
      <c r="T446" s="18" t="str">
        <f>VLOOKUP($A446,'MG Universe'!$A$2:$U$9990,20)</f>
        <v>Large</v>
      </c>
      <c r="U446" s="18" t="str">
        <f>VLOOKUP($A446,'MG Universe'!$A$2:$U$9990,21)</f>
        <v>Financial Services</v>
      </c>
    </row>
    <row r="447" spans="1:21" ht="15.75" thickBot="1" x14ac:dyDescent="0.3">
      <c r="A447" s="138" t="s">
        <v>1584</v>
      </c>
      <c r="B447" s="119" t="str">
        <f>VLOOKUP($A447,'MG Universe'!$A$2:$R$9990,2)</f>
        <v>Travelers Companies Inc</v>
      </c>
      <c r="C447" s="15" t="str">
        <f>VLOOKUP($A447,'MG Universe'!$A$2:$R$9990,3)</f>
        <v>A-</v>
      </c>
      <c r="D447" s="15" t="str">
        <f>VLOOKUP($A447,'MG Universe'!$A$2:$R$9990,4)</f>
        <v>D</v>
      </c>
      <c r="E447" s="15" t="str">
        <f>VLOOKUP($A447,'MG Universe'!$A$2:$R$9990,5)</f>
        <v>F</v>
      </c>
      <c r="F447" s="16" t="str">
        <f>VLOOKUP($A447,'MG Universe'!$A$2:$R$9990,6)</f>
        <v>DF</v>
      </c>
      <c r="G447" s="85">
        <f>VLOOKUP($A447,'MG Universe'!$A$2:$R$9990,7)</f>
        <v>43157</v>
      </c>
      <c r="H447" s="18">
        <f>VLOOKUP($A447,'MG Universe'!$A$2:$R$9990,8)</f>
        <v>118.68</v>
      </c>
      <c r="I447" s="18">
        <f>VLOOKUP($A447,'MG Universe'!$A$2:$R$9990,9)</f>
        <v>128.79</v>
      </c>
      <c r="J447" s="19">
        <f>VLOOKUP($A447,'MG Universe'!$A$2:$R$9990,10)</f>
        <v>1.0851999999999999</v>
      </c>
      <c r="K447" s="86">
        <f>VLOOKUP($A447,'MG Universe'!$A$2:$R$9990,11)</f>
        <v>13.64</v>
      </c>
      <c r="L447" s="19">
        <f>VLOOKUP($A447,'MG Universe'!$A$2:$R$9990,12)</f>
        <v>2.1999999999999999E-2</v>
      </c>
      <c r="M447" s="87">
        <f>VLOOKUP($A447,'MG Universe'!$A$2:$R$9990,13)</f>
        <v>1.3</v>
      </c>
      <c r="N447" s="88" t="str">
        <f>VLOOKUP($A447,'MG Universe'!$A$2:$R$9990,14)</f>
        <v>N/A</v>
      </c>
      <c r="O447" s="18" t="str">
        <f>VLOOKUP($A447,'MG Universe'!$A$2:$R$9990,15)</f>
        <v>N/A</v>
      </c>
      <c r="P447" s="19">
        <f>VLOOKUP($A447,'MG Universe'!$A$2:$R$9990,16)</f>
        <v>2.5700000000000001E-2</v>
      </c>
      <c r="Q447" s="89">
        <f>VLOOKUP($A447,'MG Universe'!$A$2:$R$9990,17)</f>
        <v>12</v>
      </c>
      <c r="R447" s="18">
        <f>VLOOKUP($A447,'MG Universe'!$A$2:$R$9990,18)</f>
        <v>138.27000000000001</v>
      </c>
      <c r="S447" s="18">
        <f>VLOOKUP($A447,'MG Universe'!$A$2:$U$9990,19)</f>
        <v>34383371672</v>
      </c>
      <c r="T447" s="18" t="str">
        <f>VLOOKUP($A447,'MG Universe'!$A$2:$U$9990,20)</f>
        <v>Large</v>
      </c>
      <c r="U447" s="18" t="str">
        <f>VLOOKUP($A447,'MG Universe'!$A$2:$U$9990,21)</f>
        <v>Insurance</v>
      </c>
    </row>
    <row r="448" spans="1:21" ht="15.75" thickBot="1" x14ac:dyDescent="0.3">
      <c r="A448" s="138" t="s">
        <v>1586</v>
      </c>
      <c r="B448" s="119" t="str">
        <f>VLOOKUP($A448,'MG Universe'!$A$2:$R$9990,2)</f>
        <v>Tractor Supply Company</v>
      </c>
      <c r="C448" s="15" t="str">
        <f>VLOOKUP($A448,'MG Universe'!$A$2:$R$9990,3)</f>
        <v>C+</v>
      </c>
      <c r="D448" s="15" t="str">
        <f>VLOOKUP($A448,'MG Universe'!$A$2:$R$9990,4)</f>
        <v>E</v>
      </c>
      <c r="E448" s="15" t="str">
        <f>VLOOKUP($A448,'MG Universe'!$A$2:$R$9990,5)</f>
        <v>F</v>
      </c>
      <c r="F448" s="16" t="str">
        <f>VLOOKUP($A448,'MG Universe'!$A$2:$R$9990,6)</f>
        <v>EF</v>
      </c>
      <c r="G448" s="85">
        <f>VLOOKUP($A448,'MG Universe'!$A$2:$R$9990,7)</f>
        <v>43203</v>
      </c>
      <c r="H448" s="18">
        <f>VLOOKUP($A448,'MG Universe'!$A$2:$R$9990,8)</f>
        <v>89.63</v>
      </c>
      <c r="I448" s="18">
        <f>VLOOKUP($A448,'MG Universe'!$A$2:$R$9990,9)</f>
        <v>78.92</v>
      </c>
      <c r="J448" s="19">
        <f>VLOOKUP($A448,'MG Universe'!$A$2:$R$9990,10)</f>
        <v>0.88049999999999995</v>
      </c>
      <c r="K448" s="86">
        <f>VLOOKUP($A448,'MG Universe'!$A$2:$R$9990,11)</f>
        <v>23.01</v>
      </c>
      <c r="L448" s="19">
        <f>VLOOKUP($A448,'MG Universe'!$A$2:$R$9990,12)</f>
        <v>1.3299999999999999E-2</v>
      </c>
      <c r="M448" s="87">
        <f>VLOOKUP($A448,'MG Universe'!$A$2:$R$9990,13)</f>
        <v>1.3</v>
      </c>
      <c r="N448" s="88">
        <f>VLOOKUP($A448,'MG Universe'!$A$2:$R$9990,14)</f>
        <v>1.95</v>
      </c>
      <c r="O448" s="18">
        <f>VLOOKUP($A448,'MG Universe'!$A$2:$R$9990,15)</f>
        <v>1.63</v>
      </c>
      <c r="P448" s="19">
        <f>VLOOKUP($A448,'MG Universe'!$A$2:$R$9990,16)</f>
        <v>7.2499999999999995E-2</v>
      </c>
      <c r="Q448" s="89">
        <f>VLOOKUP($A448,'MG Universe'!$A$2:$R$9990,17)</f>
        <v>8</v>
      </c>
      <c r="R448" s="18">
        <f>VLOOKUP($A448,'MG Universe'!$A$2:$R$9990,18)</f>
        <v>31.76</v>
      </c>
      <c r="S448" s="18">
        <f>VLOOKUP($A448,'MG Universe'!$A$2:$U$9990,19)</f>
        <v>9610099857</v>
      </c>
      <c r="T448" s="18" t="str">
        <f>VLOOKUP($A448,'MG Universe'!$A$2:$U$9990,20)</f>
        <v>Mid</v>
      </c>
      <c r="U448" s="18" t="str">
        <f>VLOOKUP($A448,'MG Universe'!$A$2:$U$9990,21)</f>
        <v>Retail</v>
      </c>
    </row>
    <row r="449" spans="1:21" ht="15.75" thickBot="1" x14ac:dyDescent="0.3">
      <c r="A449" s="138" t="s">
        <v>1706</v>
      </c>
      <c r="B449" s="119" t="str">
        <f>VLOOKUP($A449,'MG Universe'!$A$2:$R$9990,2)</f>
        <v>Tyson Foods, Inc.</v>
      </c>
      <c r="C449" s="15" t="str">
        <f>VLOOKUP($A449,'MG Universe'!$A$2:$R$9990,3)</f>
        <v>B+</v>
      </c>
      <c r="D449" s="15" t="str">
        <f>VLOOKUP($A449,'MG Universe'!$A$2:$R$9990,4)</f>
        <v>E</v>
      </c>
      <c r="E449" s="15" t="str">
        <f>VLOOKUP($A449,'MG Universe'!$A$2:$R$9990,5)</f>
        <v>U</v>
      </c>
      <c r="F449" s="16" t="str">
        <f>VLOOKUP($A449,'MG Universe'!$A$2:$R$9990,6)</f>
        <v>EU</v>
      </c>
      <c r="G449" s="85">
        <f>VLOOKUP($A449,'MG Universe'!$A$2:$R$9990,7)</f>
        <v>43277</v>
      </c>
      <c r="H449" s="18">
        <f>VLOOKUP($A449,'MG Universe'!$A$2:$R$9990,8)</f>
        <v>212.57</v>
      </c>
      <c r="I449" s="18">
        <f>VLOOKUP($A449,'MG Universe'!$A$2:$R$9990,9)</f>
        <v>65.56</v>
      </c>
      <c r="J449" s="19">
        <f>VLOOKUP($A449,'MG Universe'!$A$2:$R$9990,10)</f>
        <v>0.30840000000000001</v>
      </c>
      <c r="K449" s="86">
        <f>VLOOKUP($A449,'MG Universe'!$A$2:$R$9990,11)</f>
        <v>11.88</v>
      </c>
      <c r="L449" s="19">
        <f>VLOOKUP($A449,'MG Universe'!$A$2:$R$9990,12)</f>
        <v>1.37E-2</v>
      </c>
      <c r="M449" s="87">
        <f>VLOOKUP($A449,'MG Universe'!$A$2:$R$9990,13)</f>
        <v>0.2</v>
      </c>
      <c r="N449" s="88">
        <f>VLOOKUP($A449,'MG Universe'!$A$2:$R$9990,14)</f>
        <v>1.56</v>
      </c>
      <c r="O449" s="18">
        <f>VLOOKUP($A449,'MG Universe'!$A$2:$R$9990,15)</f>
        <v>-26.88</v>
      </c>
      <c r="P449" s="19">
        <f>VLOOKUP($A449,'MG Universe'!$A$2:$R$9990,16)</f>
        <v>1.6899999999999998E-2</v>
      </c>
      <c r="Q449" s="89">
        <f>VLOOKUP($A449,'MG Universe'!$A$2:$R$9990,17)</f>
        <v>5</v>
      </c>
      <c r="R449" s="18">
        <f>VLOOKUP($A449,'MG Universe'!$A$2:$R$9990,18)</f>
        <v>73.400000000000006</v>
      </c>
      <c r="S449" s="18">
        <f>VLOOKUP($A449,'MG Universe'!$A$2:$U$9990,19)</f>
        <v>24261569129</v>
      </c>
      <c r="T449" s="18" t="str">
        <f>VLOOKUP($A449,'MG Universe'!$A$2:$U$9990,20)</f>
        <v>Large</v>
      </c>
      <c r="U449" s="18" t="str">
        <f>VLOOKUP($A449,'MG Universe'!$A$2:$U$9990,21)</f>
        <v>Food Processing</v>
      </c>
    </row>
    <row r="450" spans="1:21" ht="15.75" thickBot="1" x14ac:dyDescent="0.3">
      <c r="A450" s="138" t="s">
        <v>1708</v>
      </c>
      <c r="B450" s="119" t="str">
        <f>VLOOKUP($A450,'MG Universe'!$A$2:$R$9990,2)</f>
        <v>Total System Services, Inc.</v>
      </c>
      <c r="C450" s="15" t="str">
        <f>VLOOKUP($A450,'MG Universe'!$A$2:$R$9990,3)</f>
        <v>D</v>
      </c>
      <c r="D450" s="15" t="str">
        <f>VLOOKUP($A450,'MG Universe'!$A$2:$R$9990,4)</f>
        <v>S</v>
      </c>
      <c r="E450" s="15" t="str">
        <f>VLOOKUP($A450,'MG Universe'!$A$2:$R$9990,5)</f>
        <v>F</v>
      </c>
      <c r="F450" s="16" t="str">
        <f>VLOOKUP($A450,'MG Universe'!$A$2:$R$9990,6)</f>
        <v>SF</v>
      </c>
      <c r="G450" s="85">
        <f>VLOOKUP($A450,'MG Universe'!$A$2:$R$9990,7)</f>
        <v>43159</v>
      </c>
      <c r="H450" s="18">
        <f>VLOOKUP($A450,'MG Universe'!$A$2:$R$9990,8)</f>
        <v>113.04</v>
      </c>
      <c r="I450" s="18">
        <f>VLOOKUP($A450,'MG Universe'!$A$2:$R$9990,9)</f>
        <v>89.59</v>
      </c>
      <c r="J450" s="19">
        <f>VLOOKUP($A450,'MG Universe'!$A$2:$R$9990,10)</f>
        <v>0.79259999999999997</v>
      </c>
      <c r="K450" s="86">
        <f>VLOOKUP($A450,'MG Universe'!$A$2:$R$9990,11)</f>
        <v>30.47</v>
      </c>
      <c r="L450" s="19">
        <f>VLOOKUP($A450,'MG Universe'!$A$2:$R$9990,12)</f>
        <v>5.1000000000000004E-3</v>
      </c>
      <c r="M450" s="87">
        <f>VLOOKUP($A450,'MG Universe'!$A$2:$R$9990,13)</f>
        <v>1.2</v>
      </c>
      <c r="N450" s="88">
        <f>VLOOKUP($A450,'MG Universe'!$A$2:$R$9990,14)</f>
        <v>1.0900000000000001</v>
      </c>
      <c r="O450" s="18">
        <f>VLOOKUP($A450,'MG Universe'!$A$2:$R$9990,15)</f>
        <v>-16.25</v>
      </c>
      <c r="P450" s="19">
        <f>VLOOKUP($A450,'MG Universe'!$A$2:$R$9990,16)</f>
        <v>0.1099</v>
      </c>
      <c r="Q450" s="89">
        <f>VLOOKUP($A450,'MG Universe'!$A$2:$R$9990,17)</f>
        <v>1</v>
      </c>
      <c r="R450" s="18">
        <f>VLOOKUP($A450,'MG Universe'!$A$2:$R$9990,18)</f>
        <v>33.57</v>
      </c>
      <c r="S450" s="18">
        <f>VLOOKUP($A450,'MG Universe'!$A$2:$U$9990,19)</f>
        <v>16582622655</v>
      </c>
      <c r="T450" s="18" t="str">
        <f>VLOOKUP($A450,'MG Universe'!$A$2:$U$9990,20)</f>
        <v>Large</v>
      </c>
      <c r="U450" s="18" t="str">
        <f>VLOOKUP($A450,'MG Universe'!$A$2:$U$9990,21)</f>
        <v>Financial Services</v>
      </c>
    </row>
    <row r="451" spans="1:21" ht="15.75" thickBot="1" x14ac:dyDescent="0.3">
      <c r="A451" s="138" t="s">
        <v>1943</v>
      </c>
      <c r="B451" s="119" t="str">
        <f>VLOOKUP($A451,'MG Universe'!$A$2:$R$9990,2)</f>
        <v>Total System Services, Inc.</v>
      </c>
      <c r="C451" s="15" t="str">
        <f>VLOOKUP($A451,'MG Universe'!$A$2:$R$9990,3)</f>
        <v>D</v>
      </c>
      <c r="D451" s="15" t="str">
        <f>VLOOKUP($A451,'MG Universe'!$A$2:$R$9990,4)</f>
        <v>S</v>
      </c>
      <c r="E451" s="15" t="str">
        <f>VLOOKUP($A451,'MG Universe'!$A$2:$R$9990,5)</f>
        <v>F</v>
      </c>
      <c r="F451" s="16" t="str">
        <f>VLOOKUP($A451,'MG Universe'!$A$2:$R$9990,6)</f>
        <v>SF</v>
      </c>
      <c r="G451" s="85">
        <f>VLOOKUP($A451,'MG Universe'!$A$2:$R$9990,7)</f>
        <v>43159</v>
      </c>
      <c r="H451" s="18">
        <f>VLOOKUP($A451,'MG Universe'!$A$2:$R$9990,8)</f>
        <v>113.04</v>
      </c>
      <c r="I451" s="18">
        <f>VLOOKUP($A451,'MG Universe'!$A$2:$R$9990,9)</f>
        <v>89.59</v>
      </c>
      <c r="J451" s="19">
        <f>VLOOKUP($A451,'MG Universe'!$A$2:$R$9990,10)</f>
        <v>0.79259999999999997</v>
      </c>
      <c r="K451" s="86">
        <f>VLOOKUP($A451,'MG Universe'!$A$2:$R$9990,11)</f>
        <v>30.47</v>
      </c>
      <c r="L451" s="19">
        <f>VLOOKUP($A451,'MG Universe'!$A$2:$R$9990,12)</f>
        <v>5.1000000000000004E-3</v>
      </c>
      <c r="M451" s="87">
        <f>VLOOKUP($A451,'MG Universe'!$A$2:$R$9990,13)</f>
        <v>1.2</v>
      </c>
      <c r="N451" s="88">
        <f>VLOOKUP($A451,'MG Universe'!$A$2:$R$9990,14)</f>
        <v>1.0900000000000001</v>
      </c>
      <c r="O451" s="18">
        <f>VLOOKUP($A451,'MG Universe'!$A$2:$R$9990,15)</f>
        <v>-16.25</v>
      </c>
      <c r="P451" s="19">
        <f>VLOOKUP($A451,'MG Universe'!$A$2:$R$9990,16)</f>
        <v>0.1099</v>
      </c>
      <c r="Q451" s="89">
        <f>VLOOKUP($A451,'MG Universe'!$A$2:$R$9990,17)</f>
        <v>1</v>
      </c>
      <c r="R451" s="18">
        <f>VLOOKUP($A451,'MG Universe'!$A$2:$R$9990,18)</f>
        <v>33.57</v>
      </c>
      <c r="S451" s="18">
        <f>VLOOKUP($A451,'MG Universe'!$A$2:$U$9990,19)</f>
        <v>16582622655</v>
      </c>
      <c r="T451" s="18" t="str">
        <f>VLOOKUP($A451,'MG Universe'!$A$2:$U$9990,20)</f>
        <v>Large</v>
      </c>
      <c r="U451" s="18" t="str">
        <f>VLOOKUP($A451,'MG Universe'!$A$2:$U$9990,21)</f>
        <v>Financial Services</v>
      </c>
    </row>
    <row r="452" spans="1:21" ht="15.75" thickBot="1" x14ac:dyDescent="0.3">
      <c r="A452" s="138" t="s">
        <v>2038</v>
      </c>
      <c r="B452" s="119" t="str">
        <f>VLOOKUP($A452,'MG Universe'!$A$2:$R$9990,2)</f>
        <v>Twitter Inc</v>
      </c>
      <c r="C452" s="15" t="str">
        <f>VLOOKUP($A452,'MG Universe'!$A$2:$R$9990,3)</f>
        <v>F</v>
      </c>
      <c r="D452" s="15" t="str">
        <f>VLOOKUP($A452,'MG Universe'!$A$2:$R$9990,4)</f>
        <v>S</v>
      </c>
      <c r="E452" s="15" t="str">
        <f>VLOOKUP($A452,'MG Universe'!$A$2:$R$9990,5)</f>
        <v>O</v>
      </c>
      <c r="F452" s="16" t="str">
        <f>VLOOKUP($A452,'MG Universe'!$A$2:$R$9990,6)</f>
        <v>SO</v>
      </c>
      <c r="G452" s="85">
        <f>VLOOKUP($A452,'MG Universe'!$A$2:$R$9990,7)</f>
        <v>43281</v>
      </c>
      <c r="H452" s="18">
        <f>VLOOKUP($A452,'MG Universe'!$A$2:$R$9990,8)</f>
        <v>0</v>
      </c>
      <c r="I452" s="18">
        <f>VLOOKUP($A452,'MG Universe'!$A$2:$R$9990,9)</f>
        <v>44.71</v>
      </c>
      <c r="J452" s="19" t="str">
        <f>VLOOKUP($A452,'MG Universe'!$A$2:$R$9990,10)</f>
        <v>N/A</v>
      </c>
      <c r="K452" s="86" t="str">
        <f>VLOOKUP($A452,'MG Universe'!$A$2:$R$9990,11)</f>
        <v>N/A</v>
      </c>
      <c r="L452" s="19">
        <f>VLOOKUP($A452,'MG Universe'!$A$2:$R$9990,12)</f>
        <v>0</v>
      </c>
      <c r="M452" s="87">
        <f>VLOOKUP($A452,'MG Universe'!$A$2:$R$9990,13)</f>
        <v>0.9</v>
      </c>
      <c r="N452" s="88">
        <f>VLOOKUP($A452,'MG Universe'!$A$2:$R$9990,14)</f>
        <v>10.23</v>
      </c>
      <c r="O452" s="18">
        <f>VLOOKUP($A452,'MG Universe'!$A$2:$R$9990,15)</f>
        <v>4.0199999999999996</v>
      </c>
      <c r="P452" s="19">
        <f>VLOOKUP($A452,'MG Universe'!$A$2:$R$9990,16)</f>
        <v>-1.5327999999999999</v>
      </c>
      <c r="Q452" s="89">
        <f>VLOOKUP($A452,'MG Universe'!$A$2:$R$9990,17)</f>
        <v>0</v>
      </c>
      <c r="R452" s="18">
        <f>VLOOKUP($A452,'MG Universe'!$A$2:$R$9990,18)</f>
        <v>9.23</v>
      </c>
      <c r="S452" s="18">
        <f>VLOOKUP($A452,'MG Universe'!$A$2:$U$9990,19)</f>
        <v>33826589303</v>
      </c>
      <c r="T452" s="18" t="str">
        <f>VLOOKUP($A452,'MG Universe'!$A$2:$U$9990,20)</f>
        <v>Large</v>
      </c>
      <c r="U452" s="18" t="str">
        <f>VLOOKUP($A452,'MG Universe'!$A$2:$U$9990,21)</f>
        <v>Internet Services</v>
      </c>
    </row>
    <row r="453" spans="1:21" ht="15.75" thickBot="1" x14ac:dyDescent="0.3">
      <c r="A453" s="138" t="s">
        <v>1714</v>
      </c>
      <c r="B453" s="119" t="str">
        <f>VLOOKUP($A453,'MG Universe'!$A$2:$R$9990,2)</f>
        <v>Texas Instruments Incorporated</v>
      </c>
      <c r="C453" s="15" t="str">
        <f>VLOOKUP($A453,'MG Universe'!$A$2:$R$9990,3)</f>
        <v>C+</v>
      </c>
      <c r="D453" s="15" t="str">
        <f>VLOOKUP($A453,'MG Universe'!$A$2:$R$9990,4)</f>
        <v>E</v>
      </c>
      <c r="E453" s="15" t="str">
        <f>VLOOKUP($A453,'MG Universe'!$A$2:$R$9990,5)</f>
        <v>F</v>
      </c>
      <c r="F453" s="16" t="str">
        <f>VLOOKUP($A453,'MG Universe'!$A$2:$R$9990,6)</f>
        <v>EF</v>
      </c>
      <c r="G453" s="85">
        <f>VLOOKUP($A453,'MG Universe'!$A$2:$R$9990,7)</f>
        <v>43242</v>
      </c>
      <c r="H453" s="18">
        <f>VLOOKUP($A453,'MG Universe'!$A$2:$R$9990,8)</f>
        <v>139.22999999999999</v>
      </c>
      <c r="I453" s="18">
        <f>VLOOKUP($A453,'MG Universe'!$A$2:$R$9990,9)</f>
        <v>115.8</v>
      </c>
      <c r="J453" s="19">
        <f>VLOOKUP($A453,'MG Universe'!$A$2:$R$9990,10)</f>
        <v>0.83169999999999999</v>
      </c>
      <c r="K453" s="86">
        <f>VLOOKUP($A453,'MG Universe'!$A$2:$R$9990,11)</f>
        <v>29.24</v>
      </c>
      <c r="L453" s="19">
        <f>VLOOKUP($A453,'MG Universe'!$A$2:$R$9990,12)</f>
        <v>1.83E-2</v>
      </c>
      <c r="M453" s="87">
        <f>VLOOKUP($A453,'MG Universe'!$A$2:$R$9990,13)</f>
        <v>1.3</v>
      </c>
      <c r="N453" s="88">
        <f>VLOOKUP($A453,'MG Universe'!$A$2:$R$9990,14)</f>
        <v>4.62</v>
      </c>
      <c r="O453" s="18">
        <f>VLOOKUP($A453,'MG Universe'!$A$2:$R$9990,15)</f>
        <v>1.72</v>
      </c>
      <c r="P453" s="19">
        <f>VLOOKUP($A453,'MG Universe'!$A$2:$R$9990,16)</f>
        <v>0.1037</v>
      </c>
      <c r="Q453" s="89">
        <f>VLOOKUP($A453,'MG Universe'!$A$2:$R$9990,17)</f>
        <v>14</v>
      </c>
      <c r="R453" s="18">
        <f>VLOOKUP($A453,'MG Universe'!$A$2:$R$9990,18)</f>
        <v>35.24</v>
      </c>
      <c r="S453" s="18">
        <f>VLOOKUP($A453,'MG Universe'!$A$2:$U$9990,19)</f>
        <v>113932606760</v>
      </c>
      <c r="T453" s="18" t="str">
        <f>VLOOKUP($A453,'MG Universe'!$A$2:$U$9990,20)</f>
        <v>Large</v>
      </c>
      <c r="U453" s="18" t="str">
        <f>VLOOKUP($A453,'MG Universe'!$A$2:$U$9990,21)</f>
        <v>IT Hardware</v>
      </c>
    </row>
    <row r="454" spans="1:21" ht="15.75" thickBot="1" x14ac:dyDescent="0.3">
      <c r="A454" s="138" t="s">
        <v>1716</v>
      </c>
      <c r="B454" s="119" t="str">
        <f>VLOOKUP($A454,'MG Universe'!$A$2:$R$9990,2)</f>
        <v>Textron Inc.</v>
      </c>
      <c r="C454" s="15" t="str">
        <f>VLOOKUP($A454,'MG Universe'!$A$2:$R$9990,3)</f>
        <v>C</v>
      </c>
      <c r="D454" s="15" t="str">
        <f>VLOOKUP($A454,'MG Universe'!$A$2:$R$9990,4)</f>
        <v>E</v>
      </c>
      <c r="E454" s="15" t="str">
        <f>VLOOKUP($A454,'MG Universe'!$A$2:$R$9990,5)</f>
        <v>O</v>
      </c>
      <c r="F454" s="16" t="str">
        <f>VLOOKUP($A454,'MG Universe'!$A$2:$R$9990,6)</f>
        <v>EO</v>
      </c>
      <c r="G454" s="85">
        <f>VLOOKUP($A454,'MG Universe'!$A$2:$R$9990,7)</f>
        <v>43177</v>
      </c>
      <c r="H454" s="18">
        <f>VLOOKUP($A454,'MG Universe'!$A$2:$R$9990,8)</f>
        <v>54.87</v>
      </c>
      <c r="I454" s="18">
        <f>VLOOKUP($A454,'MG Universe'!$A$2:$R$9990,9)</f>
        <v>66.790000000000006</v>
      </c>
      <c r="J454" s="19">
        <f>VLOOKUP($A454,'MG Universe'!$A$2:$R$9990,10)</f>
        <v>1.2172000000000001</v>
      </c>
      <c r="K454" s="86">
        <f>VLOOKUP($A454,'MG Universe'!$A$2:$R$9990,11)</f>
        <v>26.93</v>
      </c>
      <c r="L454" s="19">
        <f>VLOOKUP($A454,'MG Universe'!$A$2:$R$9990,12)</f>
        <v>1.1999999999999999E-3</v>
      </c>
      <c r="M454" s="87">
        <f>VLOOKUP($A454,'MG Universe'!$A$2:$R$9990,13)</f>
        <v>1.4</v>
      </c>
      <c r="N454" s="88">
        <f>VLOOKUP($A454,'MG Universe'!$A$2:$R$9990,14)</f>
        <v>1.97</v>
      </c>
      <c r="O454" s="18">
        <f>VLOOKUP($A454,'MG Universe'!$A$2:$R$9990,15)</f>
        <v>-9.34</v>
      </c>
      <c r="P454" s="19">
        <f>VLOOKUP($A454,'MG Universe'!$A$2:$R$9990,16)</f>
        <v>9.2200000000000004E-2</v>
      </c>
      <c r="Q454" s="89">
        <f>VLOOKUP($A454,'MG Universe'!$A$2:$R$9990,17)</f>
        <v>0</v>
      </c>
      <c r="R454" s="18">
        <f>VLOOKUP($A454,'MG Universe'!$A$2:$R$9990,18)</f>
        <v>37.99</v>
      </c>
      <c r="S454" s="18">
        <f>VLOOKUP($A454,'MG Universe'!$A$2:$U$9990,19)</f>
        <v>17259806315</v>
      </c>
      <c r="T454" s="18" t="str">
        <f>VLOOKUP($A454,'MG Universe'!$A$2:$U$9990,20)</f>
        <v>Large</v>
      </c>
      <c r="U454" s="18" t="str">
        <f>VLOOKUP($A454,'MG Universe'!$A$2:$U$9990,21)</f>
        <v>Aircraft Manufacturing</v>
      </c>
    </row>
    <row r="455" spans="1:21" ht="15.75" thickBot="1" x14ac:dyDescent="0.3">
      <c r="A455" s="138" t="s">
        <v>1718</v>
      </c>
      <c r="B455" s="119" t="str">
        <f>VLOOKUP($A455,'MG Universe'!$A$2:$R$9990,2)</f>
        <v>Under Armour Inc Class C</v>
      </c>
      <c r="C455" s="15" t="str">
        <f>VLOOKUP($A455,'MG Universe'!$A$2:$R$9990,3)</f>
        <v>F</v>
      </c>
      <c r="D455" s="15" t="str">
        <f>VLOOKUP($A455,'MG Universe'!$A$2:$R$9990,4)</f>
        <v>S</v>
      </c>
      <c r="E455" s="15" t="str">
        <f>VLOOKUP($A455,'MG Universe'!$A$2:$R$9990,5)</f>
        <v>O</v>
      </c>
      <c r="F455" s="16" t="str">
        <f>VLOOKUP($A455,'MG Universe'!$A$2:$R$9990,6)</f>
        <v>SO</v>
      </c>
      <c r="G455" s="85">
        <f>VLOOKUP($A455,'MG Universe'!$A$2:$R$9990,7)</f>
        <v>43169</v>
      </c>
      <c r="H455" s="18">
        <f>VLOOKUP($A455,'MG Universe'!$A$2:$R$9990,8)</f>
        <v>0.79</v>
      </c>
      <c r="I455" s="18">
        <f>VLOOKUP($A455,'MG Universe'!$A$2:$R$9990,9)</f>
        <v>20.010000000000002</v>
      </c>
      <c r="J455" s="19">
        <f>VLOOKUP($A455,'MG Universe'!$A$2:$R$9990,10)</f>
        <v>25.3291</v>
      </c>
      <c r="K455" s="86">
        <f>VLOOKUP($A455,'MG Universe'!$A$2:$R$9990,11)</f>
        <v>100.05</v>
      </c>
      <c r="L455" s="19">
        <f>VLOOKUP($A455,'MG Universe'!$A$2:$R$9990,12)</f>
        <v>0</v>
      </c>
      <c r="M455" s="87" t="e">
        <f>VLOOKUP($A455,'MG Universe'!$A$2:$R$9990,13)</f>
        <v>#N/A</v>
      </c>
      <c r="N455" s="88">
        <f>VLOOKUP($A455,'MG Universe'!$A$2:$R$9990,14)</f>
        <v>2.2000000000000002</v>
      </c>
      <c r="O455" s="18">
        <f>VLOOKUP($A455,'MG Universe'!$A$2:$R$9990,15)</f>
        <v>0.79</v>
      </c>
      <c r="P455" s="19">
        <f>VLOOKUP($A455,'MG Universe'!$A$2:$R$9990,16)</f>
        <v>0.45779999999999998</v>
      </c>
      <c r="Q455" s="89">
        <f>VLOOKUP($A455,'MG Universe'!$A$2:$R$9990,17)</f>
        <v>0</v>
      </c>
      <c r="R455" s="18">
        <f>VLOOKUP($A455,'MG Universe'!$A$2:$R$9990,18)</f>
        <v>3.51</v>
      </c>
      <c r="S455" s="18">
        <f>VLOOKUP($A455,'MG Universe'!$A$2:$U$9990,19)</f>
        <v>9251535891</v>
      </c>
      <c r="T455" s="18" t="str">
        <f>VLOOKUP($A455,'MG Universe'!$A$2:$U$9990,20)</f>
        <v>Mid</v>
      </c>
      <c r="U455" s="18" t="str">
        <f>VLOOKUP($A455,'MG Universe'!$A$2:$U$9990,21)</f>
        <v>Apparel</v>
      </c>
    </row>
    <row r="456" spans="1:21" ht="15.75" thickBot="1" x14ac:dyDescent="0.3">
      <c r="A456" s="138" t="s">
        <v>1719</v>
      </c>
      <c r="B456" s="119" t="str">
        <f>VLOOKUP($A456,'MG Universe'!$A$2:$R$9990,2)</f>
        <v>Under Armour Inc Class A</v>
      </c>
      <c r="C456" s="15" t="str">
        <f>VLOOKUP($A456,'MG Universe'!$A$2:$R$9990,3)</f>
        <v>F</v>
      </c>
      <c r="D456" s="15" t="str">
        <f>VLOOKUP($A456,'MG Universe'!$A$2:$R$9990,4)</f>
        <v>S</v>
      </c>
      <c r="E456" s="15" t="str">
        <f>VLOOKUP($A456,'MG Universe'!$A$2:$R$9990,5)</f>
        <v>O</v>
      </c>
      <c r="F456" s="16" t="str">
        <f>VLOOKUP($A456,'MG Universe'!$A$2:$R$9990,6)</f>
        <v>SO</v>
      </c>
      <c r="G456" s="85">
        <f>VLOOKUP($A456,'MG Universe'!$A$2:$R$9990,7)</f>
        <v>43169</v>
      </c>
      <c r="H456" s="18">
        <f>VLOOKUP($A456,'MG Universe'!$A$2:$R$9990,8)</f>
        <v>0.79</v>
      </c>
      <c r="I456" s="18">
        <f>VLOOKUP($A456,'MG Universe'!$A$2:$R$9990,9)</f>
        <v>21.51</v>
      </c>
      <c r="J456" s="19">
        <f>VLOOKUP($A456,'MG Universe'!$A$2:$R$9990,10)</f>
        <v>27.227799999999998</v>
      </c>
      <c r="K456" s="86">
        <f>VLOOKUP($A456,'MG Universe'!$A$2:$R$9990,11)</f>
        <v>107.55</v>
      </c>
      <c r="L456" s="19">
        <f>VLOOKUP($A456,'MG Universe'!$A$2:$R$9990,12)</f>
        <v>0</v>
      </c>
      <c r="M456" s="87">
        <f>VLOOKUP($A456,'MG Universe'!$A$2:$R$9990,13)</f>
        <v>-0.3</v>
      </c>
      <c r="N456" s="88">
        <f>VLOOKUP($A456,'MG Universe'!$A$2:$R$9990,14)</f>
        <v>2.2000000000000002</v>
      </c>
      <c r="O456" s="18">
        <f>VLOOKUP($A456,'MG Universe'!$A$2:$R$9990,15)</f>
        <v>0.79</v>
      </c>
      <c r="P456" s="19">
        <f>VLOOKUP($A456,'MG Universe'!$A$2:$R$9990,16)</f>
        <v>0.49530000000000002</v>
      </c>
      <c r="Q456" s="89">
        <f>VLOOKUP($A456,'MG Universe'!$A$2:$R$9990,17)</f>
        <v>0</v>
      </c>
      <c r="R456" s="18">
        <f>VLOOKUP($A456,'MG Universe'!$A$2:$R$9990,18)</f>
        <v>3.51</v>
      </c>
      <c r="S456" s="18">
        <f>VLOOKUP($A456,'MG Universe'!$A$2:$U$9990,19)</f>
        <v>9251535891</v>
      </c>
      <c r="T456" s="18" t="str">
        <f>VLOOKUP($A456,'MG Universe'!$A$2:$U$9990,20)</f>
        <v>Mid</v>
      </c>
      <c r="U456" s="18" t="str">
        <f>VLOOKUP($A456,'MG Universe'!$A$2:$U$9990,21)</f>
        <v>Apparel</v>
      </c>
    </row>
    <row r="457" spans="1:21" ht="15.75" thickBot="1" x14ac:dyDescent="0.3">
      <c r="A457" s="138" t="s">
        <v>1720</v>
      </c>
      <c r="B457" s="119" t="str">
        <f>VLOOKUP($A457,'MG Universe'!$A$2:$R$9990,2)</f>
        <v>United Continental Holdings Inc</v>
      </c>
      <c r="C457" s="15" t="str">
        <f>VLOOKUP($A457,'MG Universe'!$A$2:$R$9990,3)</f>
        <v>C-</v>
      </c>
      <c r="D457" s="15" t="str">
        <f>VLOOKUP($A457,'MG Universe'!$A$2:$R$9990,4)</f>
        <v>S</v>
      </c>
      <c r="E457" s="15" t="str">
        <f>VLOOKUP($A457,'MG Universe'!$A$2:$R$9990,5)</f>
        <v>U</v>
      </c>
      <c r="F457" s="16" t="str">
        <f>VLOOKUP($A457,'MG Universe'!$A$2:$R$9990,6)</f>
        <v>SU</v>
      </c>
      <c r="G457" s="85">
        <f>VLOOKUP($A457,'MG Universe'!$A$2:$R$9990,7)</f>
        <v>43170</v>
      </c>
      <c r="H457" s="18">
        <f>VLOOKUP($A457,'MG Universe'!$A$2:$R$9990,8)</f>
        <v>314.02999999999997</v>
      </c>
      <c r="I457" s="18">
        <f>VLOOKUP($A457,'MG Universe'!$A$2:$R$9990,9)</f>
        <v>72.62</v>
      </c>
      <c r="J457" s="19">
        <f>VLOOKUP($A457,'MG Universe'!$A$2:$R$9990,10)</f>
        <v>0.23130000000000001</v>
      </c>
      <c r="K457" s="86">
        <f>VLOOKUP($A457,'MG Universe'!$A$2:$R$9990,11)</f>
        <v>8.9</v>
      </c>
      <c r="L457" s="19">
        <f>VLOOKUP($A457,'MG Universe'!$A$2:$R$9990,12)</f>
        <v>0</v>
      </c>
      <c r="M457" s="87">
        <f>VLOOKUP($A457,'MG Universe'!$A$2:$R$9990,13)</f>
        <v>0.9</v>
      </c>
      <c r="N457" s="88">
        <f>VLOOKUP($A457,'MG Universe'!$A$2:$R$9990,14)</f>
        <v>0.56000000000000005</v>
      </c>
      <c r="O457" s="18">
        <f>VLOOKUP($A457,'MG Universe'!$A$2:$R$9990,15)</f>
        <v>-90.56</v>
      </c>
      <c r="P457" s="19">
        <f>VLOOKUP($A457,'MG Universe'!$A$2:$R$9990,16)</f>
        <v>2E-3</v>
      </c>
      <c r="Q457" s="89">
        <f>VLOOKUP($A457,'MG Universe'!$A$2:$R$9990,17)</f>
        <v>0</v>
      </c>
      <c r="R457" s="18">
        <f>VLOOKUP($A457,'MG Universe'!$A$2:$R$9990,18)</f>
        <v>66.319999999999993</v>
      </c>
      <c r="S457" s="18">
        <f>VLOOKUP($A457,'MG Universe'!$A$2:$U$9990,19)</f>
        <v>20090435304</v>
      </c>
      <c r="T457" s="18" t="str">
        <f>VLOOKUP($A457,'MG Universe'!$A$2:$U$9990,20)</f>
        <v>Large</v>
      </c>
      <c r="U457" s="18" t="str">
        <f>VLOOKUP($A457,'MG Universe'!$A$2:$U$9990,21)</f>
        <v>Apparel</v>
      </c>
    </row>
    <row r="458" spans="1:21" ht="15.75" thickBot="1" x14ac:dyDescent="0.3">
      <c r="A458" s="138" t="s">
        <v>1722</v>
      </c>
      <c r="B458" s="119" t="str">
        <f>VLOOKUP($A458,'MG Universe'!$A$2:$R$9990,2)</f>
        <v>UDR, Inc.</v>
      </c>
      <c r="C458" s="15" t="str">
        <f>VLOOKUP($A458,'MG Universe'!$A$2:$R$9990,3)</f>
        <v>D</v>
      </c>
      <c r="D458" s="15" t="str">
        <f>VLOOKUP($A458,'MG Universe'!$A$2:$R$9990,4)</f>
        <v>S</v>
      </c>
      <c r="E458" s="15" t="str">
        <f>VLOOKUP($A458,'MG Universe'!$A$2:$R$9990,5)</f>
        <v>O</v>
      </c>
      <c r="F458" s="16" t="str">
        <f>VLOOKUP($A458,'MG Universe'!$A$2:$R$9990,6)</f>
        <v>SO</v>
      </c>
      <c r="G458" s="85">
        <f>VLOOKUP($A458,'MG Universe'!$A$2:$R$9990,7)</f>
        <v>43257</v>
      </c>
      <c r="H458" s="18">
        <f>VLOOKUP($A458,'MG Universe'!$A$2:$R$9990,8)</f>
        <v>17.62</v>
      </c>
      <c r="I458" s="18">
        <f>VLOOKUP($A458,'MG Universe'!$A$2:$R$9990,9)</f>
        <v>36.979999999999997</v>
      </c>
      <c r="J458" s="19">
        <f>VLOOKUP($A458,'MG Universe'!$A$2:$R$9990,10)</f>
        <v>2.0988000000000002</v>
      </c>
      <c r="K458" s="86">
        <f>VLOOKUP($A458,'MG Universe'!$A$2:$R$9990,11)</f>
        <v>59.65</v>
      </c>
      <c r="L458" s="19">
        <f>VLOOKUP($A458,'MG Universe'!$A$2:$R$9990,12)</f>
        <v>2.5100000000000001E-2</v>
      </c>
      <c r="M458" s="87">
        <f>VLOOKUP($A458,'MG Universe'!$A$2:$R$9990,13)</f>
        <v>0.4</v>
      </c>
      <c r="N458" s="88">
        <f>VLOOKUP($A458,'MG Universe'!$A$2:$R$9990,14)</f>
        <v>0.04</v>
      </c>
      <c r="O458" s="18">
        <f>VLOOKUP($A458,'MG Universe'!$A$2:$R$9990,15)</f>
        <v>-17.84</v>
      </c>
      <c r="P458" s="19">
        <f>VLOOKUP($A458,'MG Universe'!$A$2:$R$9990,16)</f>
        <v>0.25569999999999998</v>
      </c>
      <c r="Q458" s="89">
        <f>VLOOKUP($A458,'MG Universe'!$A$2:$R$9990,17)</f>
        <v>0</v>
      </c>
      <c r="R458" s="18">
        <f>VLOOKUP($A458,'MG Universe'!$A$2:$R$9990,18)</f>
        <v>7.17</v>
      </c>
      <c r="S458" s="18">
        <f>VLOOKUP($A458,'MG Universe'!$A$2:$U$9990,19)</f>
        <v>9935706844</v>
      </c>
      <c r="T458" s="18" t="str">
        <f>VLOOKUP($A458,'MG Universe'!$A$2:$U$9990,20)</f>
        <v>Mid</v>
      </c>
      <c r="U458" s="18" t="str">
        <f>VLOOKUP($A458,'MG Universe'!$A$2:$U$9990,21)</f>
        <v>REIT</v>
      </c>
    </row>
    <row r="459" spans="1:21" ht="15.75" thickBot="1" x14ac:dyDescent="0.3">
      <c r="A459" s="138" t="s">
        <v>1724</v>
      </c>
      <c r="B459" s="119" t="str">
        <f>VLOOKUP($A459,'MG Universe'!$A$2:$R$9990,2)</f>
        <v>Universal Health Services, Inc. Class B</v>
      </c>
      <c r="C459" s="15" t="str">
        <f>VLOOKUP($A459,'MG Universe'!$A$2:$R$9990,3)</f>
        <v>B</v>
      </c>
      <c r="D459" s="15" t="str">
        <f>VLOOKUP($A459,'MG Universe'!$A$2:$R$9990,4)</f>
        <v>D</v>
      </c>
      <c r="E459" s="15" t="str">
        <f>VLOOKUP($A459,'MG Universe'!$A$2:$R$9990,5)</f>
        <v>U</v>
      </c>
      <c r="F459" s="16" t="str">
        <f>VLOOKUP($A459,'MG Universe'!$A$2:$R$9990,6)</f>
        <v>DU</v>
      </c>
      <c r="G459" s="85">
        <f>VLOOKUP($A459,'MG Universe'!$A$2:$R$9990,7)</f>
        <v>43280</v>
      </c>
      <c r="H459" s="18">
        <f>VLOOKUP($A459,'MG Universe'!$A$2:$R$9990,8)</f>
        <v>214.56</v>
      </c>
      <c r="I459" s="18">
        <f>VLOOKUP($A459,'MG Universe'!$A$2:$R$9990,9)</f>
        <v>114.97</v>
      </c>
      <c r="J459" s="19">
        <f>VLOOKUP($A459,'MG Universe'!$A$2:$R$9990,10)</f>
        <v>0.53580000000000005</v>
      </c>
      <c r="K459" s="86">
        <f>VLOOKUP($A459,'MG Universe'!$A$2:$R$9990,11)</f>
        <v>14.74</v>
      </c>
      <c r="L459" s="19">
        <f>VLOOKUP($A459,'MG Universe'!$A$2:$R$9990,12)</f>
        <v>3.5000000000000001E-3</v>
      </c>
      <c r="M459" s="87">
        <f>VLOOKUP($A459,'MG Universe'!$A$2:$R$9990,13)</f>
        <v>0.8</v>
      </c>
      <c r="N459" s="88">
        <f>VLOOKUP($A459,'MG Universe'!$A$2:$R$9990,14)</f>
        <v>1.19</v>
      </c>
      <c r="O459" s="18">
        <f>VLOOKUP($A459,'MG Universe'!$A$2:$R$9990,15)</f>
        <v>-40.69</v>
      </c>
      <c r="P459" s="19">
        <f>VLOOKUP($A459,'MG Universe'!$A$2:$R$9990,16)</f>
        <v>3.1199999999999999E-2</v>
      </c>
      <c r="Q459" s="89">
        <f>VLOOKUP($A459,'MG Universe'!$A$2:$R$9990,17)</f>
        <v>0</v>
      </c>
      <c r="R459" s="18">
        <f>VLOOKUP($A459,'MG Universe'!$A$2:$R$9990,18)</f>
        <v>104.07</v>
      </c>
      <c r="S459" s="18">
        <f>VLOOKUP($A459,'MG Universe'!$A$2:$U$9990,19)</f>
        <v>10856812319</v>
      </c>
      <c r="T459" s="18" t="str">
        <f>VLOOKUP($A459,'MG Universe'!$A$2:$U$9990,20)</f>
        <v>Large</v>
      </c>
      <c r="U459" s="18" t="str">
        <f>VLOOKUP($A459,'MG Universe'!$A$2:$U$9990,21)</f>
        <v>Medical</v>
      </c>
    </row>
    <row r="460" spans="1:21" ht="15.75" thickBot="1" x14ac:dyDescent="0.3">
      <c r="A460" s="138" t="s">
        <v>1725</v>
      </c>
      <c r="B460" s="119" t="str">
        <f>VLOOKUP($A460,'MG Universe'!$A$2:$R$9990,2)</f>
        <v>Ulta Beauty Inc</v>
      </c>
      <c r="C460" s="15" t="str">
        <f>VLOOKUP($A460,'MG Universe'!$A$2:$R$9990,3)</f>
        <v>C</v>
      </c>
      <c r="D460" s="15" t="str">
        <f>VLOOKUP($A460,'MG Universe'!$A$2:$R$9990,4)</f>
        <v>E</v>
      </c>
      <c r="E460" s="15" t="str">
        <f>VLOOKUP($A460,'MG Universe'!$A$2:$R$9990,5)</f>
        <v>F</v>
      </c>
      <c r="F460" s="16" t="str">
        <f>VLOOKUP($A460,'MG Universe'!$A$2:$R$9990,6)</f>
        <v>EF</v>
      </c>
      <c r="G460" s="85">
        <f>VLOOKUP($A460,'MG Universe'!$A$2:$R$9990,7)</f>
        <v>43257</v>
      </c>
      <c r="H460" s="18">
        <f>VLOOKUP($A460,'MG Universe'!$A$2:$R$9990,8)</f>
        <v>259.58999999999997</v>
      </c>
      <c r="I460" s="18">
        <f>VLOOKUP($A460,'MG Universe'!$A$2:$R$9990,9)</f>
        <v>253.08</v>
      </c>
      <c r="J460" s="19">
        <f>VLOOKUP($A460,'MG Universe'!$A$2:$R$9990,10)</f>
        <v>0.97489999999999999</v>
      </c>
      <c r="K460" s="86">
        <f>VLOOKUP($A460,'MG Universe'!$A$2:$R$9990,11)</f>
        <v>37.549999999999997</v>
      </c>
      <c r="L460" s="19">
        <f>VLOOKUP($A460,'MG Universe'!$A$2:$R$9990,12)</f>
        <v>0</v>
      </c>
      <c r="M460" s="87">
        <f>VLOOKUP($A460,'MG Universe'!$A$2:$R$9990,13)</f>
        <v>0.7</v>
      </c>
      <c r="N460" s="88">
        <f>VLOOKUP($A460,'MG Universe'!$A$2:$R$9990,14)</f>
        <v>2.42</v>
      </c>
      <c r="O460" s="18">
        <f>VLOOKUP($A460,'MG Universe'!$A$2:$R$9990,15)</f>
        <v>9.26</v>
      </c>
      <c r="P460" s="19">
        <f>VLOOKUP($A460,'MG Universe'!$A$2:$R$9990,16)</f>
        <v>0.1452</v>
      </c>
      <c r="Q460" s="89">
        <f>VLOOKUP($A460,'MG Universe'!$A$2:$R$9990,17)</f>
        <v>0</v>
      </c>
      <c r="R460" s="18">
        <f>VLOOKUP($A460,'MG Universe'!$A$2:$R$9990,18)</f>
        <v>64.010000000000005</v>
      </c>
      <c r="S460" s="18">
        <f>VLOOKUP($A460,'MG Universe'!$A$2:$U$9990,19)</f>
        <v>15490843682</v>
      </c>
      <c r="T460" s="18" t="str">
        <f>VLOOKUP($A460,'MG Universe'!$A$2:$U$9990,20)</f>
        <v>Large</v>
      </c>
      <c r="U460" s="18" t="str">
        <f>VLOOKUP($A460,'MG Universe'!$A$2:$U$9990,21)</f>
        <v>Retail</v>
      </c>
    </row>
    <row r="461" spans="1:21" ht="15.75" thickBot="1" x14ac:dyDescent="0.3">
      <c r="A461" s="138" t="s">
        <v>1727</v>
      </c>
      <c r="B461" s="119" t="str">
        <f>VLOOKUP($A461,'MG Universe'!$A$2:$R$9990,2)</f>
        <v>UnitedHealth Group Inc</v>
      </c>
      <c r="C461" s="15" t="str">
        <f>VLOOKUP($A461,'MG Universe'!$A$2:$R$9990,3)</f>
        <v>D+</v>
      </c>
      <c r="D461" s="15" t="str">
        <f>VLOOKUP($A461,'MG Universe'!$A$2:$R$9990,4)</f>
        <v>S</v>
      </c>
      <c r="E461" s="15" t="str">
        <f>VLOOKUP($A461,'MG Universe'!$A$2:$R$9990,5)</f>
        <v>F</v>
      </c>
      <c r="F461" s="16" t="str">
        <f>VLOOKUP($A461,'MG Universe'!$A$2:$R$9990,6)</f>
        <v>SF</v>
      </c>
      <c r="G461" s="85">
        <f>VLOOKUP($A461,'MG Universe'!$A$2:$R$9990,7)</f>
        <v>43157</v>
      </c>
      <c r="H461" s="18">
        <f>VLOOKUP($A461,'MG Universe'!$A$2:$R$9990,8)</f>
        <v>268.58</v>
      </c>
      <c r="I461" s="18">
        <f>VLOOKUP($A461,'MG Universe'!$A$2:$R$9990,9)</f>
        <v>250.29</v>
      </c>
      <c r="J461" s="19">
        <f>VLOOKUP($A461,'MG Universe'!$A$2:$R$9990,10)</f>
        <v>0.93189999999999995</v>
      </c>
      <c r="K461" s="86">
        <f>VLOOKUP($A461,'MG Universe'!$A$2:$R$9990,11)</f>
        <v>27.6</v>
      </c>
      <c r="L461" s="19">
        <f>VLOOKUP($A461,'MG Universe'!$A$2:$R$9990,12)</f>
        <v>1.15E-2</v>
      </c>
      <c r="M461" s="87">
        <f>VLOOKUP($A461,'MG Universe'!$A$2:$R$9990,13)</f>
        <v>0.8</v>
      </c>
      <c r="N461" s="88">
        <f>VLOOKUP($A461,'MG Universe'!$A$2:$R$9990,14)</f>
        <v>0.73</v>
      </c>
      <c r="O461" s="18">
        <f>VLOOKUP($A461,'MG Universe'!$A$2:$R$9990,15)</f>
        <v>-54.69</v>
      </c>
      <c r="P461" s="19">
        <f>VLOOKUP($A461,'MG Universe'!$A$2:$R$9990,16)</f>
        <v>9.5500000000000002E-2</v>
      </c>
      <c r="Q461" s="89">
        <f>VLOOKUP($A461,'MG Universe'!$A$2:$R$9990,17)</f>
        <v>8</v>
      </c>
      <c r="R461" s="18">
        <f>VLOOKUP($A461,'MG Universe'!$A$2:$R$9990,18)</f>
        <v>109.2</v>
      </c>
      <c r="S461" s="18">
        <f>VLOOKUP($A461,'MG Universe'!$A$2:$U$9990,19)</f>
        <v>242133800283</v>
      </c>
      <c r="T461" s="18" t="str">
        <f>VLOOKUP($A461,'MG Universe'!$A$2:$U$9990,20)</f>
        <v>Large</v>
      </c>
      <c r="U461" s="18" t="str">
        <f>VLOOKUP($A461,'MG Universe'!$A$2:$U$9990,21)</f>
        <v>Medical</v>
      </c>
    </row>
    <row r="462" spans="1:21" ht="15.75" thickBot="1" x14ac:dyDescent="0.3">
      <c r="A462" s="138" t="s">
        <v>1731</v>
      </c>
      <c r="B462" s="119" t="str">
        <f>VLOOKUP($A462,'MG Universe'!$A$2:$R$9990,2)</f>
        <v>Unum Group</v>
      </c>
      <c r="C462" s="15" t="str">
        <f>VLOOKUP($A462,'MG Universe'!$A$2:$R$9990,3)</f>
        <v>A</v>
      </c>
      <c r="D462" s="15" t="str">
        <f>VLOOKUP($A462,'MG Universe'!$A$2:$R$9990,4)</f>
        <v>D</v>
      </c>
      <c r="E462" s="15" t="str">
        <f>VLOOKUP($A462,'MG Universe'!$A$2:$R$9990,5)</f>
        <v>U</v>
      </c>
      <c r="F462" s="16" t="str">
        <f>VLOOKUP($A462,'MG Universe'!$A$2:$R$9990,6)</f>
        <v>DU</v>
      </c>
      <c r="G462" s="85">
        <f>VLOOKUP($A462,'MG Universe'!$A$2:$R$9990,7)</f>
        <v>43206</v>
      </c>
      <c r="H462" s="18">
        <f>VLOOKUP($A462,'MG Universe'!$A$2:$R$9990,8)</f>
        <v>139.27000000000001</v>
      </c>
      <c r="I462" s="18">
        <f>VLOOKUP($A462,'MG Universe'!$A$2:$R$9990,9)</f>
        <v>38.17</v>
      </c>
      <c r="J462" s="19">
        <f>VLOOKUP($A462,'MG Universe'!$A$2:$R$9990,10)</f>
        <v>0.27410000000000001</v>
      </c>
      <c r="K462" s="86">
        <f>VLOOKUP($A462,'MG Universe'!$A$2:$R$9990,11)</f>
        <v>9.07</v>
      </c>
      <c r="L462" s="19">
        <f>VLOOKUP($A462,'MG Universe'!$A$2:$R$9990,12)</f>
        <v>2.2499999999999999E-2</v>
      </c>
      <c r="M462" s="87">
        <f>VLOOKUP($A462,'MG Universe'!$A$2:$R$9990,13)</f>
        <v>1.4</v>
      </c>
      <c r="N462" s="88" t="str">
        <f>VLOOKUP($A462,'MG Universe'!$A$2:$R$9990,14)</f>
        <v>N/A</v>
      </c>
      <c r="O462" s="18" t="str">
        <f>VLOOKUP($A462,'MG Universe'!$A$2:$R$9990,15)</f>
        <v>N/A</v>
      </c>
      <c r="P462" s="19">
        <f>VLOOKUP($A462,'MG Universe'!$A$2:$R$9990,16)</f>
        <v>2.8E-3</v>
      </c>
      <c r="Q462" s="89">
        <f>VLOOKUP($A462,'MG Universe'!$A$2:$R$9990,17)</f>
        <v>9</v>
      </c>
      <c r="R462" s="18">
        <f>VLOOKUP($A462,'MG Universe'!$A$2:$R$9990,18)</f>
        <v>69.92</v>
      </c>
      <c r="S462" s="18">
        <f>VLOOKUP($A462,'MG Universe'!$A$2:$U$9990,19)</f>
        <v>8336739912</v>
      </c>
      <c r="T462" s="18" t="str">
        <f>VLOOKUP($A462,'MG Universe'!$A$2:$U$9990,20)</f>
        <v>Mid</v>
      </c>
      <c r="U462" s="18" t="str">
        <f>VLOOKUP($A462,'MG Universe'!$A$2:$U$9990,21)</f>
        <v>Insurance</v>
      </c>
    </row>
    <row r="463" spans="1:21" ht="15.75" thickBot="1" x14ac:dyDescent="0.3">
      <c r="A463" s="138" t="s">
        <v>1733</v>
      </c>
      <c r="B463" s="119" t="str">
        <f>VLOOKUP($A463,'MG Universe'!$A$2:$R$9990,2)</f>
        <v>Union Pacific Corporation</v>
      </c>
      <c r="C463" s="15" t="str">
        <f>VLOOKUP($A463,'MG Universe'!$A$2:$R$9990,3)</f>
        <v>C-</v>
      </c>
      <c r="D463" s="15" t="str">
        <f>VLOOKUP($A463,'MG Universe'!$A$2:$R$9990,4)</f>
        <v>S</v>
      </c>
      <c r="E463" s="15" t="str">
        <f>VLOOKUP($A463,'MG Universe'!$A$2:$R$9990,5)</f>
        <v>U</v>
      </c>
      <c r="F463" s="16" t="str">
        <f>VLOOKUP($A463,'MG Universe'!$A$2:$R$9990,6)</f>
        <v>SU</v>
      </c>
      <c r="G463" s="85">
        <f>VLOOKUP($A463,'MG Universe'!$A$2:$R$9990,7)</f>
        <v>43199</v>
      </c>
      <c r="H463" s="18">
        <f>VLOOKUP($A463,'MG Universe'!$A$2:$R$9990,8)</f>
        <v>248.92</v>
      </c>
      <c r="I463" s="18">
        <f>VLOOKUP($A463,'MG Universe'!$A$2:$R$9990,9)</f>
        <v>138.26</v>
      </c>
      <c r="J463" s="19">
        <f>VLOOKUP($A463,'MG Universe'!$A$2:$R$9990,10)</f>
        <v>0.5554</v>
      </c>
      <c r="K463" s="86">
        <f>VLOOKUP($A463,'MG Universe'!$A$2:$R$9990,11)</f>
        <v>17.11</v>
      </c>
      <c r="L463" s="19">
        <f>VLOOKUP($A463,'MG Universe'!$A$2:$R$9990,12)</f>
        <v>1.7899999999999999E-2</v>
      </c>
      <c r="M463" s="87">
        <f>VLOOKUP($A463,'MG Universe'!$A$2:$R$9990,13)</f>
        <v>0.8</v>
      </c>
      <c r="N463" s="88">
        <f>VLOOKUP($A463,'MG Universe'!$A$2:$R$9990,14)</f>
        <v>1.02</v>
      </c>
      <c r="O463" s="18">
        <f>VLOOKUP($A463,'MG Universe'!$A$2:$R$9990,15)</f>
        <v>-36.76</v>
      </c>
      <c r="P463" s="19">
        <f>VLOOKUP($A463,'MG Universe'!$A$2:$R$9990,16)</f>
        <v>4.3099999999999999E-2</v>
      </c>
      <c r="Q463" s="89">
        <f>VLOOKUP($A463,'MG Universe'!$A$2:$R$9990,17)</f>
        <v>11</v>
      </c>
      <c r="R463" s="18">
        <f>VLOOKUP($A463,'MG Universe'!$A$2:$R$9990,18)</f>
        <v>71.61</v>
      </c>
      <c r="S463" s="18">
        <f>VLOOKUP($A463,'MG Universe'!$A$2:$U$9990,19)</f>
        <v>108042286637</v>
      </c>
      <c r="T463" s="18" t="str">
        <f>VLOOKUP($A463,'MG Universe'!$A$2:$U$9990,20)</f>
        <v>Large</v>
      </c>
      <c r="U463" s="18" t="str">
        <f>VLOOKUP($A463,'MG Universe'!$A$2:$U$9990,21)</f>
        <v>Railroads</v>
      </c>
    </row>
    <row r="464" spans="1:21" ht="15.75" thickBot="1" x14ac:dyDescent="0.3">
      <c r="A464" s="138" t="s">
        <v>1735</v>
      </c>
      <c r="B464" s="119" t="str">
        <f>VLOOKUP($A464,'MG Universe'!$A$2:$R$9990,2)</f>
        <v>United Parcel Service, Inc.</v>
      </c>
      <c r="C464" s="15" t="str">
        <f>VLOOKUP($A464,'MG Universe'!$A$2:$R$9990,3)</f>
        <v>C</v>
      </c>
      <c r="D464" s="15" t="str">
        <f>VLOOKUP($A464,'MG Universe'!$A$2:$R$9990,4)</f>
        <v>S</v>
      </c>
      <c r="E464" s="15" t="str">
        <f>VLOOKUP($A464,'MG Universe'!$A$2:$R$9990,5)</f>
        <v>U</v>
      </c>
      <c r="F464" s="16" t="str">
        <f>VLOOKUP($A464,'MG Universe'!$A$2:$R$9990,6)</f>
        <v>SU</v>
      </c>
      <c r="G464" s="85">
        <f>VLOOKUP($A464,'MG Universe'!$A$2:$R$9990,7)</f>
        <v>43241</v>
      </c>
      <c r="H464" s="18">
        <f>VLOOKUP($A464,'MG Universe'!$A$2:$R$9990,8)</f>
        <v>170.32</v>
      </c>
      <c r="I464" s="18">
        <f>VLOOKUP($A464,'MG Universe'!$A$2:$R$9990,9)</f>
        <v>111.07</v>
      </c>
      <c r="J464" s="19">
        <f>VLOOKUP($A464,'MG Universe'!$A$2:$R$9990,10)</f>
        <v>0.65210000000000001</v>
      </c>
      <c r="K464" s="86">
        <f>VLOOKUP($A464,'MG Universe'!$A$2:$R$9990,11)</f>
        <v>19.87</v>
      </c>
      <c r="L464" s="19">
        <f>VLOOKUP($A464,'MG Universe'!$A$2:$R$9990,12)</f>
        <v>2.9899999999999999E-2</v>
      </c>
      <c r="M464" s="87">
        <f>VLOOKUP($A464,'MG Universe'!$A$2:$R$9990,13)</f>
        <v>1.1000000000000001</v>
      </c>
      <c r="N464" s="88">
        <f>VLOOKUP($A464,'MG Universe'!$A$2:$R$9990,14)</f>
        <v>1.22</v>
      </c>
      <c r="O464" s="18">
        <f>VLOOKUP($A464,'MG Universe'!$A$2:$R$9990,15)</f>
        <v>-33.909999999999997</v>
      </c>
      <c r="P464" s="19">
        <f>VLOOKUP($A464,'MG Universe'!$A$2:$R$9990,16)</f>
        <v>5.6800000000000003E-2</v>
      </c>
      <c r="Q464" s="89">
        <f>VLOOKUP($A464,'MG Universe'!$A$2:$R$9990,17)</f>
        <v>8</v>
      </c>
      <c r="R464" s="18">
        <f>VLOOKUP($A464,'MG Universe'!$A$2:$R$9990,18)</f>
        <v>13.68</v>
      </c>
      <c r="S464" s="18">
        <f>VLOOKUP($A464,'MG Universe'!$A$2:$U$9990,19)</f>
        <v>94254573863</v>
      </c>
      <c r="T464" s="18" t="str">
        <f>VLOOKUP($A464,'MG Universe'!$A$2:$U$9990,20)</f>
        <v>Large</v>
      </c>
      <c r="U464" s="18" t="str">
        <f>VLOOKUP($A464,'MG Universe'!$A$2:$U$9990,21)</f>
        <v>Freight</v>
      </c>
    </row>
    <row r="465" spans="1:21" ht="15.75" thickBot="1" x14ac:dyDescent="0.3">
      <c r="A465" s="138" t="s">
        <v>1739</v>
      </c>
      <c r="B465" s="119" t="str">
        <f>VLOOKUP($A465,'MG Universe'!$A$2:$R$9990,2)</f>
        <v>United Rentals, Inc.</v>
      </c>
      <c r="C465" s="15" t="str">
        <f>VLOOKUP($A465,'MG Universe'!$A$2:$R$9990,3)</f>
        <v>C-</v>
      </c>
      <c r="D465" s="15" t="str">
        <f>VLOOKUP($A465,'MG Universe'!$A$2:$R$9990,4)</f>
        <v>S</v>
      </c>
      <c r="E465" s="15" t="str">
        <f>VLOOKUP($A465,'MG Universe'!$A$2:$R$9990,5)</f>
        <v>U</v>
      </c>
      <c r="F465" s="16" t="str">
        <f>VLOOKUP($A465,'MG Universe'!$A$2:$R$9990,6)</f>
        <v>SU</v>
      </c>
      <c r="G465" s="85">
        <f>VLOOKUP($A465,'MG Universe'!$A$2:$R$9990,7)</f>
        <v>43281</v>
      </c>
      <c r="H465" s="18">
        <f>VLOOKUP($A465,'MG Universe'!$A$2:$R$9990,8)</f>
        <v>426.48</v>
      </c>
      <c r="I465" s="18">
        <f>VLOOKUP($A465,'MG Universe'!$A$2:$R$9990,9)</f>
        <v>152.21</v>
      </c>
      <c r="J465" s="19">
        <f>VLOOKUP($A465,'MG Universe'!$A$2:$R$9990,10)</f>
        <v>0.3569</v>
      </c>
      <c r="K465" s="86">
        <f>VLOOKUP($A465,'MG Universe'!$A$2:$R$9990,11)</f>
        <v>13.74</v>
      </c>
      <c r="L465" s="19">
        <f>VLOOKUP($A465,'MG Universe'!$A$2:$R$9990,12)</f>
        <v>0</v>
      </c>
      <c r="M465" s="87">
        <f>VLOOKUP($A465,'MG Universe'!$A$2:$R$9990,13)</f>
        <v>2.5</v>
      </c>
      <c r="N465" s="88">
        <f>VLOOKUP($A465,'MG Universe'!$A$2:$R$9990,14)</f>
        <v>0.97</v>
      </c>
      <c r="O465" s="18">
        <f>VLOOKUP($A465,'MG Universe'!$A$2:$R$9990,15)</f>
        <v>-117.79</v>
      </c>
      <c r="P465" s="19">
        <f>VLOOKUP($A465,'MG Universe'!$A$2:$R$9990,16)</f>
        <v>2.6200000000000001E-2</v>
      </c>
      <c r="Q465" s="89">
        <f>VLOOKUP($A465,'MG Universe'!$A$2:$R$9990,17)</f>
        <v>0</v>
      </c>
      <c r="R465" s="18">
        <f>VLOOKUP($A465,'MG Universe'!$A$2:$R$9990,18)</f>
        <v>104.98</v>
      </c>
      <c r="S465" s="18">
        <f>VLOOKUP($A465,'MG Universe'!$A$2:$U$9990,19)</f>
        <v>12982505486</v>
      </c>
      <c r="T465" s="18" t="str">
        <f>VLOOKUP($A465,'MG Universe'!$A$2:$U$9990,20)</f>
        <v>Large</v>
      </c>
      <c r="U465" s="18" t="str">
        <f>VLOOKUP($A465,'MG Universe'!$A$2:$U$9990,21)</f>
        <v>Business Support</v>
      </c>
    </row>
    <row r="466" spans="1:21" ht="15.75" thickBot="1" x14ac:dyDescent="0.3">
      <c r="A466" s="138" t="s">
        <v>1741</v>
      </c>
      <c r="B466" s="119" t="str">
        <f>VLOOKUP($A466,'MG Universe'!$A$2:$R$9990,2)</f>
        <v>U.S. Bancorp</v>
      </c>
      <c r="C466" s="15" t="str">
        <f>VLOOKUP($A466,'MG Universe'!$A$2:$R$9990,3)</f>
        <v>B</v>
      </c>
      <c r="D466" s="15" t="str">
        <f>VLOOKUP($A466,'MG Universe'!$A$2:$R$9990,4)</f>
        <v>D</v>
      </c>
      <c r="E466" s="15" t="str">
        <f>VLOOKUP($A466,'MG Universe'!$A$2:$R$9990,5)</f>
        <v>F</v>
      </c>
      <c r="F466" s="16" t="str">
        <f>VLOOKUP($A466,'MG Universe'!$A$2:$R$9990,6)</f>
        <v>DF</v>
      </c>
      <c r="G466" s="85">
        <f>VLOOKUP($A466,'MG Universe'!$A$2:$R$9990,7)</f>
        <v>43235</v>
      </c>
      <c r="H466" s="18">
        <f>VLOOKUP($A466,'MG Universe'!$A$2:$R$9990,8)</f>
        <v>55.86</v>
      </c>
      <c r="I466" s="18">
        <f>VLOOKUP($A466,'MG Universe'!$A$2:$R$9990,9)</f>
        <v>51.3</v>
      </c>
      <c r="J466" s="19">
        <f>VLOOKUP($A466,'MG Universe'!$A$2:$R$9990,10)</f>
        <v>0.91839999999999999</v>
      </c>
      <c r="K466" s="86">
        <f>VLOOKUP($A466,'MG Universe'!$A$2:$R$9990,11)</f>
        <v>14.53</v>
      </c>
      <c r="L466" s="19">
        <f>VLOOKUP($A466,'MG Universe'!$A$2:$R$9990,12)</f>
        <v>2.2599999999999999E-2</v>
      </c>
      <c r="M466" s="87">
        <f>VLOOKUP($A466,'MG Universe'!$A$2:$R$9990,13)</f>
        <v>1</v>
      </c>
      <c r="N466" s="88" t="str">
        <f>VLOOKUP($A466,'MG Universe'!$A$2:$R$9990,14)</f>
        <v>N/A</v>
      </c>
      <c r="O466" s="18" t="str">
        <f>VLOOKUP($A466,'MG Universe'!$A$2:$R$9990,15)</f>
        <v>N/A</v>
      </c>
      <c r="P466" s="19">
        <f>VLOOKUP($A466,'MG Universe'!$A$2:$R$9990,16)</f>
        <v>3.0200000000000001E-2</v>
      </c>
      <c r="Q466" s="89">
        <f>VLOOKUP($A466,'MG Universe'!$A$2:$R$9990,17)</f>
        <v>7</v>
      </c>
      <c r="R466" s="18">
        <f>VLOOKUP($A466,'MG Universe'!$A$2:$R$9990,18)</f>
        <v>48.45</v>
      </c>
      <c r="S466" s="18">
        <f>VLOOKUP($A466,'MG Universe'!$A$2:$U$9990,19)</f>
        <v>83617628739</v>
      </c>
      <c r="T466" s="18" t="str">
        <f>VLOOKUP($A466,'MG Universe'!$A$2:$U$9990,20)</f>
        <v>Large</v>
      </c>
      <c r="U466" s="18" t="str">
        <f>VLOOKUP($A466,'MG Universe'!$A$2:$U$9990,21)</f>
        <v>Banks</v>
      </c>
    </row>
    <row r="467" spans="1:21" ht="15.75" thickBot="1" x14ac:dyDescent="0.3">
      <c r="A467" s="138" t="s">
        <v>1743</v>
      </c>
      <c r="B467" s="119" t="str">
        <f>VLOOKUP($A467,'MG Universe'!$A$2:$R$9990,2)</f>
        <v>United Technologies Corporation</v>
      </c>
      <c r="C467" s="15" t="str">
        <f>VLOOKUP($A467,'MG Universe'!$A$2:$R$9990,3)</f>
        <v>B+</v>
      </c>
      <c r="D467" s="15" t="str">
        <f>VLOOKUP($A467,'MG Universe'!$A$2:$R$9990,4)</f>
        <v>D</v>
      </c>
      <c r="E467" s="15" t="str">
        <f>VLOOKUP($A467,'MG Universe'!$A$2:$R$9990,5)</f>
        <v>O</v>
      </c>
      <c r="F467" s="16" t="str">
        <f>VLOOKUP($A467,'MG Universe'!$A$2:$R$9990,6)</f>
        <v>DO</v>
      </c>
      <c r="G467" s="85">
        <f>VLOOKUP($A467,'MG Universe'!$A$2:$R$9990,7)</f>
        <v>43158</v>
      </c>
      <c r="H467" s="18">
        <f>VLOOKUP($A467,'MG Universe'!$A$2:$R$9990,8)</f>
        <v>73.95</v>
      </c>
      <c r="I467" s="18">
        <f>VLOOKUP($A467,'MG Universe'!$A$2:$R$9990,9)</f>
        <v>130.71</v>
      </c>
      <c r="J467" s="19">
        <f>VLOOKUP($A467,'MG Universe'!$A$2:$R$9990,10)</f>
        <v>1.7675000000000001</v>
      </c>
      <c r="K467" s="86">
        <f>VLOOKUP($A467,'MG Universe'!$A$2:$R$9990,11)</f>
        <v>19.66</v>
      </c>
      <c r="L467" s="19">
        <f>VLOOKUP($A467,'MG Universe'!$A$2:$R$9990,12)</f>
        <v>2.0799999999999999E-2</v>
      </c>
      <c r="M467" s="87">
        <f>VLOOKUP($A467,'MG Universe'!$A$2:$R$9990,13)</f>
        <v>1.1000000000000001</v>
      </c>
      <c r="N467" s="88">
        <f>VLOOKUP($A467,'MG Universe'!$A$2:$R$9990,14)</f>
        <v>1.35</v>
      </c>
      <c r="O467" s="18">
        <f>VLOOKUP($A467,'MG Universe'!$A$2:$R$9990,15)</f>
        <v>-43.16</v>
      </c>
      <c r="P467" s="19">
        <f>VLOOKUP($A467,'MG Universe'!$A$2:$R$9990,16)</f>
        <v>5.5800000000000002E-2</v>
      </c>
      <c r="Q467" s="89">
        <f>VLOOKUP($A467,'MG Universe'!$A$2:$R$9990,17)</f>
        <v>20</v>
      </c>
      <c r="R467" s="18">
        <f>VLOOKUP($A467,'MG Universe'!$A$2:$R$9990,18)</f>
        <v>75.98</v>
      </c>
      <c r="S467" s="18">
        <f>VLOOKUP($A467,'MG Universe'!$A$2:$U$9990,19)</f>
        <v>105005495816</v>
      </c>
      <c r="T467" s="18" t="str">
        <f>VLOOKUP($A467,'MG Universe'!$A$2:$U$9990,20)</f>
        <v>Large</v>
      </c>
      <c r="U467" s="18" t="str">
        <f>VLOOKUP($A467,'MG Universe'!$A$2:$U$9990,21)</f>
        <v>Defense</v>
      </c>
    </row>
    <row r="468" spans="1:21" ht="15.75" thickBot="1" x14ac:dyDescent="0.3">
      <c r="A468" s="138" t="s">
        <v>1745</v>
      </c>
      <c r="B468" s="119" t="str">
        <f>VLOOKUP($A468,'MG Universe'!$A$2:$R$9990,2)</f>
        <v>Visa Inc</v>
      </c>
      <c r="C468" s="15" t="str">
        <f>VLOOKUP($A468,'MG Universe'!$A$2:$R$9990,3)</f>
        <v>C-</v>
      </c>
      <c r="D468" s="15" t="str">
        <f>VLOOKUP($A468,'MG Universe'!$A$2:$R$9990,4)</f>
        <v>E</v>
      </c>
      <c r="E468" s="15" t="str">
        <f>VLOOKUP($A468,'MG Universe'!$A$2:$R$9990,5)</f>
        <v>O</v>
      </c>
      <c r="F468" s="16" t="str">
        <f>VLOOKUP($A468,'MG Universe'!$A$2:$R$9990,6)</f>
        <v>EO</v>
      </c>
      <c r="G468" s="85">
        <f>VLOOKUP($A468,'MG Universe'!$A$2:$R$9990,7)</f>
        <v>43158</v>
      </c>
      <c r="H468" s="18">
        <f>VLOOKUP($A468,'MG Universe'!$A$2:$R$9990,8)</f>
        <v>109.75</v>
      </c>
      <c r="I468" s="18">
        <f>VLOOKUP($A468,'MG Universe'!$A$2:$R$9990,9)</f>
        <v>139.63999999999999</v>
      </c>
      <c r="J468" s="19">
        <f>VLOOKUP($A468,'MG Universe'!$A$2:$R$9990,10)</f>
        <v>1.2723</v>
      </c>
      <c r="K468" s="86">
        <f>VLOOKUP($A468,'MG Universe'!$A$2:$R$9990,11)</f>
        <v>45.19</v>
      </c>
      <c r="L468" s="19">
        <f>VLOOKUP($A468,'MG Universe'!$A$2:$R$9990,12)</f>
        <v>4.7000000000000002E-3</v>
      </c>
      <c r="M468" s="87">
        <f>VLOOKUP($A468,'MG Universe'!$A$2:$R$9990,13)</f>
        <v>1</v>
      </c>
      <c r="N468" s="88">
        <f>VLOOKUP($A468,'MG Universe'!$A$2:$R$9990,14)</f>
        <v>2.0699999999999998</v>
      </c>
      <c r="O468" s="18">
        <f>VLOOKUP($A468,'MG Universe'!$A$2:$R$9990,15)</f>
        <v>-7</v>
      </c>
      <c r="P468" s="19">
        <f>VLOOKUP($A468,'MG Universe'!$A$2:$R$9990,16)</f>
        <v>0.1835</v>
      </c>
      <c r="Q468" s="89">
        <f>VLOOKUP($A468,'MG Universe'!$A$2:$R$9990,17)</f>
        <v>10</v>
      </c>
      <c r="R468" s="18">
        <f>VLOOKUP($A468,'MG Universe'!$A$2:$R$9990,18)</f>
        <v>32.630000000000003</v>
      </c>
      <c r="S468" s="18">
        <f>VLOOKUP($A468,'MG Universe'!$A$2:$U$9990,19)</f>
        <v>314933178762</v>
      </c>
      <c r="T468" s="18" t="str">
        <f>VLOOKUP($A468,'MG Universe'!$A$2:$U$9990,20)</f>
        <v>Large</v>
      </c>
      <c r="U468" s="18" t="str">
        <f>VLOOKUP($A468,'MG Universe'!$A$2:$U$9990,21)</f>
        <v>Financial Services</v>
      </c>
    </row>
    <row r="469" spans="1:21" ht="15.75" thickBot="1" x14ac:dyDescent="0.3">
      <c r="A469" s="138" t="s">
        <v>1747</v>
      </c>
      <c r="B469" s="119" t="str">
        <f>VLOOKUP($A469,'MG Universe'!$A$2:$R$9990,2)</f>
        <v>Varian Medical Systems, Inc.</v>
      </c>
      <c r="C469" s="15" t="str">
        <f>VLOOKUP($A469,'MG Universe'!$A$2:$R$9990,3)</f>
        <v>D</v>
      </c>
      <c r="D469" s="15" t="str">
        <f>VLOOKUP($A469,'MG Universe'!$A$2:$R$9990,4)</f>
        <v>S</v>
      </c>
      <c r="E469" s="15" t="str">
        <f>VLOOKUP($A469,'MG Universe'!$A$2:$R$9990,5)</f>
        <v>O</v>
      </c>
      <c r="F469" s="16" t="str">
        <f>VLOOKUP($A469,'MG Universe'!$A$2:$R$9990,6)</f>
        <v>SO</v>
      </c>
      <c r="G469" s="85">
        <f>VLOOKUP($A469,'MG Universe'!$A$2:$R$9990,7)</f>
        <v>43179</v>
      </c>
      <c r="H469" s="18">
        <f>VLOOKUP($A469,'MG Universe'!$A$2:$R$9990,8)</f>
        <v>33.46</v>
      </c>
      <c r="I469" s="18">
        <f>VLOOKUP($A469,'MG Universe'!$A$2:$R$9990,9)</f>
        <v>116.03</v>
      </c>
      <c r="J469" s="19">
        <f>VLOOKUP($A469,'MG Universe'!$A$2:$R$9990,10)</f>
        <v>3.4676999999999998</v>
      </c>
      <c r="K469" s="86">
        <f>VLOOKUP($A469,'MG Universe'!$A$2:$R$9990,11)</f>
        <v>30.7</v>
      </c>
      <c r="L469" s="19">
        <f>VLOOKUP($A469,'MG Universe'!$A$2:$R$9990,12)</f>
        <v>0</v>
      </c>
      <c r="M469" s="87">
        <f>VLOOKUP($A469,'MG Universe'!$A$2:$R$9990,13)</f>
        <v>0.9</v>
      </c>
      <c r="N469" s="88">
        <f>VLOOKUP($A469,'MG Universe'!$A$2:$R$9990,14)</f>
        <v>1.45</v>
      </c>
      <c r="O469" s="18">
        <f>VLOOKUP($A469,'MG Universe'!$A$2:$R$9990,15)</f>
        <v>4.79</v>
      </c>
      <c r="P469" s="19">
        <f>VLOOKUP($A469,'MG Universe'!$A$2:$R$9990,16)</f>
        <v>0.111</v>
      </c>
      <c r="Q469" s="89">
        <f>VLOOKUP($A469,'MG Universe'!$A$2:$R$9990,17)</f>
        <v>0</v>
      </c>
      <c r="R469" s="18">
        <f>VLOOKUP($A469,'MG Universe'!$A$2:$R$9990,18)</f>
        <v>39.58</v>
      </c>
      <c r="S469" s="18">
        <f>VLOOKUP($A469,'MG Universe'!$A$2:$U$9990,19)</f>
        <v>10781292019</v>
      </c>
      <c r="T469" s="18" t="str">
        <f>VLOOKUP($A469,'MG Universe'!$A$2:$U$9990,20)</f>
        <v>Large</v>
      </c>
      <c r="U469" s="18" t="str">
        <f>VLOOKUP($A469,'MG Universe'!$A$2:$U$9990,21)</f>
        <v>Medical</v>
      </c>
    </row>
    <row r="470" spans="1:21" ht="15.75" thickBot="1" x14ac:dyDescent="0.3">
      <c r="A470" s="138" t="s">
        <v>1749</v>
      </c>
      <c r="B470" s="119" t="str">
        <f>VLOOKUP($A470,'MG Universe'!$A$2:$R$9990,2)</f>
        <v>VF Corp</v>
      </c>
      <c r="C470" s="15" t="str">
        <f>VLOOKUP($A470,'MG Universe'!$A$2:$R$9990,3)</f>
        <v>B-</v>
      </c>
      <c r="D470" s="15" t="str">
        <f>VLOOKUP($A470,'MG Universe'!$A$2:$R$9990,4)</f>
        <v>E</v>
      </c>
      <c r="E470" s="15" t="str">
        <f>VLOOKUP($A470,'MG Universe'!$A$2:$R$9990,5)</f>
        <v>O</v>
      </c>
      <c r="F470" s="16" t="str">
        <f>VLOOKUP($A470,'MG Universe'!$A$2:$R$9990,6)</f>
        <v>EO</v>
      </c>
      <c r="G470" s="85">
        <f>VLOOKUP($A470,'MG Universe'!$A$2:$R$9990,7)</f>
        <v>43199</v>
      </c>
      <c r="H470" s="18">
        <f>VLOOKUP($A470,'MG Universe'!$A$2:$R$9990,8)</f>
        <v>24.01</v>
      </c>
      <c r="I470" s="18">
        <f>VLOOKUP($A470,'MG Universe'!$A$2:$R$9990,9)</f>
        <v>88.51</v>
      </c>
      <c r="J470" s="19">
        <f>VLOOKUP($A470,'MG Universe'!$A$2:$R$9990,10)</f>
        <v>3.6863999999999999</v>
      </c>
      <c r="K470" s="86">
        <f>VLOOKUP($A470,'MG Universe'!$A$2:$R$9990,11)</f>
        <v>35.979999999999997</v>
      </c>
      <c r="L470" s="19">
        <f>VLOOKUP($A470,'MG Universe'!$A$2:$R$9990,12)</f>
        <v>1.9400000000000001E-2</v>
      </c>
      <c r="M470" s="87">
        <f>VLOOKUP($A470,'MG Universe'!$A$2:$R$9990,13)</f>
        <v>0.9</v>
      </c>
      <c r="N470" s="88">
        <f>VLOOKUP($A470,'MG Universe'!$A$2:$R$9990,14)</f>
        <v>1.6</v>
      </c>
      <c r="O470" s="18">
        <f>VLOOKUP($A470,'MG Universe'!$A$2:$R$9990,15)</f>
        <v>-4.6100000000000003</v>
      </c>
      <c r="P470" s="19">
        <f>VLOOKUP($A470,'MG Universe'!$A$2:$R$9990,16)</f>
        <v>0.13739999999999999</v>
      </c>
      <c r="Q470" s="89">
        <f>VLOOKUP($A470,'MG Universe'!$A$2:$R$9990,17)</f>
        <v>20</v>
      </c>
      <c r="R470" s="18">
        <f>VLOOKUP($A470,'MG Universe'!$A$2:$R$9990,18)</f>
        <v>25.23</v>
      </c>
      <c r="S470" s="18">
        <f>VLOOKUP($A470,'MG Universe'!$A$2:$U$9990,19)</f>
        <v>33356559162</v>
      </c>
      <c r="T470" s="18" t="str">
        <f>VLOOKUP($A470,'MG Universe'!$A$2:$U$9990,20)</f>
        <v>Large</v>
      </c>
      <c r="U470" s="18" t="str">
        <f>VLOOKUP($A470,'MG Universe'!$A$2:$U$9990,21)</f>
        <v>Apparel</v>
      </c>
    </row>
    <row r="471" spans="1:21" ht="15.75" thickBot="1" x14ac:dyDescent="0.3">
      <c r="A471" s="138" t="s">
        <v>1751</v>
      </c>
      <c r="B471" s="119" t="str">
        <f>VLOOKUP($A471,'MG Universe'!$A$2:$R$9990,2)</f>
        <v>Viacom, Inc. Class B</v>
      </c>
      <c r="C471" s="15" t="str">
        <f>VLOOKUP($A471,'MG Universe'!$A$2:$R$9990,3)</f>
        <v>C</v>
      </c>
      <c r="D471" s="15" t="str">
        <f>VLOOKUP($A471,'MG Universe'!$A$2:$R$9990,4)</f>
        <v>S</v>
      </c>
      <c r="E471" s="15" t="str">
        <f>VLOOKUP($A471,'MG Universe'!$A$2:$R$9990,5)</f>
        <v>O</v>
      </c>
      <c r="F471" s="16" t="str">
        <f>VLOOKUP($A471,'MG Universe'!$A$2:$R$9990,6)</f>
        <v>SO</v>
      </c>
      <c r="G471" s="85">
        <f>VLOOKUP($A471,'MG Universe'!$A$2:$R$9990,7)</f>
        <v>43169</v>
      </c>
      <c r="H471" s="18">
        <f>VLOOKUP($A471,'MG Universe'!$A$2:$R$9990,8)</f>
        <v>23.6</v>
      </c>
      <c r="I471" s="18">
        <f>VLOOKUP($A471,'MG Universe'!$A$2:$R$9990,9)</f>
        <v>28.58</v>
      </c>
      <c r="J471" s="19">
        <f>VLOOKUP($A471,'MG Universe'!$A$2:$R$9990,10)</f>
        <v>1.2110000000000001</v>
      </c>
      <c r="K471" s="86">
        <f>VLOOKUP($A471,'MG Universe'!$A$2:$R$9990,11)</f>
        <v>6.99</v>
      </c>
      <c r="L471" s="19">
        <f>VLOOKUP($A471,'MG Universe'!$A$2:$R$9990,12)</f>
        <v>2.8000000000000001E-2</v>
      </c>
      <c r="M471" s="87">
        <f>VLOOKUP($A471,'MG Universe'!$A$2:$R$9990,13)</f>
        <v>1.4</v>
      </c>
      <c r="N471" s="88">
        <f>VLOOKUP($A471,'MG Universe'!$A$2:$R$9990,14)</f>
        <v>1.41</v>
      </c>
      <c r="O471" s="18">
        <f>VLOOKUP($A471,'MG Universe'!$A$2:$R$9990,15)</f>
        <v>-28.01</v>
      </c>
      <c r="P471" s="19">
        <f>VLOOKUP($A471,'MG Universe'!$A$2:$R$9990,16)</f>
        <v>-7.6E-3</v>
      </c>
      <c r="Q471" s="89">
        <f>VLOOKUP($A471,'MG Universe'!$A$2:$R$9990,17)</f>
        <v>0</v>
      </c>
      <c r="R471" s="18">
        <f>VLOOKUP($A471,'MG Universe'!$A$2:$R$9990,18)</f>
        <v>33.72</v>
      </c>
      <c r="S471" s="18">
        <f>VLOOKUP($A471,'MG Universe'!$A$2:$U$9990,19)</f>
        <v>11861113892</v>
      </c>
      <c r="T471" s="18" t="str">
        <f>VLOOKUP($A471,'MG Universe'!$A$2:$U$9990,20)</f>
        <v>Large</v>
      </c>
      <c r="U471" s="18" t="str">
        <f>VLOOKUP($A471,'MG Universe'!$A$2:$U$9990,21)</f>
        <v>Media Entertainment</v>
      </c>
    </row>
    <row r="472" spans="1:21" ht="15.75" thickBot="1" x14ac:dyDescent="0.3">
      <c r="A472" s="138" t="s">
        <v>1756</v>
      </c>
      <c r="B472" s="119" t="str">
        <f>VLOOKUP($A472,'MG Universe'!$A$2:$R$9990,2)</f>
        <v>Valero Energy Corporation</v>
      </c>
      <c r="C472" s="15" t="str">
        <f>VLOOKUP($A472,'MG Universe'!$A$2:$R$9990,3)</f>
        <v>B</v>
      </c>
      <c r="D472" s="15" t="str">
        <f>VLOOKUP($A472,'MG Universe'!$A$2:$R$9990,4)</f>
        <v>E</v>
      </c>
      <c r="E472" s="15" t="str">
        <f>VLOOKUP($A472,'MG Universe'!$A$2:$R$9990,5)</f>
        <v>U</v>
      </c>
      <c r="F472" s="16" t="str">
        <f>VLOOKUP($A472,'MG Universe'!$A$2:$R$9990,6)</f>
        <v>EU</v>
      </c>
      <c r="G472" s="85">
        <f>VLOOKUP($A472,'MG Universe'!$A$2:$R$9990,7)</f>
        <v>43254</v>
      </c>
      <c r="H472" s="18">
        <f>VLOOKUP($A472,'MG Universe'!$A$2:$R$9990,8)</f>
        <v>147.66999999999999</v>
      </c>
      <c r="I472" s="18">
        <f>VLOOKUP($A472,'MG Universe'!$A$2:$R$9990,9)</f>
        <v>106.09</v>
      </c>
      <c r="J472" s="19">
        <f>VLOOKUP($A472,'MG Universe'!$A$2:$R$9990,10)</f>
        <v>0.71840000000000004</v>
      </c>
      <c r="K472" s="86">
        <f>VLOOKUP($A472,'MG Universe'!$A$2:$R$9990,11)</f>
        <v>15.24</v>
      </c>
      <c r="L472" s="19">
        <f>VLOOKUP($A472,'MG Universe'!$A$2:$R$9990,12)</f>
        <v>2.64E-2</v>
      </c>
      <c r="M472" s="87">
        <f>VLOOKUP($A472,'MG Universe'!$A$2:$R$9990,13)</f>
        <v>1</v>
      </c>
      <c r="N472" s="88">
        <f>VLOOKUP($A472,'MG Universe'!$A$2:$R$9990,14)</f>
        <v>1.7</v>
      </c>
      <c r="O472" s="18">
        <f>VLOOKUP($A472,'MG Universe'!$A$2:$R$9990,15)</f>
        <v>-18.96</v>
      </c>
      <c r="P472" s="19">
        <f>VLOOKUP($A472,'MG Universe'!$A$2:$R$9990,16)</f>
        <v>3.3700000000000001E-2</v>
      </c>
      <c r="Q472" s="89">
        <f>VLOOKUP($A472,'MG Universe'!$A$2:$R$9990,17)</f>
        <v>7</v>
      </c>
      <c r="R472" s="18">
        <f>VLOOKUP($A472,'MG Universe'!$A$2:$R$9990,18)</f>
        <v>82.85</v>
      </c>
      <c r="S472" s="18">
        <f>VLOOKUP($A472,'MG Universe'!$A$2:$U$9990,19)</f>
        <v>46174647880</v>
      </c>
      <c r="T472" s="18" t="str">
        <f>VLOOKUP($A472,'MG Universe'!$A$2:$U$9990,20)</f>
        <v>Large</v>
      </c>
      <c r="U472" s="18" t="str">
        <f>VLOOKUP($A472,'MG Universe'!$A$2:$U$9990,21)</f>
        <v>Oil &amp; Gas</v>
      </c>
    </row>
    <row r="473" spans="1:21" ht="15.75" thickBot="1" x14ac:dyDescent="0.3">
      <c r="A473" s="138" t="s">
        <v>1758</v>
      </c>
      <c r="B473" s="119" t="str">
        <f>VLOOKUP($A473,'MG Universe'!$A$2:$R$9990,2)</f>
        <v>Vulcan Materials Company</v>
      </c>
      <c r="C473" s="15" t="str">
        <f>VLOOKUP($A473,'MG Universe'!$A$2:$R$9990,3)</f>
        <v>C</v>
      </c>
      <c r="D473" s="15" t="str">
        <f>VLOOKUP($A473,'MG Universe'!$A$2:$R$9990,4)</f>
        <v>E</v>
      </c>
      <c r="E473" s="15" t="str">
        <f>VLOOKUP($A473,'MG Universe'!$A$2:$R$9990,5)</f>
        <v>F</v>
      </c>
      <c r="F473" s="16" t="str">
        <f>VLOOKUP($A473,'MG Universe'!$A$2:$R$9990,6)</f>
        <v>EF</v>
      </c>
      <c r="G473" s="85">
        <f>VLOOKUP($A473,'MG Universe'!$A$2:$R$9990,7)</f>
        <v>43192</v>
      </c>
      <c r="H473" s="18">
        <f>VLOOKUP($A473,'MG Universe'!$A$2:$R$9990,8)</f>
        <v>132.13</v>
      </c>
      <c r="I473" s="18">
        <f>VLOOKUP($A473,'MG Universe'!$A$2:$R$9990,9)</f>
        <v>123.65</v>
      </c>
      <c r="J473" s="19">
        <f>VLOOKUP($A473,'MG Universe'!$A$2:$R$9990,10)</f>
        <v>0.93579999999999997</v>
      </c>
      <c r="K473" s="86">
        <f>VLOOKUP($A473,'MG Universe'!$A$2:$R$9990,11)</f>
        <v>36.049999999999997</v>
      </c>
      <c r="L473" s="19">
        <f>VLOOKUP($A473,'MG Universe'!$A$2:$R$9990,12)</f>
        <v>8.0999999999999996E-3</v>
      </c>
      <c r="M473" s="87">
        <f>VLOOKUP($A473,'MG Universe'!$A$2:$R$9990,13)</f>
        <v>1</v>
      </c>
      <c r="N473" s="88">
        <f>VLOOKUP($A473,'MG Universe'!$A$2:$R$9990,14)</f>
        <v>2.66</v>
      </c>
      <c r="O473" s="18">
        <f>VLOOKUP($A473,'MG Universe'!$A$2:$R$9990,15)</f>
        <v>-24.87</v>
      </c>
      <c r="P473" s="19">
        <f>VLOOKUP($A473,'MG Universe'!$A$2:$R$9990,16)</f>
        <v>0.13769999999999999</v>
      </c>
      <c r="Q473" s="89">
        <f>VLOOKUP($A473,'MG Universe'!$A$2:$R$9990,17)</f>
        <v>4</v>
      </c>
      <c r="R473" s="18">
        <f>VLOOKUP($A473,'MG Universe'!$A$2:$R$9990,18)</f>
        <v>57.49</v>
      </c>
      <c r="S473" s="18">
        <f>VLOOKUP($A473,'MG Universe'!$A$2:$U$9990,19)</f>
        <v>16776913940</v>
      </c>
      <c r="T473" s="18" t="str">
        <f>VLOOKUP($A473,'MG Universe'!$A$2:$U$9990,20)</f>
        <v>Large</v>
      </c>
      <c r="U473" s="18" t="str">
        <f>VLOOKUP($A473,'MG Universe'!$A$2:$U$9990,21)</f>
        <v>Construction</v>
      </c>
    </row>
    <row r="474" spans="1:21" ht="15.75" thickBot="1" x14ac:dyDescent="0.3">
      <c r="A474" s="138" t="s">
        <v>69</v>
      </c>
      <c r="B474" s="119" t="str">
        <f>VLOOKUP($A474,'MG Universe'!$A$2:$R$9990,2)</f>
        <v>Vornado Realty Trust</v>
      </c>
      <c r="C474" s="15" t="str">
        <f>VLOOKUP($A474,'MG Universe'!$A$2:$R$9990,3)</f>
        <v>D+</v>
      </c>
      <c r="D474" s="15" t="str">
        <f>VLOOKUP($A474,'MG Universe'!$A$2:$R$9990,4)</f>
        <v>S</v>
      </c>
      <c r="E474" s="15" t="str">
        <f>VLOOKUP($A474,'MG Universe'!$A$2:$R$9990,5)</f>
        <v>O</v>
      </c>
      <c r="F474" s="16" t="str">
        <f>VLOOKUP($A474,'MG Universe'!$A$2:$R$9990,6)</f>
        <v>SO</v>
      </c>
      <c r="G474" s="85">
        <f>VLOOKUP($A474,'MG Universe'!$A$2:$R$9990,7)</f>
        <v>43191</v>
      </c>
      <c r="H474" s="18">
        <f>VLOOKUP($A474,'MG Universe'!$A$2:$R$9990,8)</f>
        <v>0</v>
      </c>
      <c r="I474" s="18">
        <f>VLOOKUP($A474,'MG Universe'!$A$2:$R$9990,9)</f>
        <v>72.31</v>
      </c>
      <c r="J474" s="19" t="str">
        <f>VLOOKUP($A474,'MG Universe'!$A$2:$R$9990,10)</f>
        <v>N/A</v>
      </c>
      <c r="K474" s="86">
        <f>VLOOKUP($A474,'MG Universe'!$A$2:$R$9990,11)</f>
        <v>33.32</v>
      </c>
      <c r="L474" s="19">
        <f>VLOOKUP($A474,'MG Universe'!$A$2:$R$9990,12)</f>
        <v>3.6200000000000003E-2</v>
      </c>
      <c r="M474" s="87">
        <f>VLOOKUP($A474,'MG Universe'!$A$2:$R$9990,13)</f>
        <v>0.9</v>
      </c>
      <c r="N474" s="88" t="str">
        <f>VLOOKUP($A474,'MG Universe'!$A$2:$R$9990,14)</f>
        <v>N/A</v>
      </c>
      <c r="O474" s="18" t="str">
        <f>VLOOKUP($A474,'MG Universe'!$A$2:$R$9990,15)</f>
        <v>N/A</v>
      </c>
      <c r="P474" s="19">
        <f>VLOOKUP($A474,'MG Universe'!$A$2:$R$9990,16)</f>
        <v>0.1241</v>
      </c>
      <c r="Q474" s="89">
        <f>VLOOKUP($A474,'MG Universe'!$A$2:$R$9990,17)</f>
        <v>1</v>
      </c>
      <c r="R474" s="18">
        <f>VLOOKUP($A474,'MG Universe'!$A$2:$R$9990,18)</f>
        <v>19.690000000000001</v>
      </c>
      <c r="S474" s="18">
        <f>VLOOKUP($A474,'MG Universe'!$A$2:$U$9990,19)</f>
        <v>13795919223</v>
      </c>
      <c r="T474" s="18" t="str">
        <f>VLOOKUP($A474,'MG Universe'!$A$2:$U$9990,20)</f>
        <v>Large</v>
      </c>
      <c r="U474" s="18" t="str">
        <f>VLOOKUP($A474,'MG Universe'!$A$2:$U$9990,21)</f>
        <v>REIT</v>
      </c>
    </row>
    <row r="475" spans="1:21" ht="15.75" thickBot="1" x14ac:dyDescent="0.3">
      <c r="A475" s="138" t="s">
        <v>1760</v>
      </c>
      <c r="B475" s="119" t="str">
        <f>VLOOKUP($A475,'MG Universe'!$A$2:$R$9990,2)</f>
        <v>Verisk Analytics, Inc.</v>
      </c>
      <c r="C475" s="15" t="str">
        <f>VLOOKUP($A475,'MG Universe'!$A$2:$R$9990,3)</f>
        <v>D+</v>
      </c>
      <c r="D475" s="15" t="str">
        <f>VLOOKUP($A475,'MG Universe'!$A$2:$R$9990,4)</f>
        <v>S</v>
      </c>
      <c r="E475" s="15" t="str">
        <f>VLOOKUP($A475,'MG Universe'!$A$2:$R$9990,5)</f>
        <v>F</v>
      </c>
      <c r="F475" s="16" t="str">
        <f>VLOOKUP($A475,'MG Universe'!$A$2:$R$9990,6)</f>
        <v>SF</v>
      </c>
      <c r="G475" s="85">
        <f>VLOOKUP($A475,'MG Universe'!$A$2:$R$9990,7)</f>
        <v>43258</v>
      </c>
      <c r="H475" s="18">
        <f>VLOOKUP($A475,'MG Universe'!$A$2:$R$9990,8)</f>
        <v>102.35</v>
      </c>
      <c r="I475" s="18">
        <f>VLOOKUP($A475,'MG Universe'!$A$2:$R$9990,9)</f>
        <v>112.49</v>
      </c>
      <c r="J475" s="19">
        <f>VLOOKUP($A475,'MG Universe'!$A$2:$R$9990,10)</f>
        <v>1.0991</v>
      </c>
      <c r="K475" s="86">
        <f>VLOOKUP($A475,'MG Universe'!$A$2:$R$9990,11)</f>
        <v>32.700000000000003</v>
      </c>
      <c r="L475" s="19">
        <f>VLOOKUP($A475,'MG Universe'!$A$2:$R$9990,12)</f>
        <v>0</v>
      </c>
      <c r="M475" s="87">
        <f>VLOOKUP($A475,'MG Universe'!$A$2:$R$9990,13)</f>
        <v>0.7</v>
      </c>
      <c r="N475" s="88">
        <f>VLOOKUP($A475,'MG Universe'!$A$2:$R$9990,14)</f>
        <v>0.45</v>
      </c>
      <c r="O475" s="18">
        <f>VLOOKUP($A475,'MG Universe'!$A$2:$R$9990,15)</f>
        <v>-19.850000000000001</v>
      </c>
      <c r="P475" s="19">
        <f>VLOOKUP($A475,'MG Universe'!$A$2:$R$9990,16)</f>
        <v>0.121</v>
      </c>
      <c r="Q475" s="89">
        <f>VLOOKUP($A475,'MG Universe'!$A$2:$R$9990,17)</f>
        <v>0</v>
      </c>
      <c r="R475" s="18">
        <f>VLOOKUP($A475,'MG Universe'!$A$2:$R$9990,18)</f>
        <v>32.22</v>
      </c>
      <c r="S475" s="18">
        <f>VLOOKUP($A475,'MG Universe'!$A$2:$U$9990,19)</f>
        <v>18760953493</v>
      </c>
      <c r="T475" s="18" t="str">
        <f>VLOOKUP($A475,'MG Universe'!$A$2:$U$9990,20)</f>
        <v>Large</v>
      </c>
      <c r="U475" s="18" t="str">
        <f>VLOOKUP($A475,'MG Universe'!$A$2:$U$9990,21)</f>
        <v>Business Support</v>
      </c>
    </row>
    <row r="476" spans="1:21" ht="15.75" thickBot="1" x14ac:dyDescent="0.3">
      <c r="A476" s="138" t="s">
        <v>1762</v>
      </c>
      <c r="B476" s="119" t="str">
        <f>VLOOKUP($A476,'MG Universe'!$A$2:$R$9990,2)</f>
        <v>Verisign, Inc.</v>
      </c>
      <c r="C476" s="15" t="str">
        <f>VLOOKUP($A476,'MG Universe'!$A$2:$R$9990,3)</f>
        <v>D</v>
      </c>
      <c r="D476" s="15" t="str">
        <f>VLOOKUP($A476,'MG Universe'!$A$2:$R$9990,4)</f>
        <v>S</v>
      </c>
      <c r="E476" s="15" t="str">
        <f>VLOOKUP($A476,'MG Universe'!$A$2:$R$9990,5)</f>
        <v>O</v>
      </c>
      <c r="F476" s="16" t="str">
        <f>VLOOKUP($A476,'MG Universe'!$A$2:$R$9990,6)</f>
        <v>SO</v>
      </c>
      <c r="G476" s="85">
        <f>VLOOKUP($A476,'MG Universe'!$A$2:$R$9990,7)</f>
        <v>43236</v>
      </c>
      <c r="H476" s="18">
        <f>VLOOKUP($A476,'MG Universe'!$A$2:$R$9990,8)</f>
        <v>78.02</v>
      </c>
      <c r="I476" s="18">
        <f>VLOOKUP($A476,'MG Universe'!$A$2:$R$9990,9)</f>
        <v>149.79</v>
      </c>
      <c r="J476" s="19">
        <f>VLOOKUP($A476,'MG Universe'!$A$2:$R$9990,10)</f>
        <v>1.9198999999999999</v>
      </c>
      <c r="K476" s="86">
        <f>VLOOKUP($A476,'MG Universe'!$A$2:$R$9990,11)</f>
        <v>40.700000000000003</v>
      </c>
      <c r="L476" s="19">
        <f>VLOOKUP($A476,'MG Universe'!$A$2:$R$9990,12)</f>
        <v>0</v>
      </c>
      <c r="M476" s="87">
        <f>VLOOKUP($A476,'MG Universe'!$A$2:$R$9990,13)</f>
        <v>0.9</v>
      </c>
      <c r="N476" s="88">
        <f>VLOOKUP($A476,'MG Universe'!$A$2:$R$9990,14)</f>
        <v>1.55</v>
      </c>
      <c r="O476" s="18">
        <f>VLOOKUP($A476,'MG Universe'!$A$2:$R$9990,15)</f>
        <v>-14.02</v>
      </c>
      <c r="P476" s="19">
        <f>VLOOKUP($A476,'MG Universe'!$A$2:$R$9990,16)</f>
        <v>0.161</v>
      </c>
      <c r="Q476" s="89">
        <f>VLOOKUP($A476,'MG Universe'!$A$2:$R$9990,17)</f>
        <v>0</v>
      </c>
      <c r="R476" s="18">
        <f>VLOOKUP($A476,'MG Universe'!$A$2:$R$9990,18)</f>
        <v>0</v>
      </c>
      <c r="S476" s="18">
        <f>VLOOKUP($A476,'MG Universe'!$A$2:$U$9990,19)</f>
        <v>18392092995</v>
      </c>
      <c r="T476" s="18" t="str">
        <f>VLOOKUP($A476,'MG Universe'!$A$2:$U$9990,20)</f>
        <v>Large</v>
      </c>
      <c r="U476" s="18" t="str">
        <f>VLOOKUP($A476,'MG Universe'!$A$2:$U$9990,21)</f>
        <v>Information Technology</v>
      </c>
    </row>
    <row r="477" spans="1:21" ht="15.75" thickBot="1" x14ac:dyDescent="0.3">
      <c r="A477" s="138" t="s">
        <v>1764</v>
      </c>
      <c r="B477" s="119" t="str">
        <f>VLOOKUP($A477,'MG Universe'!$A$2:$R$9990,2)</f>
        <v>Vertex Pharmaceuticals Incorporated</v>
      </c>
      <c r="C477" s="15" t="str">
        <f>VLOOKUP($A477,'MG Universe'!$A$2:$R$9990,3)</f>
        <v>F</v>
      </c>
      <c r="D477" s="15" t="str">
        <f>VLOOKUP($A477,'MG Universe'!$A$2:$R$9990,4)</f>
        <v>S</v>
      </c>
      <c r="E477" s="15" t="str">
        <f>VLOOKUP($A477,'MG Universe'!$A$2:$R$9990,5)</f>
        <v>O</v>
      </c>
      <c r="F477" s="16" t="str">
        <f>VLOOKUP($A477,'MG Universe'!$A$2:$R$9990,6)</f>
        <v>SO</v>
      </c>
      <c r="G477" s="85">
        <f>VLOOKUP($A477,'MG Universe'!$A$2:$R$9990,7)</f>
        <v>43201</v>
      </c>
      <c r="H477" s="18">
        <f>VLOOKUP($A477,'MG Universe'!$A$2:$R$9990,8)</f>
        <v>20.71</v>
      </c>
      <c r="I477" s="18">
        <f>VLOOKUP($A477,'MG Universe'!$A$2:$R$9990,9)</f>
        <v>182.59</v>
      </c>
      <c r="J477" s="19">
        <f>VLOOKUP($A477,'MG Universe'!$A$2:$R$9990,10)</f>
        <v>8.8164999999999996</v>
      </c>
      <c r="K477" s="86">
        <f>VLOOKUP($A477,'MG Universe'!$A$2:$R$9990,11)</f>
        <v>338.13</v>
      </c>
      <c r="L477" s="19">
        <f>VLOOKUP($A477,'MG Universe'!$A$2:$R$9990,12)</f>
        <v>0</v>
      </c>
      <c r="M477" s="87">
        <f>VLOOKUP($A477,'MG Universe'!$A$2:$R$9990,13)</f>
        <v>1.4</v>
      </c>
      <c r="N477" s="88">
        <f>VLOOKUP($A477,'MG Universe'!$A$2:$R$9990,14)</f>
        <v>3.28</v>
      </c>
      <c r="O477" s="18">
        <f>VLOOKUP($A477,'MG Universe'!$A$2:$R$9990,15)</f>
        <v>4.41</v>
      </c>
      <c r="P477" s="19">
        <f>VLOOKUP($A477,'MG Universe'!$A$2:$R$9990,16)</f>
        <v>1.6480999999999999</v>
      </c>
      <c r="Q477" s="89">
        <f>VLOOKUP($A477,'MG Universe'!$A$2:$R$9990,17)</f>
        <v>0</v>
      </c>
      <c r="R477" s="18">
        <f>VLOOKUP($A477,'MG Universe'!$A$2:$R$9990,18)</f>
        <v>21.69</v>
      </c>
      <c r="S477" s="18">
        <f>VLOOKUP($A477,'MG Universe'!$A$2:$U$9990,19)</f>
        <v>46344589529</v>
      </c>
      <c r="T477" s="18" t="str">
        <f>VLOOKUP($A477,'MG Universe'!$A$2:$U$9990,20)</f>
        <v>Large</v>
      </c>
      <c r="U477" s="18" t="str">
        <f>VLOOKUP($A477,'MG Universe'!$A$2:$U$9990,21)</f>
        <v>Pharmaceuticals</v>
      </c>
    </row>
    <row r="478" spans="1:21" ht="15.75" thickBot="1" x14ac:dyDescent="0.3">
      <c r="A478" s="138" t="s">
        <v>1766</v>
      </c>
      <c r="B478" s="119" t="str">
        <f>VLOOKUP($A478,'MG Universe'!$A$2:$R$9990,2)</f>
        <v>Ventas, Inc.</v>
      </c>
      <c r="C478" s="15" t="str">
        <f>VLOOKUP($A478,'MG Universe'!$A$2:$R$9990,3)</f>
        <v>D+</v>
      </c>
      <c r="D478" s="15" t="str">
        <f>VLOOKUP($A478,'MG Universe'!$A$2:$R$9990,4)</f>
        <v>S</v>
      </c>
      <c r="E478" s="15" t="str">
        <f>VLOOKUP($A478,'MG Universe'!$A$2:$R$9990,5)</f>
        <v>O</v>
      </c>
      <c r="F478" s="16" t="str">
        <f>VLOOKUP($A478,'MG Universe'!$A$2:$R$9990,6)</f>
        <v>SO</v>
      </c>
      <c r="G478" s="85">
        <f>VLOOKUP($A478,'MG Universe'!$A$2:$R$9990,7)</f>
        <v>43206</v>
      </c>
      <c r="H478" s="18">
        <f>VLOOKUP($A478,'MG Universe'!$A$2:$R$9990,8)</f>
        <v>45.09</v>
      </c>
      <c r="I478" s="18">
        <f>VLOOKUP($A478,'MG Universe'!$A$2:$R$9990,9)</f>
        <v>57.92</v>
      </c>
      <c r="J478" s="19">
        <f>VLOOKUP($A478,'MG Universe'!$A$2:$R$9990,10)</f>
        <v>1.2845</v>
      </c>
      <c r="K478" s="86">
        <f>VLOOKUP($A478,'MG Universe'!$A$2:$R$9990,11)</f>
        <v>27.07</v>
      </c>
      <c r="L478" s="19">
        <f>VLOOKUP($A478,'MG Universe'!$A$2:$R$9990,12)</f>
        <v>5.3900000000000003E-2</v>
      </c>
      <c r="M478" s="87">
        <f>VLOOKUP($A478,'MG Universe'!$A$2:$R$9990,13)</f>
        <v>0.1</v>
      </c>
      <c r="N478" s="88">
        <f>VLOOKUP($A478,'MG Universe'!$A$2:$R$9990,14)</f>
        <v>0.32</v>
      </c>
      <c r="O478" s="18">
        <f>VLOOKUP($A478,'MG Universe'!$A$2:$R$9990,15)</f>
        <v>-35.299999999999997</v>
      </c>
      <c r="P478" s="19">
        <f>VLOOKUP($A478,'MG Universe'!$A$2:$R$9990,16)</f>
        <v>9.2799999999999994E-2</v>
      </c>
      <c r="Q478" s="89">
        <f>VLOOKUP($A478,'MG Universe'!$A$2:$R$9990,17)</f>
        <v>1</v>
      </c>
      <c r="R478" s="18">
        <f>VLOOKUP($A478,'MG Universe'!$A$2:$R$9990,18)</f>
        <v>31.55</v>
      </c>
      <c r="S478" s="18">
        <f>VLOOKUP($A478,'MG Universe'!$A$2:$U$9990,19)</f>
        <v>20609284711</v>
      </c>
      <c r="T478" s="18" t="str">
        <f>VLOOKUP($A478,'MG Universe'!$A$2:$U$9990,20)</f>
        <v>Large</v>
      </c>
      <c r="U478" s="18" t="str">
        <f>VLOOKUP($A478,'MG Universe'!$A$2:$U$9990,21)</f>
        <v>REIT</v>
      </c>
    </row>
    <row r="479" spans="1:21" ht="15.75" thickBot="1" x14ac:dyDescent="0.3">
      <c r="A479" s="138" t="s">
        <v>1768</v>
      </c>
      <c r="B479" s="119" t="str">
        <f>VLOOKUP($A479,'MG Universe'!$A$2:$R$9990,2)</f>
        <v>Verizon Communications Inc.</v>
      </c>
      <c r="C479" s="15" t="str">
        <f>VLOOKUP($A479,'MG Universe'!$A$2:$R$9990,3)</f>
        <v>B+</v>
      </c>
      <c r="D479" s="15" t="str">
        <f>VLOOKUP($A479,'MG Universe'!$A$2:$R$9990,4)</f>
        <v>D</v>
      </c>
      <c r="E479" s="15" t="str">
        <f>VLOOKUP($A479,'MG Universe'!$A$2:$R$9990,5)</f>
        <v>U</v>
      </c>
      <c r="F479" s="16" t="str">
        <f>VLOOKUP($A479,'MG Universe'!$A$2:$R$9990,6)</f>
        <v>DU</v>
      </c>
      <c r="G479" s="85">
        <f>VLOOKUP($A479,'MG Universe'!$A$2:$R$9990,7)</f>
        <v>43158</v>
      </c>
      <c r="H479" s="18">
        <f>VLOOKUP($A479,'MG Universe'!$A$2:$R$9990,8)</f>
        <v>176.41</v>
      </c>
      <c r="I479" s="18">
        <f>VLOOKUP($A479,'MG Universe'!$A$2:$R$9990,9)</f>
        <v>51.43</v>
      </c>
      <c r="J479" s="19">
        <f>VLOOKUP($A479,'MG Universe'!$A$2:$R$9990,10)</f>
        <v>0.29149999999999998</v>
      </c>
      <c r="K479" s="86">
        <f>VLOOKUP($A479,'MG Universe'!$A$2:$R$9990,11)</f>
        <v>11.23</v>
      </c>
      <c r="L479" s="19">
        <f>VLOOKUP($A479,'MG Universe'!$A$2:$R$9990,12)</f>
        <v>4.5499999999999999E-2</v>
      </c>
      <c r="M479" s="87">
        <f>VLOOKUP($A479,'MG Universe'!$A$2:$R$9990,13)</f>
        <v>0.7</v>
      </c>
      <c r="N479" s="88">
        <f>VLOOKUP($A479,'MG Universe'!$A$2:$R$9990,14)</f>
        <v>0.91</v>
      </c>
      <c r="O479" s="18">
        <f>VLOOKUP($A479,'MG Universe'!$A$2:$R$9990,15)</f>
        <v>-45</v>
      </c>
      <c r="P479" s="19">
        <f>VLOOKUP($A479,'MG Universe'!$A$2:$R$9990,16)</f>
        <v>1.3599999999999999E-2</v>
      </c>
      <c r="Q479" s="89">
        <f>VLOOKUP($A479,'MG Universe'!$A$2:$R$9990,17)</f>
        <v>11</v>
      </c>
      <c r="R479" s="18">
        <f>VLOOKUP($A479,'MG Universe'!$A$2:$R$9990,18)</f>
        <v>29.66</v>
      </c>
      <c r="S479" s="18">
        <f>VLOOKUP($A479,'MG Universe'!$A$2:$U$9990,19)</f>
        <v>211762004445</v>
      </c>
      <c r="T479" s="18" t="str">
        <f>VLOOKUP($A479,'MG Universe'!$A$2:$U$9990,20)</f>
        <v>Large</v>
      </c>
      <c r="U479" s="18" t="str">
        <f>VLOOKUP($A479,'MG Universe'!$A$2:$U$9990,21)</f>
        <v>Telecom</v>
      </c>
    </row>
    <row r="480" spans="1:21" ht="15.75" thickBot="1" x14ac:dyDescent="0.3">
      <c r="A480" s="138" t="s">
        <v>1770</v>
      </c>
      <c r="B480" s="119" t="str">
        <f>VLOOKUP($A480,'MG Universe'!$A$2:$R$9990,2)</f>
        <v>Waters Corporation</v>
      </c>
      <c r="C480" s="15" t="str">
        <f>VLOOKUP($A480,'MG Universe'!$A$2:$R$9990,3)</f>
        <v>C</v>
      </c>
      <c r="D480" s="15" t="str">
        <f>VLOOKUP($A480,'MG Universe'!$A$2:$R$9990,4)</f>
        <v>E</v>
      </c>
      <c r="E480" s="15" t="str">
        <f>VLOOKUP($A480,'MG Universe'!$A$2:$R$9990,5)</f>
        <v>O</v>
      </c>
      <c r="F480" s="16" t="str">
        <f>VLOOKUP($A480,'MG Universe'!$A$2:$R$9990,6)</f>
        <v>EO</v>
      </c>
      <c r="G480" s="85">
        <f>VLOOKUP($A480,'MG Universe'!$A$2:$R$9990,7)</f>
        <v>43209</v>
      </c>
      <c r="H480" s="18">
        <f>VLOOKUP($A480,'MG Universe'!$A$2:$R$9990,8)</f>
        <v>47</v>
      </c>
      <c r="I480" s="18">
        <f>VLOOKUP($A480,'MG Universe'!$A$2:$R$9990,9)</f>
        <v>196.01</v>
      </c>
      <c r="J480" s="19">
        <f>VLOOKUP($A480,'MG Universe'!$A$2:$R$9990,10)</f>
        <v>4.1703999999999999</v>
      </c>
      <c r="K480" s="86">
        <f>VLOOKUP($A480,'MG Universe'!$A$2:$R$9990,11)</f>
        <v>38.28</v>
      </c>
      <c r="L480" s="19">
        <f>VLOOKUP($A480,'MG Universe'!$A$2:$R$9990,12)</f>
        <v>0</v>
      </c>
      <c r="M480" s="87">
        <f>VLOOKUP($A480,'MG Universe'!$A$2:$R$9990,13)</f>
        <v>1</v>
      </c>
      <c r="N480" s="88">
        <f>VLOOKUP($A480,'MG Universe'!$A$2:$R$9990,14)</f>
        <v>7.04</v>
      </c>
      <c r="O480" s="18">
        <f>VLOOKUP($A480,'MG Universe'!$A$2:$R$9990,15)</f>
        <v>14.66</v>
      </c>
      <c r="P480" s="19">
        <f>VLOOKUP($A480,'MG Universe'!$A$2:$R$9990,16)</f>
        <v>0.1489</v>
      </c>
      <c r="Q480" s="89">
        <f>VLOOKUP($A480,'MG Universe'!$A$2:$R$9990,17)</f>
        <v>0</v>
      </c>
      <c r="R480" s="18">
        <f>VLOOKUP($A480,'MG Universe'!$A$2:$R$9990,18)</f>
        <v>71.33</v>
      </c>
      <c r="S480" s="18">
        <f>VLOOKUP($A480,'MG Universe'!$A$2:$U$9990,19)</f>
        <v>15720234615</v>
      </c>
      <c r="T480" s="18" t="str">
        <f>VLOOKUP($A480,'MG Universe'!$A$2:$U$9990,20)</f>
        <v>Large</v>
      </c>
      <c r="U480" s="18" t="str">
        <f>VLOOKUP($A480,'MG Universe'!$A$2:$U$9990,21)</f>
        <v>Medical</v>
      </c>
    </row>
    <row r="481" spans="1:21" ht="15.75" thickBot="1" x14ac:dyDescent="0.3">
      <c r="A481" s="138" t="s">
        <v>1772</v>
      </c>
      <c r="B481" s="119" t="str">
        <f>VLOOKUP($A481,'MG Universe'!$A$2:$R$9990,2)</f>
        <v>Walgreens Boots Alliance Inc</v>
      </c>
      <c r="C481" s="15" t="str">
        <f>VLOOKUP($A481,'MG Universe'!$A$2:$R$9990,3)</f>
        <v>B+</v>
      </c>
      <c r="D481" s="15" t="str">
        <f>VLOOKUP($A481,'MG Universe'!$A$2:$R$9990,4)</f>
        <v>D</v>
      </c>
      <c r="E481" s="15" t="str">
        <f>VLOOKUP($A481,'MG Universe'!$A$2:$R$9990,5)</f>
        <v>U</v>
      </c>
      <c r="F481" s="16" t="str">
        <f>VLOOKUP($A481,'MG Universe'!$A$2:$R$9990,6)</f>
        <v>DU</v>
      </c>
      <c r="G481" s="85">
        <f>VLOOKUP($A481,'MG Universe'!$A$2:$R$9990,7)</f>
        <v>43183</v>
      </c>
      <c r="H481" s="18">
        <f>VLOOKUP($A481,'MG Universe'!$A$2:$R$9990,8)</f>
        <v>137.51</v>
      </c>
      <c r="I481" s="18">
        <f>VLOOKUP($A481,'MG Universe'!$A$2:$R$9990,9)</f>
        <v>65.63</v>
      </c>
      <c r="J481" s="19">
        <f>VLOOKUP($A481,'MG Universe'!$A$2:$R$9990,10)</f>
        <v>0.4773</v>
      </c>
      <c r="K481" s="86">
        <f>VLOOKUP($A481,'MG Universe'!$A$2:$R$9990,11)</f>
        <v>15.33</v>
      </c>
      <c r="L481" s="19">
        <f>VLOOKUP($A481,'MG Universe'!$A$2:$R$9990,12)</f>
        <v>2.3300000000000001E-2</v>
      </c>
      <c r="M481" s="87">
        <f>VLOOKUP($A481,'MG Universe'!$A$2:$R$9990,13)</f>
        <v>1.1000000000000001</v>
      </c>
      <c r="N481" s="88">
        <f>VLOOKUP($A481,'MG Universe'!$A$2:$R$9990,14)</f>
        <v>0.96</v>
      </c>
      <c r="O481" s="18">
        <f>VLOOKUP($A481,'MG Universe'!$A$2:$R$9990,15)</f>
        <v>-20.78</v>
      </c>
      <c r="P481" s="19">
        <f>VLOOKUP($A481,'MG Universe'!$A$2:$R$9990,16)</f>
        <v>3.4200000000000001E-2</v>
      </c>
      <c r="Q481" s="89">
        <f>VLOOKUP($A481,'MG Universe'!$A$2:$R$9990,17)</f>
        <v>14</v>
      </c>
      <c r="R481" s="18">
        <f>VLOOKUP($A481,'MG Universe'!$A$2:$R$9990,18)</f>
        <v>57.77</v>
      </c>
      <c r="S481" s="18">
        <f>VLOOKUP($A481,'MG Universe'!$A$2:$U$9990,19)</f>
        <v>63694680000</v>
      </c>
      <c r="T481" s="18" t="str">
        <f>VLOOKUP($A481,'MG Universe'!$A$2:$U$9990,20)</f>
        <v>Large</v>
      </c>
      <c r="U481" s="18" t="str">
        <f>VLOOKUP($A481,'MG Universe'!$A$2:$U$9990,21)</f>
        <v>Retail</v>
      </c>
    </row>
    <row r="482" spans="1:21" ht="15.75" thickBot="1" x14ac:dyDescent="0.3">
      <c r="A482" s="138" t="s">
        <v>1774</v>
      </c>
      <c r="B482" s="119" t="str">
        <f>VLOOKUP($A482,'MG Universe'!$A$2:$R$9990,2)</f>
        <v>Western Digital Corp</v>
      </c>
      <c r="C482" s="15" t="str">
        <f>VLOOKUP($A482,'MG Universe'!$A$2:$R$9990,3)</f>
        <v>D+</v>
      </c>
      <c r="D482" s="15" t="str">
        <f>VLOOKUP($A482,'MG Universe'!$A$2:$R$9990,4)</f>
        <v>S</v>
      </c>
      <c r="E482" s="15" t="str">
        <f>VLOOKUP($A482,'MG Universe'!$A$2:$R$9990,5)</f>
        <v>O</v>
      </c>
      <c r="F482" s="16" t="str">
        <f>VLOOKUP($A482,'MG Universe'!$A$2:$R$9990,6)</f>
        <v>SO</v>
      </c>
      <c r="G482" s="85">
        <f>VLOOKUP($A482,'MG Universe'!$A$2:$R$9990,7)</f>
        <v>43242</v>
      </c>
      <c r="H482" s="18">
        <f>VLOOKUP($A482,'MG Universe'!$A$2:$R$9990,8)</f>
        <v>0</v>
      </c>
      <c r="I482" s="18">
        <f>VLOOKUP($A482,'MG Universe'!$A$2:$R$9990,9)</f>
        <v>78.989999999999995</v>
      </c>
      <c r="J482" s="19" t="str">
        <f>VLOOKUP($A482,'MG Universe'!$A$2:$R$9990,10)</f>
        <v>N/A</v>
      </c>
      <c r="K482" s="86">
        <f>VLOOKUP($A482,'MG Universe'!$A$2:$R$9990,11)</f>
        <v>27.72</v>
      </c>
      <c r="L482" s="19">
        <f>VLOOKUP($A482,'MG Universe'!$A$2:$R$9990,12)</f>
        <v>2.53E-2</v>
      </c>
      <c r="M482" s="87">
        <f>VLOOKUP($A482,'MG Universe'!$A$2:$R$9990,13)</f>
        <v>1</v>
      </c>
      <c r="N482" s="88">
        <f>VLOOKUP($A482,'MG Universe'!$A$2:$R$9990,14)</f>
        <v>2.39</v>
      </c>
      <c r="O482" s="18">
        <f>VLOOKUP($A482,'MG Universe'!$A$2:$R$9990,15)</f>
        <v>-24.48</v>
      </c>
      <c r="P482" s="19">
        <f>VLOOKUP($A482,'MG Universe'!$A$2:$R$9990,16)</f>
        <v>9.6100000000000005E-2</v>
      </c>
      <c r="Q482" s="89">
        <f>VLOOKUP($A482,'MG Universe'!$A$2:$R$9990,17)</f>
        <v>5</v>
      </c>
      <c r="R482" s="18">
        <f>VLOOKUP($A482,'MG Universe'!$A$2:$R$9990,18)</f>
        <v>51.79</v>
      </c>
      <c r="S482" s="18">
        <f>VLOOKUP($A482,'MG Universe'!$A$2:$U$9990,19)</f>
        <v>23965633836</v>
      </c>
      <c r="T482" s="18" t="str">
        <f>VLOOKUP($A482,'MG Universe'!$A$2:$U$9990,20)</f>
        <v>Large</v>
      </c>
      <c r="U482" s="18" t="str">
        <f>VLOOKUP($A482,'MG Universe'!$A$2:$U$9990,21)</f>
        <v>IT Hardware</v>
      </c>
    </row>
    <row r="483" spans="1:21" ht="15.75" thickBot="1" x14ac:dyDescent="0.3">
      <c r="A483" s="138" t="s">
        <v>1776</v>
      </c>
      <c r="B483" s="119" t="str">
        <f>VLOOKUP($A483,'MG Universe'!$A$2:$R$9990,2)</f>
        <v>WEC Energy Group Inc</v>
      </c>
      <c r="C483" s="15" t="str">
        <f>VLOOKUP($A483,'MG Universe'!$A$2:$R$9990,3)</f>
        <v>B-</v>
      </c>
      <c r="D483" s="15" t="str">
        <f>VLOOKUP($A483,'MG Universe'!$A$2:$R$9990,4)</f>
        <v>D</v>
      </c>
      <c r="E483" s="15" t="str">
        <f>VLOOKUP($A483,'MG Universe'!$A$2:$R$9990,5)</f>
        <v>O</v>
      </c>
      <c r="F483" s="16" t="str">
        <f>VLOOKUP($A483,'MG Universe'!$A$2:$R$9990,6)</f>
        <v>DO</v>
      </c>
      <c r="G483" s="85">
        <f>VLOOKUP($A483,'MG Universe'!$A$2:$R$9990,7)</f>
        <v>43178</v>
      </c>
      <c r="H483" s="18">
        <f>VLOOKUP($A483,'MG Universe'!$A$2:$R$9990,8)</f>
        <v>56.13</v>
      </c>
      <c r="I483" s="18">
        <f>VLOOKUP($A483,'MG Universe'!$A$2:$R$9990,9)</f>
        <v>64.92</v>
      </c>
      <c r="J483" s="19">
        <f>VLOOKUP($A483,'MG Universe'!$A$2:$R$9990,10)</f>
        <v>1.1566000000000001</v>
      </c>
      <c r="K483" s="86">
        <f>VLOOKUP($A483,'MG Universe'!$A$2:$R$9990,11)</f>
        <v>20.48</v>
      </c>
      <c r="L483" s="19">
        <f>VLOOKUP($A483,'MG Universe'!$A$2:$R$9990,12)</f>
        <v>3.2000000000000001E-2</v>
      </c>
      <c r="M483" s="87">
        <f>VLOOKUP($A483,'MG Universe'!$A$2:$R$9990,13)</f>
        <v>0.1</v>
      </c>
      <c r="N483" s="88">
        <f>VLOOKUP($A483,'MG Universe'!$A$2:$R$9990,14)</f>
        <v>0.56999999999999995</v>
      </c>
      <c r="O483" s="18">
        <f>VLOOKUP($A483,'MG Universe'!$A$2:$R$9990,15)</f>
        <v>-62.96</v>
      </c>
      <c r="P483" s="19">
        <f>VLOOKUP($A483,'MG Universe'!$A$2:$R$9990,16)</f>
        <v>5.9900000000000002E-2</v>
      </c>
      <c r="Q483" s="89">
        <f>VLOOKUP($A483,'MG Universe'!$A$2:$R$9990,17)</f>
        <v>2</v>
      </c>
      <c r="R483" s="18">
        <f>VLOOKUP($A483,'MG Universe'!$A$2:$R$9990,18)</f>
        <v>46.9</v>
      </c>
      <c r="S483" s="18">
        <f>VLOOKUP($A483,'MG Universe'!$A$2:$U$9990,19)</f>
        <v>20532017420</v>
      </c>
      <c r="T483" s="18" t="str">
        <f>VLOOKUP($A483,'MG Universe'!$A$2:$U$9990,20)</f>
        <v>Large</v>
      </c>
      <c r="U483" s="18" t="str">
        <f>VLOOKUP($A483,'MG Universe'!$A$2:$U$9990,21)</f>
        <v>Utilities</v>
      </c>
    </row>
    <row r="484" spans="1:21" ht="15.75" thickBot="1" x14ac:dyDescent="0.3">
      <c r="A484" s="138" t="s">
        <v>1778</v>
      </c>
      <c r="B484" s="119" t="str">
        <f>VLOOKUP($A484,'MG Universe'!$A$2:$R$9990,2)</f>
        <v>Welltower Inc</v>
      </c>
      <c r="C484" s="15" t="str">
        <f>VLOOKUP($A484,'MG Universe'!$A$2:$R$9990,3)</f>
        <v>C-</v>
      </c>
      <c r="D484" s="15" t="str">
        <f>VLOOKUP($A484,'MG Universe'!$A$2:$R$9990,4)</f>
        <v>S</v>
      </c>
      <c r="E484" s="15" t="str">
        <f>VLOOKUP($A484,'MG Universe'!$A$2:$R$9990,5)</f>
        <v>F</v>
      </c>
      <c r="F484" s="16" t="str">
        <f>VLOOKUP($A484,'MG Universe'!$A$2:$R$9990,6)</f>
        <v>SF</v>
      </c>
      <c r="G484" s="85">
        <f>VLOOKUP($A484,'MG Universe'!$A$2:$R$9990,7)</f>
        <v>43166</v>
      </c>
      <c r="H484" s="18">
        <f>VLOOKUP($A484,'MG Universe'!$A$2:$R$9990,8)</f>
        <v>58.52</v>
      </c>
      <c r="I484" s="18">
        <f>VLOOKUP($A484,'MG Universe'!$A$2:$R$9990,9)</f>
        <v>62.14</v>
      </c>
      <c r="J484" s="19">
        <f>VLOOKUP($A484,'MG Universe'!$A$2:$R$9990,10)</f>
        <v>1.0619000000000001</v>
      </c>
      <c r="K484" s="86">
        <f>VLOOKUP($A484,'MG Universe'!$A$2:$R$9990,11)</f>
        <v>36.130000000000003</v>
      </c>
      <c r="L484" s="19">
        <f>VLOOKUP($A484,'MG Universe'!$A$2:$R$9990,12)</f>
        <v>5.6000000000000001E-2</v>
      </c>
      <c r="M484" s="87">
        <f>VLOOKUP($A484,'MG Universe'!$A$2:$R$9990,13)</f>
        <v>0.2</v>
      </c>
      <c r="N484" s="88">
        <f>VLOOKUP($A484,'MG Universe'!$A$2:$R$9990,14)</f>
        <v>1.38</v>
      </c>
      <c r="O484" s="18">
        <f>VLOOKUP($A484,'MG Universe'!$A$2:$R$9990,15)</f>
        <v>-32.93</v>
      </c>
      <c r="P484" s="19">
        <f>VLOOKUP($A484,'MG Universe'!$A$2:$R$9990,16)</f>
        <v>0.1381</v>
      </c>
      <c r="Q484" s="89">
        <f>VLOOKUP($A484,'MG Universe'!$A$2:$R$9990,17)</f>
        <v>10</v>
      </c>
      <c r="R484" s="18">
        <f>VLOOKUP($A484,'MG Universe'!$A$2:$R$9990,18)</f>
        <v>32.07</v>
      </c>
      <c r="S484" s="18">
        <f>VLOOKUP($A484,'MG Universe'!$A$2:$U$9990,19)</f>
        <v>23148167377</v>
      </c>
      <c r="T484" s="18" t="str">
        <f>VLOOKUP($A484,'MG Universe'!$A$2:$U$9990,20)</f>
        <v>Large</v>
      </c>
      <c r="U484" s="18" t="str">
        <f>VLOOKUP($A484,'MG Universe'!$A$2:$U$9990,21)</f>
        <v>REIT</v>
      </c>
    </row>
    <row r="485" spans="1:21" ht="15.75" thickBot="1" x14ac:dyDescent="0.3">
      <c r="A485" s="138" t="s">
        <v>1780</v>
      </c>
      <c r="B485" s="119" t="str">
        <f>VLOOKUP($A485,'MG Universe'!$A$2:$R$9990,2)</f>
        <v>Wells Fargo &amp; Co</v>
      </c>
      <c r="C485" s="15" t="str">
        <f>VLOOKUP($A485,'MG Universe'!$A$2:$R$9990,3)</f>
        <v>A-</v>
      </c>
      <c r="D485" s="15" t="str">
        <f>VLOOKUP($A485,'MG Universe'!$A$2:$R$9990,4)</f>
        <v>D</v>
      </c>
      <c r="E485" s="15" t="str">
        <f>VLOOKUP($A485,'MG Universe'!$A$2:$R$9990,5)</f>
        <v>F</v>
      </c>
      <c r="F485" s="16" t="str">
        <f>VLOOKUP($A485,'MG Universe'!$A$2:$R$9990,6)</f>
        <v>DF</v>
      </c>
      <c r="G485" s="85">
        <f>VLOOKUP($A485,'MG Universe'!$A$2:$R$9990,7)</f>
        <v>43279</v>
      </c>
      <c r="H485" s="18">
        <f>VLOOKUP($A485,'MG Universe'!$A$2:$R$9990,8)</f>
        <v>53.25</v>
      </c>
      <c r="I485" s="18">
        <f>VLOOKUP($A485,'MG Universe'!$A$2:$R$9990,9)</f>
        <v>56.56</v>
      </c>
      <c r="J485" s="19">
        <f>VLOOKUP($A485,'MG Universe'!$A$2:$R$9990,10)</f>
        <v>1.0622</v>
      </c>
      <c r="K485" s="86">
        <f>VLOOKUP($A485,'MG Universe'!$A$2:$R$9990,11)</f>
        <v>13.69</v>
      </c>
      <c r="L485" s="19">
        <f>VLOOKUP($A485,'MG Universe'!$A$2:$R$9990,12)</f>
        <v>2.7199999999999998E-2</v>
      </c>
      <c r="M485" s="87">
        <f>VLOOKUP($A485,'MG Universe'!$A$2:$R$9990,13)</f>
        <v>1.1000000000000001</v>
      </c>
      <c r="N485" s="88" t="str">
        <f>VLOOKUP($A485,'MG Universe'!$A$2:$R$9990,14)</f>
        <v>N/A</v>
      </c>
      <c r="O485" s="18" t="str">
        <f>VLOOKUP($A485,'MG Universe'!$A$2:$R$9990,15)</f>
        <v>N/A</v>
      </c>
      <c r="P485" s="19">
        <f>VLOOKUP($A485,'MG Universe'!$A$2:$R$9990,16)</f>
        <v>2.5999999999999999E-2</v>
      </c>
      <c r="Q485" s="89">
        <f>VLOOKUP($A485,'MG Universe'!$A$2:$R$9990,17)</f>
        <v>7</v>
      </c>
      <c r="R485" s="18">
        <f>VLOOKUP($A485,'MG Universe'!$A$2:$R$9990,18)</f>
        <v>59.51</v>
      </c>
      <c r="S485" s="18">
        <f>VLOOKUP($A485,'MG Universe'!$A$2:$U$9990,19)</f>
        <v>267726900491</v>
      </c>
      <c r="T485" s="18" t="str">
        <f>VLOOKUP($A485,'MG Universe'!$A$2:$U$9990,20)</f>
        <v>Large</v>
      </c>
      <c r="U485" s="18" t="str">
        <f>VLOOKUP($A485,'MG Universe'!$A$2:$U$9990,21)</f>
        <v>Banks</v>
      </c>
    </row>
    <row r="486" spans="1:21" ht="15.75" thickBot="1" x14ac:dyDescent="0.3">
      <c r="A486" s="138" t="s">
        <v>1782</v>
      </c>
      <c r="B486" s="119" t="str">
        <f>VLOOKUP($A486,'MG Universe'!$A$2:$R$9990,2)</f>
        <v>Whirlpool Corporation</v>
      </c>
      <c r="C486" s="15" t="str">
        <f>VLOOKUP($A486,'MG Universe'!$A$2:$R$9990,3)</f>
        <v>B-</v>
      </c>
      <c r="D486" s="15" t="str">
        <f>VLOOKUP($A486,'MG Universe'!$A$2:$R$9990,4)</f>
        <v>D</v>
      </c>
      <c r="E486" s="15" t="str">
        <f>VLOOKUP($A486,'MG Universe'!$A$2:$R$9990,5)</f>
        <v>F</v>
      </c>
      <c r="F486" s="16" t="str">
        <f>VLOOKUP($A486,'MG Universe'!$A$2:$R$9990,6)</f>
        <v>DF</v>
      </c>
      <c r="G486" s="85">
        <f>VLOOKUP($A486,'MG Universe'!$A$2:$R$9990,7)</f>
        <v>43216</v>
      </c>
      <c r="H486" s="18">
        <f>VLOOKUP($A486,'MG Universe'!$A$2:$R$9990,8)</f>
        <v>186.78</v>
      </c>
      <c r="I486" s="18">
        <f>VLOOKUP($A486,'MG Universe'!$A$2:$R$9990,9)</f>
        <v>150.76</v>
      </c>
      <c r="J486" s="19">
        <f>VLOOKUP($A486,'MG Universe'!$A$2:$R$9990,10)</f>
        <v>0.80720000000000003</v>
      </c>
      <c r="K486" s="86">
        <f>VLOOKUP($A486,'MG Universe'!$A$2:$R$9990,11)</f>
        <v>14.81</v>
      </c>
      <c r="L486" s="19">
        <f>VLOOKUP($A486,'MG Universe'!$A$2:$R$9990,12)</f>
        <v>2.8500000000000001E-2</v>
      </c>
      <c r="M486" s="87">
        <f>VLOOKUP($A486,'MG Universe'!$A$2:$R$9990,13)</f>
        <v>1.8</v>
      </c>
      <c r="N486" s="88">
        <f>VLOOKUP($A486,'MG Universe'!$A$2:$R$9990,14)</f>
        <v>0.9</v>
      </c>
      <c r="O486" s="18">
        <f>VLOOKUP($A486,'MG Universe'!$A$2:$R$9990,15)</f>
        <v>-110.39</v>
      </c>
      <c r="P486" s="19">
        <f>VLOOKUP($A486,'MG Universe'!$A$2:$R$9990,16)</f>
        <v>3.15E-2</v>
      </c>
      <c r="Q486" s="89">
        <f>VLOOKUP($A486,'MG Universe'!$A$2:$R$9990,17)</f>
        <v>7</v>
      </c>
      <c r="R486" s="18">
        <f>VLOOKUP($A486,'MG Universe'!$A$2:$R$9990,18)</f>
        <v>137.97999999999999</v>
      </c>
      <c r="S486" s="18">
        <f>VLOOKUP($A486,'MG Universe'!$A$2:$U$9990,19)</f>
        <v>10835059144</v>
      </c>
      <c r="T486" s="18" t="str">
        <f>VLOOKUP($A486,'MG Universe'!$A$2:$U$9990,20)</f>
        <v>Large</v>
      </c>
      <c r="U486" s="18" t="str">
        <f>VLOOKUP($A486,'MG Universe'!$A$2:$U$9990,21)</f>
        <v>Household Appliances</v>
      </c>
    </row>
    <row r="487" spans="1:21" ht="15.75" thickBot="1" x14ac:dyDescent="0.3">
      <c r="A487" s="138" t="s">
        <v>1851</v>
      </c>
      <c r="B487" s="119" t="str">
        <f>VLOOKUP($A487,'MG Universe'!$A$2:$R$9990,2)</f>
        <v>Willis Towers Watson PLC</v>
      </c>
      <c r="C487" s="15" t="str">
        <f>VLOOKUP($A487,'MG Universe'!$A$2:$R$9990,3)</f>
        <v>D+</v>
      </c>
      <c r="D487" s="15" t="str">
        <f>VLOOKUP($A487,'MG Universe'!$A$2:$R$9990,4)</f>
        <v>S</v>
      </c>
      <c r="E487" s="15" t="str">
        <f>VLOOKUP($A487,'MG Universe'!$A$2:$R$9990,5)</f>
        <v>U</v>
      </c>
      <c r="F487" s="16" t="str">
        <f>VLOOKUP($A487,'MG Universe'!$A$2:$R$9990,6)</f>
        <v>SU</v>
      </c>
      <c r="G487" s="85">
        <f>VLOOKUP($A487,'MG Universe'!$A$2:$R$9990,7)</f>
        <v>43262</v>
      </c>
      <c r="H487" s="18">
        <f>VLOOKUP($A487,'MG Universe'!$A$2:$R$9990,8)</f>
        <v>229.67</v>
      </c>
      <c r="I487" s="18">
        <f>VLOOKUP($A487,'MG Universe'!$A$2:$R$9990,9)</f>
        <v>157.27000000000001</v>
      </c>
      <c r="J487" s="19">
        <f>VLOOKUP($A487,'MG Universe'!$A$2:$R$9990,10)</f>
        <v>0.68479999999999996</v>
      </c>
      <c r="K487" s="86">
        <f>VLOOKUP($A487,'MG Universe'!$A$2:$R$9990,11)</f>
        <v>26.34</v>
      </c>
      <c r="L487" s="19">
        <f>VLOOKUP($A487,'MG Universe'!$A$2:$R$9990,12)</f>
        <v>1.35E-2</v>
      </c>
      <c r="M487" s="87">
        <f>VLOOKUP($A487,'MG Universe'!$A$2:$R$9990,13)</f>
        <v>0.9</v>
      </c>
      <c r="N487" s="88">
        <f>VLOOKUP($A487,'MG Universe'!$A$2:$R$9990,14)</f>
        <v>1.1100000000000001</v>
      </c>
      <c r="O487" s="18">
        <f>VLOOKUP($A487,'MG Universe'!$A$2:$R$9990,15)</f>
        <v>-43.64</v>
      </c>
      <c r="P487" s="19">
        <f>VLOOKUP($A487,'MG Universe'!$A$2:$R$9990,16)</f>
        <v>8.9200000000000002E-2</v>
      </c>
      <c r="Q487" s="89">
        <f>VLOOKUP($A487,'MG Universe'!$A$2:$R$9990,17)</f>
        <v>1</v>
      </c>
      <c r="R487" s="18">
        <f>VLOOKUP($A487,'MG Universe'!$A$2:$R$9990,18)</f>
        <v>127.98</v>
      </c>
      <c r="S487" s="18">
        <f>VLOOKUP($A487,'MG Universe'!$A$2:$U$9990,19)</f>
        <v>20797630549</v>
      </c>
      <c r="T487" s="18" t="str">
        <f>VLOOKUP($A487,'MG Universe'!$A$2:$U$9990,20)</f>
        <v>Large</v>
      </c>
      <c r="U487" s="18" t="str">
        <f>VLOOKUP($A487,'MG Universe'!$A$2:$U$9990,21)</f>
        <v>Financial Services</v>
      </c>
    </row>
    <row r="488" spans="1:21" ht="15.75" thickBot="1" x14ac:dyDescent="0.3">
      <c r="A488" s="138" t="s">
        <v>1786</v>
      </c>
      <c r="B488" s="119" t="str">
        <f>VLOOKUP($A488,'MG Universe'!$A$2:$R$9990,2)</f>
        <v>Waste Management, Inc.</v>
      </c>
      <c r="C488" s="15" t="str">
        <f>VLOOKUP($A488,'MG Universe'!$A$2:$R$9990,3)</f>
        <v>C</v>
      </c>
      <c r="D488" s="15" t="str">
        <f>VLOOKUP($A488,'MG Universe'!$A$2:$R$9990,4)</f>
        <v>S</v>
      </c>
      <c r="E488" s="15" t="str">
        <f>VLOOKUP($A488,'MG Universe'!$A$2:$R$9990,5)</f>
        <v>U</v>
      </c>
      <c r="F488" s="16" t="str">
        <f>VLOOKUP($A488,'MG Universe'!$A$2:$R$9990,6)</f>
        <v>SU</v>
      </c>
      <c r="G488" s="85">
        <f>VLOOKUP($A488,'MG Universe'!$A$2:$R$9990,7)</f>
        <v>43201</v>
      </c>
      <c r="H488" s="18">
        <f>VLOOKUP($A488,'MG Universe'!$A$2:$R$9990,8)</f>
        <v>130.35</v>
      </c>
      <c r="I488" s="18">
        <f>VLOOKUP($A488,'MG Universe'!$A$2:$R$9990,9)</f>
        <v>83.7</v>
      </c>
      <c r="J488" s="19">
        <f>VLOOKUP($A488,'MG Universe'!$A$2:$R$9990,10)</f>
        <v>0.6421</v>
      </c>
      <c r="K488" s="86">
        <f>VLOOKUP($A488,'MG Universe'!$A$2:$R$9990,11)</f>
        <v>24.26</v>
      </c>
      <c r="L488" s="19">
        <f>VLOOKUP($A488,'MG Universe'!$A$2:$R$9990,12)</f>
        <v>2.0299999999999999E-2</v>
      </c>
      <c r="M488" s="87">
        <f>VLOOKUP($A488,'MG Universe'!$A$2:$R$9990,13)</f>
        <v>0.7</v>
      </c>
      <c r="N488" s="88">
        <f>VLOOKUP($A488,'MG Universe'!$A$2:$R$9990,14)</f>
        <v>0.8</v>
      </c>
      <c r="O488" s="18">
        <f>VLOOKUP($A488,'MG Universe'!$A$2:$R$9990,15)</f>
        <v>-30.11</v>
      </c>
      <c r="P488" s="19">
        <f>VLOOKUP($A488,'MG Universe'!$A$2:$R$9990,16)</f>
        <v>7.8799999999999995E-2</v>
      </c>
      <c r="Q488" s="89">
        <f>VLOOKUP($A488,'MG Universe'!$A$2:$R$9990,17)</f>
        <v>14</v>
      </c>
      <c r="R488" s="18">
        <f>VLOOKUP($A488,'MG Universe'!$A$2:$R$9990,18)</f>
        <v>35.36</v>
      </c>
      <c r="S488" s="18">
        <f>VLOOKUP($A488,'MG Universe'!$A$2:$U$9990,19)</f>
        <v>36449285382</v>
      </c>
      <c r="T488" s="18" t="str">
        <f>VLOOKUP($A488,'MG Universe'!$A$2:$U$9990,20)</f>
        <v>Large</v>
      </c>
      <c r="U488" s="18" t="str">
        <f>VLOOKUP($A488,'MG Universe'!$A$2:$U$9990,21)</f>
        <v>Environmental</v>
      </c>
    </row>
    <row r="489" spans="1:21" ht="15.75" thickBot="1" x14ac:dyDescent="0.3">
      <c r="A489" s="138" t="s">
        <v>1788</v>
      </c>
      <c r="B489" s="119" t="str">
        <f>VLOOKUP($A489,'MG Universe'!$A$2:$R$9990,2)</f>
        <v>Williams Companies Inc</v>
      </c>
      <c r="C489" s="15" t="str">
        <f>VLOOKUP($A489,'MG Universe'!$A$2:$R$9990,3)</f>
        <v>D+</v>
      </c>
      <c r="D489" s="15" t="str">
        <f>VLOOKUP($A489,'MG Universe'!$A$2:$R$9990,4)</f>
        <v>S</v>
      </c>
      <c r="E489" s="15" t="str">
        <f>VLOOKUP($A489,'MG Universe'!$A$2:$R$9990,5)</f>
        <v>O</v>
      </c>
      <c r="F489" s="16" t="str">
        <f>VLOOKUP($A489,'MG Universe'!$A$2:$R$9990,6)</f>
        <v>SO</v>
      </c>
      <c r="G489" s="85">
        <f>VLOOKUP($A489,'MG Universe'!$A$2:$R$9990,7)</f>
        <v>43169</v>
      </c>
      <c r="H489" s="18">
        <f>VLOOKUP($A489,'MG Universe'!$A$2:$R$9990,8)</f>
        <v>0</v>
      </c>
      <c r="I489" s="18">
        <f>VLOOKUP($A489,'MG Universe'!$A$2:$R$9990,9)</f>
        <v>26.97</v>
      </c>
      <c r="J489" s="19" t="str">
        <f>VLOOKUP($A489,'MG Universe'!$A$2:$R$9990,10)</f>
        <v>N/A</v>
      </c>
      <c r="K489" s="86">
        <f>VLOOKUP($A489,'MG Universe'!$A$2:$R$9990,11)</f>
        <v>32.89</v>
      </c>
      <c r="L489" s="19">
        <f>VLOOKUP($A489,'MG Universe'!$A$2:$R$9990,12)</f>
        <v>4.4499999999999998E-2</v>
      </c>
      <c r="M489" s="87">
        <f>VLOOKUP($A489,'MG Universe'!$A$2:$R$9990,13)</f>
        <v>1.4</v>
      </c>
      <c r="N489" s="88">
        <f>VLOOKUP($A489,'MG Universe'!$A$2:$R$9990,14)</f>
        <v>0.82</v>
      </c>
      <c r="O489" s="18">
        <f>VLOOKUP($A489,'MG Universe'!$A$2:$R$9990,15)</f>
        <v>-41.61</v>
      </c>
      <c r="P489" s="19">
        <f>VLOOKUP($A489,'MG Universe'!$A$2:$R$9990,16)</f>
        <v>0.122</v>
      </c>
      <c r="Q489" s="89">
        <f>VLOOKUP($A489,'MG Universe'!$A$2:$R$9990,17)</f>
        <v>0</v>
      </c>
      <c r="R489" s="18">
        <f>VLOOKUP($A489,'MG Universe'!$A$2:$R$9990,18)</f>
        <v>10.63</v>
      </c>
      <c r="S489" s="18">
        <f>VLOOKUP($A489,'MG Universe'!$A$2:$U$9990,19)</f>
        <v>22378003111</v>
      </c>
      <c r="T489" s="18" t="str">
        <f>VLOOKUP($A489,'MG Universe'!$A$2:$U$9990,20)</f>
        <v>Large</v>
      </c>
      <c r="U489" s="18" t="str">
        <f>VLOOKUP($A489,'MG Universe'!$A$2:$U$9990,21)</f>
        <v>Oil &amp; Gas</v>
      </c>
    </row>
    <row r="490" spans="1:21" ht="15.75" thickBot="1" x14ac:dyDescent="0.3">
      <c r="A490" s="138" t="s">
        <v>1790</v>
      </c>
      <c r="B490" s="119" t="str">
        <f>VLOOKUP($A490,'MG Universe'!$A$2:$R$9990,2)</f>
        <v>Walmart Inc</v>
      </c>
      <c r="C490" s="15" t="str">
        <f>VLOOKUP($A490,'MG Universe'!$A$2:$R$9990,3)</f>
        <v>C</v>
      </c>
      <c r="D490" s="15" t="str">
        <f>VLOOKUP($A490,'MG Universe'!$A$2:$R$9990,4)</f>
        <v>S</v>
      </c>
      <c r="E490" s="15" t="str">
        <f>VLOOKUP($A490,'MG Universe'!$A$2:$R$9990,5)</f>
        <v>O</v>
      </c>
      <c r="F490" s="16" t="str">
        <f>VLOOKUP($A490,'MG Universe'!$A$2:$R$9990,6)</f>
        <v>SO</v>
      </c>
      <c r="G490" s="85">
        <f>VLOOKUP($A490,'MG Universe'!$A$2:$R$9990,7)</f>
        <v>43158</v>
      </c>
      <c r="H490" s="18">
        <f>VLOOKUP($A490,'MG Universe'!$A$2:$R$9990,8)</f>
        <v>19.149999999999999</v>
      </c>
      <c r="I490" s="18">
        <f>VLOOKUP($A490,'MG Universe'!$A$2:$R$9990,9)</f>
        <v>88.19</v>
      </c>
      <c r="J490" s="19">
        <f>VLOOKUP($A490,'MG Universe'!$A$2:$R$9990,10)</f>
        <v>4.6052</v>
      </c>
      <c r="K490" s="86">
        <f>VLOOKUP($A490,'MG Universe'!$A$2:$R$9990,11)</f>
        <v>20.8</v>
      </c>
      <c r="L490" s="19">
        <f>VLOOKUP($A490,'MG Universe'!$A$2:$R$9990,12)</f>
        <v>2.3099999999999999E-2</v>
      </c>
      <c r="M490" s="87">
        <f>VLOOKUP($A490,'MG Universe'!$A$2:$R$9990,13)</f>
        <v>0.5</v>
      </c>
      <c r="N490" s="88">
        <f>VLOOKUP($A490,'MG Universe'!$A$2:$R$9990,14)</f>
        <v>0.76</v>
      </c>
      <c r="O490" s="18">
        <f>VLOOKUP($A490,'MG Universe'!$A$2:$R$9990,15)</f>
        <v>-22.49</v>
      </c>
      <c r="P490" s="19">
        <f>VLOOKUP($A490,'MG Universe'!$A$2:$R$9990,16)</f>
        <v>6.1499999999999999E-2</v>
      </c>
      <c r="Q490" s="89">
        <f>VLOOKUP($A490,'MG Universe'!$A$2:$R$9990,17)</f>
        <v>20</v>
      </c>
      <c r="R490" s="18">
        <f>VLOOKUP($A490,'MG Universe'!$A$2:$R$9990,18)</f>
        <v>51.91</v>
      </c>
      <c r="S490" s="18">
        <f>VLOOKUP($A490,'MG Universe'!$A$2:$U$9990,19)</f>
        <v>260413082399</v>
      </c>
      <c r="T490" s="18" t="str">
        <f>VLOOKUP($A490,'MG Universe'!$A$2:$U$9990,20)</f>
        <v>Large</v>
      </c>
      <c r="U490" s="18" t="str">
        <f>VLOOKUP($A490,'MG Universe'!$A$2:$U$9990,21)</f>
        <v>Retail</v>
      </c>
    </row>
    <row r="491" spans="1:21" ht="15.75" thickBot="1" x14ac:dyDescent="0.3">
      <c r="A491" s="138" t="s">
        <v>1796</v>
      </c>
      <c r="B491" s="119" t="str">
        <f>VLOOKUP($A491,'MG Universe'!$A$2:$R$9990,2)</f>
        <v>WestRock Co</v>
      </c>
      <c r="C491" s="15" t="str">
        <f>VLOOKUP($A491,'MG Universe'!$A$2:$R$9990,3)</f>
        <v>C-</v>
      </c>
      <c r="D491" s="15" t="str">
        <f>VLOOKUP($A491,'MG Universe'!$A$2:$R$9990,4)</f>
        <v>S</v>
      </c>
      <c r="E491" s="15" t="str">
        <f>VLOOKUP($A491,'MG Universe'!$A$2:$R$9990,5)</f>
        <v>O</v>
      </c>
      <c r="F491" s="16" t="str">
        <f>VLOOKUP($A491,'MG Universe'!$A$2:$R$9990,6)</f>
        <v>SO</v>
      </c>
      <c r="G491" s="85">
        <f>VLOOKUP($A491,'MG Universe'!$A$2:$R$9990,7)</f>
        <v>43214</v>
      </c>
      <c r="H491" s="18">
        <f>VLOOKUP($A491,'MG Universe'!$A$2:$R$9990,8)</f>
        <v>0.52</v>
      </c>
      <c r="I491" s="18">
        <f>VLOOKUP($A491,'MG Universe'!$A$2:$R$9990,9)</f>
        <v>57.29</v>
      </c>
      <c r="J491" s="19">
        <f>VLOOKUP($A491,'MG Universe'!$A$2:$R$9990,10)</f>
        <v>110.17310000000001</v>
      </c>
      <c r="K491" s="86">
        <f>VLOOKUP($A491,'MG Universe'!$A$2:$R$9990,11)</f>
        <v>25.13</v>
      </c>
      <c r="L491" s="19">
        <f>VLOOKUP($A491,'MG Universe'!$A$2:$R$9990,12)</f>
        <v>2.7900000000000001E-2</v>
      </c>
      <c r="M491" s="87">
        <f>VLOOKUP($A491,'MG Universe'!$A$2:$R$9990,13)</f>
        <v>1.7</v>
      </c>
      <c r="N491" s="88">
        <f>VLOOKUP($A491,'MG Universe'!$A$2:$R$9990,14)</f>
        <v>1.28</v>
      </c>
      <c r="O491" s="18">
        <f>VLOOKUP($A491,'MG Universe'!$A$2:$R$9990,15)</f>
        <v>-35.950000000000003</v>
      </c>
      <c r="P491" s="19">
        <f>VLOOKUP($A491,'MG Universe'!$A$2:$R$9990,16)</f>
        <v>8.3099999999999993E-2</v>
      </c>
      <c r="Q491" s="89">
        <f>VLOOKUP($A491,'MG Universe'!$A$2:$R$9990,17)</f>
        <v>5</v>
      </c>
      <c r="R491" s="18">
        <f>VLOOKUP($A491,'MG Universe'!$A$2:$R$9990,18)</f>
        <v>58.32</v>
      </c>
      <c r="S491" s="18">
        <f>VLOOKUP($A491,'MG Universe'!$A$2:$U$9990,19)</f>
        <v>14795162845</v>
      </c>
      <c r="T491" s="18" t="str">
        <f>VLOOKUP($A491,'MG Universe'!$A$2:$U$9990,20)</f>
        <v>Large</v>
      </c>
      <c r="U491" s="18" t="str">
        <f>VLOOKUP($A491,'MG Universe'!$A$2:$U$9990,21)</f>
        <v>Packaging</v>
      </c>
    </row>
    <row r="492" spans="1:21" ht="15.75" thickBot="1" x14ac:dyDescent="0.3">
      <c r="A492" s="138" t="s">
        <v>1798</v>
      </c>
      <c r="B492" s="119" t="str">
        <f>VLOOKUP($A492,'MG Universe'!$A$2:$R$9990,2)</f>
        <v>The Western Union Company</v>
      </c>
      <c r="C492" s="15" t="str">
        <f>VLOOKUP($A492,'MG Universe'!$A$2:$R$9990,3)</f>
        <v>D+</v>
      </c>
      <c r="D492" s="15" t="str">
        <f>VLOOKUP($A492,'MG Universe'!$A$2:$R$9990,4)</f>
        <v>S</v>
      </c>
      <c r="E492" s="15" t="str">
        <f>VLOOKUP($A492,'MG Universe'!$A$2:$R$9990,5)</f>
        <v>O</v>
      </c>
      <c r="F492" s="16" t="str">
        <f>VLOOKUP($A492,'MG Universe'!$A$2:$R$9990,6)</f>
        <v>SO</v>
      </c>
      <c r="G492" s="85">
        <f>VLOOKUP($A492,'MG Universe'!$A$2:$R$9990,7)</f>
        <v>43220</v>
      </c>
      <c r="H492" s="18">
        <f>VLOOKUP($A492,'MG Universe'!$A$2:$R$9990,8)</f>
        <v>0</v>
      </c>
      <c r="I492" s="18">
        <f>VLOOKUP($A492,'MG Universe'!$A$2:$R$9990,9)</f>
        <v>20.399999999999999</v>
      </c>
      <c r="J492" s="19" t="str">
        <f>VLOOKUP($A492,'MG Universe'!$A$2:$R$9990,10)</f>
        <v>N/A</v>
      </c>
      <c r="K492" s="86">
        <f>VLOOKUP($A492,'MG Universe'!$A$2:$R$9990,11)</f>
        <v>28.73</v>
      </c>
      <c r="L492" s="19">
        <f>VLOOKUP($A492,'MG Universe'!$A$2:$R$9990,12)</f>
        <v>3.4299999999999997E-2</v>
      </c>
      <c r="M492" s="87">
        <f>VLOOKUP($A492,'MG Universe'!$A$2:$R$9990,13)</f>
        <v>1</v>
      </c>
      <c r="N492" s="88">
        <f>VLOOKUP($A492,'MG Universe'!$A$2:$R$9990,14)</f>
        <v>0.79</v>
      </c>
      <c r="O492" s="18">
        <f>VLOOKUP($A492,'MG Universe'!$A$2:$R$9990,15)</f>
        <v>-10.210000000000001</v>
      </c>
      <c r="P492" s="19">
        <f>VLOOKUP($A492,'MG Universe'!$A$2:$R$9990,16)</f>
        <v>0.1012</v>
      </c>
      <c r="Q492" s="89">
        <f>VLOOKUP($A492,'MG Universe'!$A$2:$R$9990,17)</f>
        <v>3</v>
      </c>
      <c r="R492" s="18">
        <f>VLOOKUP($A492,'MG Universe'!$A$2:$R$9990,18)</f>
        <v>0</v>
      </c>
      <c r="S492" s="18">
        <f>VLOOKUP($A492,'MG Universe'!$A$2:$U$9990,19)</f>
        <v>9440574348</v>
      </c>
      <c r="T492" s="18" t="str">
        <f>VLOOKUP($A492,'MG Universe'!$A$2:$U$9990,20)</f>
        <v>Mid</v>
      </c>
      <c r="U492" s="18" t="str">
        <f>VLOOKUP($A492,'MG Universe'!$A$2:$U$9990,21)</f>
        <v>Business Support</v>
      </c>
    </row>
    <row r="493" spans="1:21" ht="15.75" thickBot="1" x14ac:dyDescent="0.3">
      <c r="A493" s="138" t="s">
        <v>1802</v>
      </c>
      <c r="B493" s="119" t="str">
        <f>VLOOKUP($A493,'MG Universe'!$A$2:$R$9990,2)</f>
        <v>Weyerhaeuser Co</v>
      </c>
      <c r="C493" s="15" t="str">
        <f>VLOOKUP($A493,'MG Universe'!$A$2:$R$9990,3)</f>
        <v>D+</v>
      </c>
      <c r="D493" s="15" t="str">
        <f>VLOOKUP($A493,'MG Universe'!$A$2:$R$9990,4)</f>
        <v>S</v>
      </c>
      <c r="E493" s="15" t="str">
        <f>VLOOKUP($A493,'MG Universe'!$A$2:$R$9990,5)</f>
        <v>O</v>
      </c>
      <c r="F493" s="16" t="str">
        <f>VLOOKUP($A493,'MG Universe'!$A$2:$R$9990,6)</f>
        <v>SO</v>
      </c>
      <c r="G493" s="85">
        <f>VLOOKUP($A493,'MG Universe'!$A$2:$R$9990,7)</f>
        <v>43159</v>
      </c>
      <c r="H493" s="18">
        <f>VLOOKUP($A493,'MG Universe'!$A$2:$R$9990,8)</f>
        <v>0</v>
      </c>
      <c r="I493" s="18">
        <f>VLOOKUP($A493,'MG Universe'!$A$2:$R$9990,9)</f>
        <v>36.22</v>
      </c>
      <c r="J493" s="19" t="str">
        <f>VLOOKUP($A493,'MG Universe'!$A$2:$R$9990,10)</f>
        <v>N/A</v>
      </c>
      <c r="K493" s="86">
        <f>VLOOKUP($A493,'MG Universe'!$A$2:$R$9990,11)</f>
        <v>29.93</v>
      </c>
      <c r="L493" s="19">
        <f>VLOOKUP($A493,'MG Universe'!$A$2:$R$9990,12)</f>
        <v>3.4500000000000003E-2</v>
      </c>
      <c r="M493" s="87">
        <f>VLOOKUP($A493,'MG Universe'!$A$2:$R$9990,13)</f>
        <v>1.4</v>
      </c>
      <c r="N493" s="88">
        <f>VLOOKUP($A493,'MG Universe'!$A$2:$R$9990,14)</f>
        <v>1.47</v>
      </c>
      <c r="O493" s="18">
        <f>VLOOKUP($A493,'MG Universe'!$A$2:$R$9990,15)</f>
        <v>-9.82</v>
      </c>
      <c r="P493" s="19">
        <f>VLOOKUP($A493,'MG Universe'!$A$2:$R$9990,16)</f>
        <v>0.1072</v>
      </c>
      <c r="Q493" s="89">
        <f>VLOOKUP($A493,'MG Universe'!$A$2:$R$9990,17)</f>
        <v>7</v>
      </c>
      <c r="R493" s="18">
        <f>VLOOKUP($A493,'MG Universe'!$A$2:$R$9990,18)</f>
        <v>17.84</v>
      </c>
      <c r="S493" s="18">
        <f>VLOOKUP($A493,'MG Universe'!$A$2:$U$9990,19)</f>
        <v>27562761471</v>
      </c>
      <c r="T493" s="18" t="str">
        <f>VLOOKUP($A493,'MG Universe'!$A$2:$U$9990,20)</f>
        <v>Large</v>
      </c>
      <c r="U493" s="18" t="str">
        <f>VLOOKUP($A493,'MG Universe'!$A$2:$U$9990,21)</f>
        <v>REIT</v>
      </c>
    </row>
    <row r="494" spans="1:21" ht="15.75" thickBot="1" x14ac:dyDescent="0.3">
      <c r="A494" s="138" t="s">
        <v>1805</v>
      </c>
      <c r="B494" s="119" t="str">
        <f>VLOOKUP($A494,'MG Universe'!$A$2:$R$9990,2)</f>
        <v>Wynn Resorts, Limited</v>
      </c>
      <c r="C494" s="15" t="str">
        <f>VLOOKUP($A494,'MG Universe'!$A$2:$R$9990,3)</f>
        <v>F</v>
      </c>
      <c r="D494" s="15" t="str">
        <f>VLOOKUP($A494,'MG Universe'!$A$2:$R$9990,4)</f>
        <v>S</v>
      </c>
      <c r="E494" s="15" t="str">
        <f>VLOOKUP($A494,'MG Universe'!$A$2:$R$9990,5)</f>
        <v>O</v>
      </c>
      <c r="F494" s="16" t="str">
        <f>VLOOKUP($A494,'MG Universe'!$A$2:$R$9990,6)</f>
        <v>SO</v>
      </c>
      <c r="G494" s="85">
        <f>VLOOKUP($A494,'MG Universe'!$A$2:$R$9990,7)</f>
        <v>43263</v>
      </c>
      <c r="H494" s="18">
        <f>VLOOKUP($A494,'MG Universe'!$A$2:$R$9990,8)</f>
        <v>33.700000000000003</v>
      </c>
      <c r="I494" s="18">
        <f>VLOOKUP($A494,'MG Universe'!$A$2:$R$9990,9)</f>
        <v>164.96</v>
      </c>
      <c r="J494" s="19">
        <f>VLOOKUP($A494,'MG Universe'!$A$2:$R$9990,10)</f>
        <v>4.8949999999999996</v>
      </c>
      <c r="K494" s="86">
        <f>VLOOKUP($A494,'MG Universe'!$A$2:$R$9990,11)</f>
        <v>29.83</v>
      </c>
      <c r="L494" s="19">
        <f>VLOOKUP($A494,'MG Universe'!$A$2:$R$9990,12)</f>
        <v>1.21E-2</v>
      </c>
      <c r="M494" s="87">
        <f>VLOOKUP($A494,'MG Universe'!$A$2:$R$9990,13)</f>
        <v>1.4</v>
      </c>
      <c r="N494" s="88">
        <f>VLOOKUP($A494,'MG Universe'!$A$2:$R$9990,14)</f>
        <v>1.17</v>
      </c>
      <c r="O494" s="18">
        <f>VLOOKUP($A494,'MG Universe'!$A$2:$R$9990,15)</f>
        <v>-87.7</v>
      </c>
      <c r="P494" s="19">
        <f>VLOOKUP($A494,'MG Universe'!$A$2:$R$9990,16)</f>
        <v>0.1067</v>
      </c>
      <c r="Q494" s="89">
        <f>VLOOKUP($A494,'MG Universe'!$A$2:$R$9990,17)</f>
        <v>0</v>
      </c>
      <c r="R494" s="18">
        <f>VLOOKUP($A494,'MG Universe'!$A$2:$R$9990,18)</f>
        <v>38.39</v>
      </c>
      <c r="S494" s="18">
        <f>VLOOKUP($A494,'MG Universe'!$A$2:$U$9990,19)</f>
        <v>17827285497</v>
      </c>
      <c r="T494" s="18" t="str">
        <f>VLOOKUP($A494,'MG Universe'!$A$2:$U$9990,20)</f>
        <v>Large</v>
      </c>
      <c r="U494" s="18" t="str">
        <f>VLOOKUP($A494,'MG Universe'!$A$2:$U$9990,21)</f>
        <v>Casinos</v>
      </c>
    </row>
    <row r="495" spans="1:21" ht="15.75" thickBot="1" x14ac:dyDescent="0.3">
      <c r="A495" s="138" t="s">
        <v>1809</v>
      </c>
      <c r="B495" s="119" t="str">
        <f>VLOOKUP($A495,'MG Universe'!$A$2:$R$9990,2)</f>
        <v>Cimarex Energy Co</v>
      </c>
      <c r="C495" s="15" t="str">
        <f>VLOOKUP($A495,'MG Universe'!$A$2:$R$9990,3)</f>
        <v>F</v>
      </c>
      <c r="D495" s="15" t="str">
        <f>VLOOKUP($A495,'MG Universe'!$A$2:$R$9990,4)</f>
        <v>S</v>
      </c>
      <c r="E495" s="15" t="str">
        <f>VLOOKUP($A495,'MG Universe'!$A$2:$R$9990,5)</f>
        <v>O</v>
      </c>
      <c r="F495" s="16" t="str">
        <f>VLOOKUP($A495,'MG Universe'!$A$2:$R$9990,6)</f>
        <v>SO</v>
      </c>
      <c r="G495" s="85">
        <f>VLOOKUP($A495,'MG Universe'!$A$2:$R$9990,7)</f>
        <v>43184</v>
      </c>
      <c r="H495" s="18">
        <f>VLOOKUP($A495,'MG Universe'!$A$2:$R$9990,8)</f>
        <v>0</v>
      </c>
      <c r="I495" s="18">
        <f>VLOOKUP($A495,'MG Universe'!$A$2:$R$9990,9)</f>
        <v>97.39</v>
      </c>
      <c r="J495" s="19" t="str">
        <f>VLOOKUP($A495,'MG Universe'!$A$2:$R$9990,10)</f>
        <v>N/A</v>
      </c>
      <c r="K495" s="86" t="str">
        <f>VLOOKUP($A495,'MG Universe'!$A$2:$R$9990,11)</f>
        <v>N/A</v>
      </c>
      <c r="L495" s="19">
        <f>VLOOKUP($A495,'MG Universe'!$A$2:$R$9990,12)</f>
        <v>3.3E-3</v>
      </c>
      <c r="M495" s="87">
        <f>VLOOKUP($A495,'MG Universe'!$A$2:$R$9990,13)</f>
        <v>1.1000000000000001</v>
      </c>
      <c r="N495" s="88">
        <f>VLOOKUP($A495,'MG Universe'!$A$2:$R$9990,14)</f>
        <v>1.38</v>
      </c>
      <c r="O495" s="18">
        <f>VLOOKUP($A495,'MG Universe'!$A$2:$R$9990,15)</f>
        <v>-16.43</v>
      </c>
      <c r="P495" s="19">
        <f>VLOOKUP($A495,'MG Universe'!$A$2:$R$9990,16)</f>
        <v>-0.49759999999999999</v>
      </c>
      <c r="Q495" s="89">
        <f>VLOOKUP($A495,'MG Universe'!$A$2:$R$9990,17)</f>
        <v>0</v>
      </c>
      <c r="R495" s="18">
        <f>VLOOKUP($A495,'MG Universe'!$A$2:$R$9990,18)</f>
        <v>55.95</v>
      </c>
      <c r="S495" s="18">
        <f>VLOOKUP($A495,'MG Universe'!$A$2:$U$9990,19)</f>
        <v>9488505167</v>
      </c>
      <c r="T495" s="18" t="str">
        <f>VLOOKUP($A495,'MG Universe'!$A$2:$U$9990,20)</f>
        <v>Mid</v>
      </c>
      <c r="U495" s="18" t="str">
        <f>VLOOKUP($A495,'MG Universe'!$A$2:$U$9990,21)</f>
        <v>Oil &amp; Gas</v>
      </c>
    </row>
    <row r="496" spans="1:21" ht="15.75" thickBot="1" x14ac:dyDescent="0.3">
      <c r="A496" s="138" t="s">
        <v>1811</v>
      </c>
      <c r="B496" s="119" t="str">
        <f>VLOOKUP($A496,'MG Universe'!$A$2:$R$9990,2)</f>
        <v>Xcel Energy Inc</v>
      </c>
      <c r="C496" s="15" t="str">
        <f>VLOOKUP($A496,'MG Universe'!$A$2:$R$9990,3)</f>
        <v>B-</v>
      </c>
      <c r="D496" s="15" t="str">
        <f>VLOOKUP($A496,'MG Universe'!$A$2:$R$9990,4)</f>
        <v>D</v>
      </c>
      <c r="E496" s="15" t="str">
        <f>VLOOKUP($A496,'MG Universe'!$A$2:$R$9990,5)</f>
        <v>O</v>
      </c>
      <c r="F496" s="16" t="str">
        <f>VLOOKUP($A496,'MG Universe'!$A$2:$R$9990,6)</f>
        <v>DO</v>
      </c>
      <c r="G496" s="85">
        <f>VLOOKUP($A496,'MG Universe'!$A$2:$R$9990,7)</f>
        <v>43159</v>
      </c>
      <c r="H496" s="18">
        <f>VLOOKUP($A496,'MG Universe'!$A$2:$R$9990,8)</f>
        <v>31.15</v>
      </c>
      <c r="I496" s="18">
        <f>VLOOKUP($A496,'MG Universe'!$A$2:$R$9990,9)</f>
        <v>45.86</v>
      </c>
      <c r="J496" s="19">
        <f>VLOOKUP($A496,'MG Universe'!$A$2:$R$9990,10)</f>
        <v>1.4722</v>
      </c>
      <c r="K496" s="86">
        <f>VLOOKUP($A496,'MG Universe'!$A$2:$R$9990,11)</f>
        <v>20.47</v>
      </c>
      <c r="L496" s="19">
        <f>VLOOKUP($A496,'MG Universe'!$A$2:$R$9990,12)</f>
        <v>3.1399999999999997E-2</v>
      </c>
      <c r="M496" s="87">
        <f>VLOOKUP($A496,'MG Universe'!$A$2:$R$9990,13)</f>
        <v>0.1</v>
      </c>
      <c r="N496" s="88">
        <f>VLOOKUP($A496,'MG Universe'!$A$2:$R$9990,14)</f>
        <v>0.73</v>
      </c>
      <c r="O496" s="18">
        <f>VLOOKUP($A496,'MG Universe'!$A$2:$R$9990,15)</f>
        <v>-56.02</v>
      </c>
      <c r="P496" s="19">
        <f>VLOOKUP($A496,'MG Universe'!$A$2:$R$9990,16)</f>
        <v>5.9900000000000002E-2</v>
      </c>
      <c r="Q496" s="89">
        <f>VLOOKUP($A496,'MG Universe'!$A$2:$R$9990,17)</f>
        <v>14</v>
      </c>
      <c r="R496" s="18">
        <f>VLOOKUP($A496,'MG Universe'!$A$2:$R$9990,18)</f>
        <v>34.9</v>
      </c>
      <c r="S496" s="18">
        <f>VLOOKUP($A496,'MG Universe'!$A$2:$U$9990,19)</f>
        <v>23437486476</v>
      </c>
      <c r="T496" s="18" t="str">
        <f>VLOOKUP($A496,'MG Universe'!$A$2:$U$9990,20)</f>
        <v>Large</v>
      </c>
      <c r="U496" s="18" t="str">
        <f>VLOOKUP($A496,'MG Universe'!$A$2:$U$9990,21)</f>
        <v>Utilities</v>
      </c>
    </row>
    <row r="497" spans="1:21" ht="15.75" thickBot="1" x14ac:dyDescent="0.3">
      <c r="A497" s="138" t="s">
        <v>1813</v>
      </c>
      <c r="B497" s="119" t="str">
        <f>VLOOKUP($A497,'MG Universe'!$A$2:$R$9990,2)</f>
        <v>XL Group Ltd</v>
      </c>
      <c r="C497" s="15" t="str">
        <f>VLOOKUP($A497,'MG Universe'!$A$2:$R$9990,3)</f>
        <v>F</v>
      </c>
      <c r="D497" s="15" t="str">
        <f>VLOOKUP($A497,'MG Universe'!$A$2:$R$9990,4)</f>
        <v>S</v>
      </c>
      <c r="E497" s="15" t="str">
        <f>VLOOKUP($A497,'MG Universe'!$A$2:$R$9990,5)</f>
        <v>O</v>
      </c>
      <c r="F497" s="16" t="str">
        <f>VLOOKUP($A497,'MG Universe'!$A$2:$R$9990,6)</f>
        <v>SO</v>
      </c>
      <c r="G497" s="85">
        <f>VLOOKUP($A497,'MG Universe'!$A$2:$R$9990,7)</f>
        <v>43201</v>
      </c>
      <c r="H497" s="18">
        <f>VLOOKUP($A497,'MG Universe'!$A$2:$R$9990,8)</f>
        <v>6.24</v>
      </c>
      <c r="I497" s="18">
        <f>VLOOKUP($A497,'MG Universe'!$A$2:$R$9990,9)</f>
        <v>56.49</v>
      </c>
      <c r="J497" s="19">
        <f>VLOOKUP($A497,'MG Universe'!$A$2:$R$9990,10)</f>
        <v>9.0528999999999993</v>
      </c>
      <c r="K497" s="86">
        <f>VLOOKUP($A497,'MG Universe'!$A$2:$R$9990,11)</f>
        <v>42.16</v>
      </c>
      <c r="L497" s="19">
        <f>VLOOKUP($A497,'MG Universe'!$A$2:$R$9990,12)</f>
        <v>1.5599999999999999E-2</v>
      </c>
      <c r="M497" s="87">
        <f>VLOOKUP($A497,'MG Universe'!$A$2:$R$9990,13)</f>
        <v>0.5</v>
      </c>
      <c r="N497" s="88" t="str">
        <f>VLOOKUP($A497,'MG Universe'!$A$2:$R$9990,14)</f>
        <v>N/A</v>
      </c>
      <c r="O497" s="18" t="str">
        <f>VLOOKUP($A497,'MG Universe'!$A$2:$R$9990,15)</f>
        <v>N/A</v>
      </c>
      <c r="P497" s="19">
        <f>VLOOKUP($A497,'MG Universe'!$A$2:$R$9990,16)</f>
        <v>0.16830000000000001</v>
      </c>
      <c r="Q497" s="89">
        <f>VLOOKUP($A497,'MG Universe'!$A$2:$R$9990,17)</f>
        <v>5</v>
      </c>
      <c r="R497" s="18">
        <f>VLOOKUP($A497,'MG Universe'!$A$2:$R$9990,18)</f>
        <v>50.95</v>
      </c>
      <c r="S497" s="18">
        <f>VLOOKUP($A497,'MG Universe'!$A$2:$U$9990,19)</f>
        <v>14575142600</v>
      </c>
      <c r="T497" s="18" t="str">
        <f>VLOOKUP($A497,'MG Universe'!$A$2:$U$9990,20)</f>
        <v>Large</v>
      </c>
      <c r="U497" s="18" t="str">
        <f>VLOOKUP($A497,'MG Universe'!$A$2:$U$9990,21)</f>
        <v>Insurance</v>
      </c>
    </row>
    <row r="498" spans="1:21" ht="15.75" thickBot="1" x14ac:dyDescent="0.3">
      <c r="A498" s="138" t="s">
        <v>1814</v>
      </c>
      <c r="B498" s="119" t="str">
        <f>VLOOKUP($A498,'MG Universe'!$A$2:$R$9990,2)</f>
        <v>Xilinx, Inc.</v>
      </c>
      <c r="C498" s="15" t="str">
        <f>VLOOKUP($A498,'MG Universe'!$A$2:$R$9990,3)</f>
        <v>C+</v>
      </c>
      <c r="D498" s="15" t="str">
        <f>VLOOKUP($A498,'MG Universe'!$A$2:$R$9990,4)</f>
        <v>E</v>
      </c>
      <c r="E498" s="15" t="str">
        <f>VLOOKUP($A498,'MG Universe'!$A$2:$R$9990,5)</f>
        <v>O</v>
      </c>
      <c r="F498" s="16" t="str">
        <f>VLOOKUP($A498,'MG Universe'!$A$2:$R$9990,6)</f>
        <v>EO</v>
      </c>
      <c r="G498" s="85">
        <f>VLOOKUP($A498,'MG Universe'!$A$2:$R$9990,7)</f>
        <v>43242</v>
      </c>
      <c r="H498" s="18">
        <f>VLOOKUP($A498,'MG Universe'!$A$2:$R$9990,8)</f>
        <v>27.23</v>
      </c>
      <c r="I498" s="18">
        <f>VLOOKUP($A498,'MG Universe'!$A$2:$R$9990,9)</f>
        <v>68.25</v>
      </c>
      <c r="J498" s="19">
        <f>VLOOKUP($A498,'MG Universe'!$A$2:$R$9990,10)</f>
        <v>2.5064000000000002</v>
      </c>
      <c r="K498" s="86">
        <f>VLOOKUP($A498,'MG Universe'!$A$2:$R$9990,11)</f>
        <v>28.92</v>
      </c>
      <c r="L498" s="19">
        <f>VLOOKUP($A498,'MG Universe'!$A$2:$R$9990,12)</f>
        <v>2.0500000000000001E-2</v>
      </c>
      <c r="M498" s="87">
        <f>VLOOKUP($A498,'MG Universe'!$A$2:$R$9990,13)</f>
        <v>1.1000000000000001</v>
      </c>
      <c r="N498" s="88">
        <f>VLOOKUP($A498,'MG Universe'!$A$2:$R$9990,14)</f>
        <v>4.42</v>
      </c>
      <c r="O498" s="18">
        <f>VLOOKUP($A498,'MG Universe'!$A$2:$R$9990,15)</f>
        <v>5.57</v>
      </c>
      <c r="P498" s="19">
        <f>VLOOKUP($A498,'MG Universe'!$A$2:$R$9990,16)</f>
        <v>0.1021</v>
      </c>
      <c r="Q498" s="89">
        <f>VLOOKUP($A498,'MG Universe'!$A$2:$R$9990,17)</f>
        <v>14</v>
      </c>
      <c r="R498" s="18">
        <f>VLOOKUP($A498,'MG Universe'!$A$2:$R$9990,18)</f>
        <v>24.05</v>
      </c>
      <c r="S498" s="18">
        <f>VLOOKUP($A498,'MG Universe'!$A$2:$U$9990,19)</f>
        <v>17259620742</v>
      </c>
      <c r="T498" s="18" t="str">
        <f>VLOOKUP($A498,'MG Universe'!$A$2:$U$9990,20)</f>
        <v>Large</v>
      </c>
      <c r="U498" s="18" t="str">
        <f>VLOOKUP($A498,'MG Universe'!$A$2:$U$9990,21)</f>
        <v>IT Hardware</v>
      </c>
    </row>
    <row r="499" spans="1:21" ht="15.75" thickBot="1" x14ac:dyDescent="0.3">
      <c r="A499" s="138" t="s">
        <v>1816</v>
      </c>
      <c r="B499" s="119" t="str">
        <f>VLOOKUP($A499,'MG Universe'!$A$2:$R$9990,2)</f>
        <v>Exxon Mobil Corporation</v>
      </c>
      <c r="C499" s="15" t="str">
        <f>VLOOKUP($A499,'MG Universe'!$A$2:$R$9990,3)</f>
        <v>D+</v>
      </c>
      <c r="D499" s="15" t="str">
        <f>VLOOKUP($A499,'MG Universe'!$A$2:$R$9990,4)</f>
        <v>S</v>
      </c>
      <c r="E499" s="15" t="str">
        <f>VLOOKUP($A499,'MG Universe'!$A$2:$R$9990,5)</f>
        <v>O</v>
      </c>
      <c r="F499" s="16" t="str">
        <f>VLOOKUP($A499,'MG Universe'!$A$2:$R$9990,6)</f>
        <v>SO</v>
      </c>
      <c r="G499" s="85">
        <f>VLOOKUP($A499,'MG Universe'!$A$2:$R$9990,7)</f>
        <v>43154</v>
      </c>
      <c r="H499" s="18">
        <f>VLOOKUP($A499,'MG Universe'!$A$2:$R$9990,8)</f>
        <v>0</v>
      </c>
      <c r="I499" s="18">
        <f>VLOOKUP($A499,'MG Universe'!$A$2:$R$9990,9)</f>
        <v>82.31</v>
      </c>
      <c r="J499" s="19" t="str">
        <f>VLOOKUP($A499,'MG Universe'!$A$2:$R$9990,10)</f>
        <v>N/A</v>
      </c>
      <c r="K499" s="86">
        <f>VLOOKUP($A499,'MG Universe'!$A$2:$R$9990,11)</f>
        <v>20.73</v>
      </c>
      <c r="L499" s="19">
        <f>VLOOKUP($A499,'MG Universe'!$A$2:$R$9990,12)</f>
        <v>3.6200000000000003E-2</v>
      </c>
      <c r="M499" s="87">
        <f>VLOOKUP($A499,'MG Universe'!$A$2:$R$9990,13)</f>
        <v>0.9</v>
      </c>
      <c r="N499" s="88">
        <f>VLOOKUP($A499,'MG Universe'!$A$2:$R$9990,14)</f>
        <v>0.85</v>
      </c>
      <c r="O499" s="18">
        <f>VLOOKUP($A499,'MG Universe'!$A$2:$R$9990,15)</f>
        <v>-28.42</v>
      </c>
      <c r="P499" s="19">
        <f>VLOOKUP($A499,'MG Universe'!$A$2:$R$9990,16)</f>
        <v>6.1199999999999997E-2</v>
      </c>
      <c r="Q499" s="89">
        <f>VLOOKUP($A499,'MG Universe'!$A$2:$R$9990,17)</f>
        <v>14</v>
      </c>
      <c r="R499" s="18">
        <f>VLOOKUP($A499,'MG Universe'!$A$2:$R$9990,18)</f>
        <v>56.92</v>
      </c>
      <c r="S499" s="18">
        <f>VLOOKUP($A499,'MG Universe'!$A$2:$U$9990,19)</f>
        <v>351951123619</v>
      </c>
      <c r="T499" s="18" t="str">
        <f>VLOOKUP($A499,'MG Universe'!$A$2:$U$9990,20)</f>
        <v>Large</v>
      </c>
      <c r="U499" s="18" t="str">
        <f>VLOOKUP($A499,'MG Universe'!$A$2:$U$9990,21)</f>
        <v>Oil &amp; Gas</v>
      </c>
    </row>
    <row r="500" spans="1:21" ht="15.75" thickBot="1" x14ac:dyDescent="0.3">
      <c r="A500" s="138" t="s">
        <v>1818</v>
      </c>
      <c r="B500" s="119" t="str">
        <f>VLOOKUP($A500,'MG Universe'!$A$2:$R$9990,2)</f>
        <v>DENTSPLY SIRONA Inc</v>
      </c>
      <c r="C500" s="15" t="str">
        <f>VLOOKUP($A500,'MG Universe'!$A$2:$R$9990,3)</f>
        <v>F</v>
      </c>
      <c r="D500" s="15" t="str">
        <f>VLOOKUP($A500,'MG Universe'!$A$2:$R$9990,4)</f>
        <v>S</v>
      </c>
      <c r="E500" s="15" t="str">
        <f>VLOOKUP($A500,'MG Universe'!$A$2:$R$9990,5)</f>
        <v>O</v>
      </c>
      <c r="F500" s="16" t="str">
        <f>VLOOKUP($A500,'MG Universe'!$A$2:$R$9990,6)</f>
        <v>SO</v>
      </c>
      <c r="G500" s="85">
        <f>VLOOKUP($A500,'MG Universe'!$A$2:$R$9990,7)</f>
        <v>43263</v>
      </c>
      <c r="H500" s="18">
        <f>VLOOKUP($A500,'MG Universe'!$A$2:$R$9990,8)</f>
        <v>0</v>
      </c>
      <c r="I500" s="18">
        <f>VLOOKUP($A500,'MG Universe'!$A$2:$R$9990,9)</f>
        <v>45.7</v>
      </c>
      <c r="J500" s="19" t="str">
        <f>VLOOKUP($A500,'MG Universe'!$A$2:$R$9990,10)</f>
        <v>N/A</v>
      </c>
      <c r="K500" s="86" t="str">
        <f>VLOOKUP($A500,'MG Universe'!$A$2:$R$9990,11)</f>
        <v>N/A</v>
      </c>
      <c r="L500" s="19">
        <f>VLOOKUP($A500,'MG Universe'!$A$2:$R$9990,12)</f>
        <v>7.7000000000000002E-3</v>
      </c>
      <c r="M500" s="87">
        <f>VLOOKUP($A500,'MG Universe'!$A$2:$R$9990,13)</f>
        <v>1.2</v>
      </c>
      <c r="N500" s="88">
        <f>VLOOKUP($A500,'MG Universe'!$A$2:$R$9990,14)</f>
        <v>2.23</v>
      </c>
      <c r="O500" s="18">
        <f>VLOOKUP($A500,'MG Universe'!$A$2:$R$9990,15)</f>
        <v>-7.25</v>
      </c>
      <c r="P500" s="19">
        <f>VLOOKUP($A500,'MG Universe'!$A$2:$R$9990,16)</f>
        <v>-1.3119000000000001</v>
      </c>
      <c r="Q500" s="89">
        <f>VLOOKUP($A500,'MG Universe'!$A$2:$R$9990,17)</f>
        <v>7</v>
      </c>
      <c r="R500" s="18">
        <f>VLOOKUP($A500,'MG Universe'!$A$2:$R$9990,18)</f>
        <v>40.83</v>
      </c>
      <c r="S500" s="18">
        <f>VLOOKUP($A500,'MG Universe'!$A$2:$U$9990,19)</f>
        <v>10540369966</v>
      </c>
      <c r="T500" s="18" t="str">
        <f>VLOOKUP($A500,'MG Universe'!$A$2:$U$9990,20)</f>
        <v>Large</v>
      </c>
      <c r="U500" s="18" t="str">
        <f>VLOOKUP($A500,'MG Universe'!$A$2:$U$9990,21)</f>
        <v>Medical</v>
      </c>
    </row>
    <row r="501" spans="1:21" ht="15.75" thickBot="1" x14ac:dyDescent="0.3">
      <c r="A501" s="138" t="s">
        <v>1820</v>
      </c>
      <c r="B501" s="119" t="str">
        <f>VLOOKUP($A501,'MG Universe'!$A$2:$R$9990,2)</f>
        <v>Xerox Corp</v>
      </c>
      <c r="C501" s="15" t="str">
        <f>VLOOKUP($A501,'MG Universe'!$A$2:$R$9990,3)</f>
        <v>C</v>
      </c>
      <c r="D501" s="15" t="str">
        <f>VLOOKUP($A501,'MG Universe'!$A$2:$R$9990,4)</f>
        <v>S</v>
      </c>
      <c r="E501" s="15" t="str">
        <f>VLOOKUP($A501,'MG Universe'!$A$2:$R$9990,5)</f>
        <v>O</v>
      </c>
      <c r="F501" s="16" t="str">
        <f>VLOOKUP($A501,'MG Universe'!$A$2:$R$9990,6)</f>
        <v>SO</v>
      </c>
      <c r="G501" s="85">
        <f>VLOOKUP($A501,'MG Universe'!$A$2:$R$9990,7)</f>
        <v>43179</v>
      </c>
      <c r="H501" s="18">
        <f>VLOOKUP($A501,'MG Universe'!$A$2:$R$9990,8)</f>
        <v>0</v>
      </c>
      <c r="I501" s="18">
        <f>VLOOKUP($A501,'MG Universe'!$A$2:$R$9990,9)</f>
        <v>25</v>
      </c>
      <c r="J501" s="19" t="str">
        <f>VLOOKUP($A501,'MG Universe'!$A$2:$R$9990,10)</f>
        <v>N/A</v>
      </c>
      <c r="K501" s="86">
        <f>VLOOKUP($A501,'MG Universe'!$A$2:$R$9990,11)</f>
        <v>18.12</v>
      </c>
      <c r="L501" s="19">
        <f>VLOOKUP($A501,'MG Universe'!$A$2:$R$9990,12)</f>
        <v>3.2399999999999998E-2</v>
      </c>
      <c r="M501" s="87">
        <f>VLOOKUP($A501,'MG Universe'!$A$2:$R$9990,13)</f>
        <v>1.2</v>
      </c>
      <c r="N501" s="88">
        <f>VLOOKUP($A501,'MG Universe'!$A$2:$R$9990,14)</f>
        <v>1.91</v>
      </c>
      <c r="O501" s="18">
        <f>VLOOKUP($A501,'MG Universe'!$A$2:$R$9990,15)</f>
        <v>-21.25</v>
      </c>
      <c r="P501" s="19">
        <f>VLOOKUP($A501,'MG Universe'!$A$2:$R$9990,16)</f>
        <v>4.8099999999999997E-2</v>
      </c>
      <c r="Q501" s="89">
        <f>VLOOKUP($A501,'MG Universe'!$A$2:$R$9990,17)</f>
        <v>0</v>
      </c>
      <c r="R501" s="18">
        <f>VLOOKUP($A501,'MG Universe'!$A$2:$R$9990,18)</f>
        <v>39.909999999999997</v>
      </c>
      <c r="S501" s="18">
        <f>VLOOKUP($A501,'MG Universe'!$A$2:$U$9990,19)</f>
        <v>6454166000</v>
      </c>
      <c r="T501" s="18" t="str">
        <f>VLOOKUP($A501,'MG Universe'!$A$2:$U$9990,20)</f>
        <v>Mid</v>
      </c>
      <c r="U501" s="18" t="str">
        <f>VLOOKUP($A501,'MG Universe'!$A$2:$U$9990,21)</f>
        <v>Business Support</v>
      </c>
    </row>
    <row r="502" spans="1:21" ht="15.75" thickBot="1" x14ac:dyDescent="0.3">
      <c r="A502" s="138" t="s">
        <v>1822</v>
      </c>
      <c r="B502" s="119" t="str">
        <f>VLOOKUP($A502,'MG Universe'!$A$2:$R$9990,2)</f>
        <v>Xylem Inc</v>
      </c>
      <c r="C502" s="15" t="str">
        <f>VLOOKUP($A502,'MG Universe'!$A$2:$R$9990,3)</f>
        <v>F</v>
      </c>
      <c r="D502" s="15" t="str">
        <f>VLOOKUP($A502,'MG Universe'!$A$2:$R$9990,4)</f>
        <v>S</v>
      </c>
      <c r="E502" s="15" t="str">
        <f>VLOOKUP($A502,'MG Universe'!$A$2:$R$9990,5)</f>
        <v>O</v>
      </c>
      <c r="F502" s="16" t="str">
        <f>VLOOKUP($A502,'MG Universe'!$A$2:$R$9990,6)</f>
        <v>SO</v>
      </c>
      <c r="G502" s="85">
        <f>VLOOKUP($A502,'MG Universe'!$A$2:$R$9990,7)</f>
        <v>43225</v>
      </c>
      <c r="H502" s="18">
        <f>VLOOKUP($A502,'MG Universe'!$A$2:$R$9990,8)</f>
        <v>37.04</v>
      </c>
      <c r="I502" s="18">
        <f>VLOOKUP($A502,'MG Universe'!$A$2:$R$9990,9)</f>
        <v>67.8</v>
      </c>
      <c r="J502" s="19">
        <f>VLOOKUP($A502,'MG Universe'!$A$2:$R$9990,10)</f>
        <v>1.8305</v>
      </c>
      <c r="K502" s="86">
        <f>VLOOKUP($A502,'MG Universe'!$A$2:$R$9990,11)</f>
        <v>32.75</v>
      </c>
      <c r="L502" s="19">
        <f>VLOOKUP($A502,'MG Universe'!$A$2:$R$9990,12)</f>
        <v>1.06E-2</v>
      </c>
      <c r="M502" s="87">
        <f>VLOOKUP($A502,'MG Universe'!$A$2:$R$9990,13)</f>
        <v>1.1000000000000001</v>
      </c>
      <c r="N502" s="88">
        <f>VLOOKUP($A502,'MG Universe'!$A$2:$R$9990,14)</f>
        <v>1.42</v>
      </c>
      <c r="O502" s="18">
        <f>VLOOKUP($A502,'MG Universe'!$A$2:$R$9990,15)</f>
        <v>-15.12</v>
      </c>
      <c r="P502" s="19">
        <f>VLOOKUP($A502,'MG Universe'!$A$2:$R$9990,16)</f>
        <v>0.12130000000000001</v>
      </c>
      <c r="Q502" s="89">
        <f>VLOOKUP($A502,'MG Universe'!$A$2:$R$9990,17)</f>
        <v>7</v>
      </c>
      <c r="R502" s="18">
        <f>VLOOKUP($A502,'MG Universe'!$A$2:$R$9990,18)</f>
        <v>29.34</v>
      </c>
      <c r="S502" s="18">
        <f>VLOOKUP($A502,'MG Universe'!$A$2:$U$9990,19)</f>
        <v>12401375037</v>
      </c>
      <c r="T502" s="18" t="str">
        <f>VLOOKUP($A502,'MG Universe'!$A$2:$U$9990,20)</f>
        <v>Large</v>
      </c>
      <c r="U502" s="18" t="str">
        <f>VLOOKUP($A502,'MG Universe'!$A$2:$U$9990,21)</f>
        <v>Machinery</v>
      </c>
    </row>
    <row r="503" spans="1:21" ht="15.75" thickBot="1" x14ac:dyDescent="0.3">
      <c r="A503" s="138" t="s">
        <v>1824</v>
      </c>
      <c r="B503" s="119" t="str">
        <f>VLOOKUP($A503,'MG Universe'!$A$2:$R$9990,2)</f>
        <v>Yum! Brands, Inc.</v>
      </c>
      <c r="C503" s="15" t="str">
        <f>VLOOKUP($A503,'MG Universe'!$A$2:$R$9990,3)</f>
        <v>C</v>
      </c>
      <c r="D503" s="15" t="str">
        <f>VLOOKUP($A503,'MG Universe'!$A$2:$R$9990,4)</f>
        <v>E</v>
      </c>
      <c r="E503" s="15" t="str">
        <f>VLOOKUP($A503,'MG Universe'!$A$2:$R$9990,5)</f>
        <v>O</v>
      </c>
      <c r="F503" s="16" t="str">
        <f>VLOOKUP($A503,'MG Universe'!$A$2:$R$9990,6)</f>
        <v>EO</v>
      </c>
      <c r="G503" s="85">
        <f>VLOOKUP($A503,'MG Universe'!$A$2:$R$9990,7)</f>
        <v>43214</v>
      </c>
      <c r="H503" s="18">
        <f>VLOOKUP($A503,'MG Universe'!$A$2:$R$9990,8)</f>
        <v>62.06</v>
      </c>
      <c r="I503" s="18">
        <f>VLOOKUP($A503,'MG Universe'!$A$2:$R$9990,9)</f>
        <v>78.72</v>
      </c>
      <c r="J503" s="19">
        <f>VLOOKUP($A503,'MG Universe'!$A$2:$R$9990,10)</f>
        <v>1.2684</v>
      </c>
      <c r="K503" s="86">
        <f>VLOOKUP($A503,'MG Universe'!$A$2:$R$9990,11)</f>
        <v>22.95</v>
      </c>
      <c r="L503" s="19">
        <f>VLOOKUP($A503,'MG Universe'!$A$2:$R$9990,12)</f>
        <v>1.52E-2</v>
      </c>
      <c r="M503" s="87">
        <f>VLOOKUP($A503,'MG Universe'!$A$2:$R$9990,13)</f>
        <v>0.9</v>
      </c>
      <c r="N503" s="88">
        <f>VLOOKUP($A503,'MG Universe'!$A$2:$R$9990,14)</f>
        <v>1.66</v>
      </c>
      <c r="O503" s="18">
        <f>VLOOKUP($A503,'MG Universe'!$A$2:$R$9990,15)</f>
        <v>-26.41</v>
      </c>
      <c r="P503" s="19">
        <f>VLOOKUP($A503,'MG Universe'!$A$2:$R$9990,16)</f>
        <v>7.2300000000000003E-2</v>
      </c>
      <c r="Q503" s="89">
        <f>VLOOKUP($A503,'MG Universe'!$A$2:$R$9990,17)</f>
        <v>0</v>
      </c>
      <c r="R503" s="18">
        <f>VLOOKUP($A503,'MG Universe'!$A$2:$R$9990,18)</f>
        <v>0</v>
      </c>
      <c r="S503" s="18">
        <f>VLOOKUP($A503,'MG Universe'!$A$2:$U$9990,19)</f>
        <v>25598911776</v>
      </c>
      <c r="T503" s="18" t="str">
        <f>VLOOKUP($A503,'MG Universe'!$A$2:$U$9990,20)</f>
        <v>Large</v>
      </c>
      <c r="U503" s="18" t="str">
        <f>VLOOKUP($A503,'MG Universe'!$A$2:$U$9990,21)</f>
        <v>Restaurants</v>
      </c>
    </row>
    <row r="504" spans="1:21" ht="15.75" thickBot="1" x14ac:dyDescent="0.3">
      <c r="A504" s="138" t="s">
        <v>1826</v>
      </c>
      <c r="B504" s="119" t="str">
        <f>VLOOKUP($A504,'MG Universe'!$A$2:$R$9990,2)</f>
        <v>Zimmer Biomet Holdings Inc</v>
      </c>
      <c r="C504" s="15" t="str">
        <f>VLOOKUP($A504,'MG Universe'!$A$2:$R$9990,3)</f>
        <v>D</v>
      </c>
      <c r="D504" s="15" t="str">
        <f>VLOOKUP($A504,'MG Universe'!$A$2:$R$9990,4)</f>
        <v>S</v>
      </c>
      <c r="E504" s="15" t="str">
        <f>VLOOKUP($A504,'MG Universe'!$A$2:$R$9990,5)</f>
        <v>O</v>
      </c>
      <c r="F504" s="16" t="str">
        <f>VLOOKUP($A504,'MG Universe'!$A$2:$R$9990,6)</f>
        <v>SO</v>
      </c>
      <c r="G504" s="85">
        <f>VLOOKUP($A504,'MG Universe'!$A$2:$R$9990,7)</f>
        <v>43170</v>
      </c>
      <c r="H504" s="18">
        <f>VLOOKUP($A504,'MG Universe'!$A$2:$R$9990,8)</f>
        <v>100.95</v>
      </c>
      <c r="I504" s="18">
        <f>VLOOKUP($A504,'MG Universe'!$A$2:$R$9990,9)</f>
        <v>113.76</v>
      </c>
      <c r="J504" s="19">
        <f>VLOOKUP($A504,'MG Universe'!$A$2:$R$9990,10)</f>
        <v>1.1269</v>
      </c>
      <c r="K504" s="86">
        <f>VLOOKUP($A504,'MG Universe'!$A$2:$R$9990,11)</f>
        <v>20.46</v>
      </c>
      <c r="L504" s="19">
        <f>VLOOKUP($A504,'MG Universe'!$A$2:$R$9990,12)</f>
        <v>8.3999999999999995E-3</v>
      </c>
      <c r="M504" s="87">
        <f>VLOOKUP($A504,'MG Universe'!$A$2:$R$9990,13)</f>
        <v>1.1000000000000001</v>
      </c>
      <c r="N504" s="88">
        <f>VLOOKUP($A504,'MG Universe'!$A$2:$R$9990,14)</f>
        <v>1.5</v>
      </c>
      <c r="O504" s="18">
        <f>VLOOKUP($A504,'MG Universe'!$A$2:$R$9990,15)</f>
        <v>-47.61</v>
      </c>
      <c r="P504" s="19">
        <f>VLOOKUP($A504,'MG Universe'!$A$2:$R$9990,16)</f>
        <v>5.9799999999999999E-2</v>
      </c>
      <c r="Q504" s="89">
        <f>VLOOKUP($A504,'MG Universe'!$A$2:$R$9990,17)</f>
        <v>2</v>
      </c>
      <c r="R504" s="18">
        <f>VLOOKUP($A504,'MG Universe'!$A$2:$R$9990,18)</f>
        <v>98.9</v>
      </c>
      <c r="S504" s="18">
        <f>VLOOKUP($A504,'MG Universe'!$A$2:$U$9990,19)</f>
        <v>23588145999</v>
      </c>
      <c r="T504" s="18" t="str">
        <f>VLOOKUP($A504,'MG Universe'!$A$2:$U$9990,20)</f>
        <v>Large</v>
      </c>
      <c r="U504" s="18" t="str">
        <f>VLOOKUP($A504,'MG Universe'!$A$2:$U$9990,21)</f>
        <v>Medical</v>
      </c>
    </row>
    <row r="505" spans="1:21" ht="15.75" thickBot="1" x14ac:dyDescent="0.3">
      <c r="A505" s="138" t="s">
        <v>1828</v>
      </c>
      <c r="B505" s="119" t="str">
        <f>VLOOKUP($A505,'MG Universe'!$A$2:$R$9990,2)</f>
        <v>Zions Bancorp</v>
      </c>
      <c r="C505" s="15" t="str">
        <f>VLOOKUP($A505,'MG Universe'!$A$2:$R$9990,3)</f>
        <v>C+</v>
      </c>
      <c r="D505" s="15" t="str">
        <f>VLOOKUP($A505,'MG Universe'!$A$2:$R$9990,4)</f>
        <v>E</v>
      </c>
      <c r="E505" s="15" t="str">
        <f>VLOOKUP($A505,'MG Universe'!$A$2:$R$9990,5)</f>
        <v>U</v>
      </c>
      <c r="F505" s="16" t="str">
        <f>VLOOKUP($A505,'MG Universe'!$A$2:$R$9990,6)</f>
        <v>EU</v>
      </c>
      <c r="G505" s="85">
        <f>VLOOKUP($A505,'MG Universe'!$A$2:$R$9990,7)</f>
        <v>43178</v>
      </c>
      <c r="H505" s="18">
        <f>VLOOKUP($A505,'MG Universe'!$A$2:$R$9990,8)</f>
        <v>94.84</v>
      </c>
      <c r="I505" s="18">
        <f>VLOOKUP($A505,'MG Universe'!$A$2:$R$9990,9)</f>
        <v>53.06</v>
      </c>
      <c r="J505" s="19">
        <f>VLOOKUP($A505,'MG Universe'!$A$2:$R$9990,10)</f>
        <v>0.5595</v>
      </c>
      <c r="K505" s="86">
        <f>VLOOKUP($A505,'MG Universe'!$A$2:$R$9990,11)</f>
        <v>21.57</v>
      </c>
      <c r="L505" s="19">
        <f>VLOOKUP($A505,'MG Universe'!$A$2:$R$9990,12)</f>
        <v>8.3000000000000001E-3</v>
      </c>
      <c r="M505" s="87">
        <f>VLOOKUP($A505,'MG Universe'!$A$2:$R$9990,13)</f>
        <v>1.4</v>
      </c>
      <c r="N505" s="88" t="str">
        <f>VLOOKUP($A505,'MG Universe'!$A$2:$R$9990,14)</f>
        <v>N/A</v>
      </c>
      <c r="O505" s="18" t="str">
        <f>VLOOKUP($A505,'MG Universe'!$A$2:$R$9990,15)</f>
        <v>N/A</v>
      </c>
      <c r="P505" s="19">
        <f>VLOOKUP($A505,'MG Universe'!$A$2:$R$9990,16)</f>
        <v>6.5299999999999997E-2</v>
      </c>
      <c r="Q505" s="89">
        <f>VLOOKUP($A505,'MG Universe'!$A$2:$R$9990,17)</f>
        <v>5</v>
      </c>
      <c r="R505" s="18">
        <f>VLOOKUP($A505,'MG Universe'!$A$2:$R$9990,18)</f>
        <v>51.71</v>
      </c>
      <c r="S505" s="18">
        <f>VLOOKUP($A505,'MG Universe'!$A$2:$U$9990,19)</f>
        <v>10333149168</v>
      </c>
      <c r="T505" s="18" t="str">
        <f>VLOOKUP($A505,'MG Universe'!$A$2:$U$9990,20)</f>
        <v>Large</v>
      </c>
      <c r="U505" s="18" t="str">
        <f>VLOOKUP($A505,'MG Universe'!$A$2:$U$9990,21)</f>
        <v>Banks</v>
      </c>
    </row>
    <row r="506" spans="1:21" ht="15.75" thickBot="1" x14ac:dyDescent="0.3">
      <c r="A506" s="138" t="s">
        <v>1830</v>
      </c>
      <c r="B506" s="119" t="str">
        <f>VLOOKUP($A506,'MG Universe'!$A$2:$R$9990,2)</f>
        <v>Zoetis Inc</v>
      </c>
      <c r="C506" s="15" t="str">
        <f>VLOOKUP($A506,'MG Universe'!$A$2:$R$9990,3)</f>
        <v>C-</v>
      </c>
      <c r="D506" s="15" t="str">
        <f>VLOOKUP($A506,'MG Universe'!$A$2:$R$9990,4)</f>
        <v>E</v>
      </c>
      <c r="E506" s="15" t="str">
        <f>VLOOKUP($A506,'MG Universe'!$A$2:$R$9990,5)</f>
        <v>O</v>
      </c>
      <c r="F506" s="16" t="str">
        <f>VLOOKUP($A506,'MG Universe'!$A$2:$R$9990,6)</f>
        <v>EO</v>
      </c>
      <c r="G506" s="85">
        <f>VLOOKUP($A506,'MG Universe'!$A$2:$R$9990,7)</f>
        <v>43170</v>
      </c>
      <c r="H506" s="18">
        <f>VLOOKUP($A506,'MG Universe'!$A$2:$R$9990,8)</f>
        <v>72.3</v>
      </c>
      <c r="I506" s="18">
        <f>VLOOKUP($A506,'MG Universe'!$A$2:$R$9990,9)</f>
        <v>85.77</v>
      </c>
      <c r="J506" s="19">
        <f>VLOOKUP($A506,'MG Universe'!$A$2:$R$9990,10)</f>
        <v>1.1862999999999999</v>
      </c>
      <c r="K506" s="86">
        <f>VLOOKUP($A506,'MG Universe'!$A$2:$R$9990,11)</f>
        <v>45.62</v>
      </c>
      <c r="L506" s="19">
        <f>VLOOKUP($A506,'MG Universe'!$A$2:$R$9990,12)</f>
        <v>4.8999999999999998E-3</v>
      </c>
      <c r="M506" s="87">
        <f>VLOOKUP($A506,'MG Universe'!$A$2:$R$9990,13)</f>
        <v>1</v>
      </c>
      <c r="N506" s="88">
        <f>VLOOKUP($A506,'MG Universe'!$A$2:$R$9990,14)</f>
        <v>3.85</v>
      </c>
      <c r="O506" s="18">
        <f>VLOOKUP($A506,'MG Universe'!$A$2:$R$9990,15)</f>
        <v>-5.29</v>
      </c>
      <c r="P506" s="19">
        <f>VLOOKUP($A506,'MG Universe'!$A$2:$R$9990,16)</f>
        <v>0.18559999999999999</v>
      </c>
      <c r="Q506" s="89">
        <f>VLOOKUP($A506,'MG Universe'!$A$2:$R$9990,17)</f>
        <v>5</v>
      </c>
      <c r="R506" s="18">
        <f>VLOOKUP($A506,'MG Universe'!$A$2:$R$9990,18)</f>
        <v>14.98</v>
      </c>
      <c r="S506" s="18">
        <f>VLOOKUP($A506,'MG Universe'!$A$2:$U$9990,19)</f>
        <v>42266588326</v>
      </c>
      <c r="T506" s="18" t="str">
        <f>VLOOKUP($A506,'MG Universe'!$A$2:$U$9990,20)</f>
        <v>Large</v>
      </c>
      <c r="U506" s="18" t="str">
        <f>VLOOKUP($A506,'MG Universe'!$A$2:$U$9990,21)</f>
        <v>Pharmaceuticals</v>
      </c>
    </row>
  </sheetData>
  <autoFilter ref="A1:U506" xr:uid="{00000000-0009-0000-0000-000005000000}">
    <sortState ref="A2:U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9" t="s">
        <v>0</v>
      </c>
      <c r="B1" s="139"/>
      <c r="C1" s="139"/>
      <c r="D1" s="139"/>
      <c r="E1" s="139"/>
      <c r="F1" s="139"/>
    </row>
    <row r="2" spans="1:6" ht="31.5" x14ac:dyDescent="0.5">
      <c r="A2" s="140" t="s">
        <v>1852</v>
      </c>
      <c r="B2" s="140"/>
      <c r="C2" s="140"/>
      <c r="D2" s="140"/>
      <c r="E2" s="140"/>
      <c r="F2" s="140"/>
    </row>
    <row r="3" spans="1:6" ht="15" customHeight="1" x14ac:dyDescent="0.5">
      <c r="A3" s="82" t="s">
        <v>1853</v>
      </c>
      <c r="B3" s="83">
        <v>43311</v>
      </c>
      <c r="C3" s="129"/>
      <c r="D3" s="129"/>
      <c r="E3" s="129"/>
      <c r="F3" s="129"/>
    </row>
    <row r="4" spans="1:6" ht="15" customHeight="1" x14ac:dyDescent="0.5">
      <c r="A4" s="82" t="s">
        <v>1854</v>
      </c>
      <c r="B4" s="83">
        <f ca="1">TODAY()</f>
        <v>43298</v>
      </c>
      <c r="C4" s="129"/>
      <c r="D4" s="129"/>
      <c r="E4" s="129"/>
      <c r="F4" s="129"/>
    </row>
    <row r="5" spans="1:6" ht="15" customHeight="1" x14ac:dyDescent="0.25">
      <c r="A5" s="146" t="str">
        <f ca="1">IF(B4&gt;B3,"Please login to ModernGraham.com to download the most recent version of this sheet.  This version is now expired and will no longer function.","")</f>
        <v/>
      </c>
      <c r="B5" s="146"/>
      <c r="C5" s="146"/>
      <c r="D5" s="146"/>
      <c r="E5" s="146"/>
      <c r="F5" s="146"/>
    </row>
    <row r="6" spans="1:6" ht="42" customHeight="1" x14ac:dyDescent="0.25">
      <c r="A6" s="146"/>
      <c r="B6" s="146"/>
      <c r="C6" s="146"/>
      <c r="D6" s="146"/>
      <c r="E6" s="146"/>
      <c r="F6" s="146"/>
    </row>
    <row r="7" spans="1:6" ht="32.25" thickBot="1" x14ac:dyDescent="0.55000000000000004">
      <c r="A7" s="140" t="s">
        <v>1855</v>
      </c>
      <c r="B7" s="140"/>
      <c r="C7" s="140"/>
      <c r="D7" s="140"/>
      <c r="E7" s="140"/>
      <c r="F7" s="140"/>
    </row>
    <row r="8" spans="1:6" s="33" customFormat="1" x14ac:dyDescent="0.25">
      <c r="A8" s="53" t="s">
        <v>1856</v>
      </c>
      <c r="B8" s="32"/>
      <c r="C8" s="32"/>
      <c r="D8" s="32"/>
      <c r="E8" s="32"/>
      <c r="F8" s="32"/>
    </row>
    <row r="9" spans="1:6" s="34" customFormat="1" x14ac:dyDescent="0.25">
      <c r="A9" s="35" t="s">
        <v>166</v>
      </c>
      <c r="B9" s="59"/>
    </row>
    <row r="10" spans="1:6" s="34" customFormat="1" x14ac:dyDescent="0.25">
      <c r="A10" s="35" t="s">
        <v>1857</v>
      </c>
      <c r="B10" s="59"/>
    </row>
    <row r="11" spans="1:6" s="34" customFormat="1" x14ac:dyDescent="0.25">
      <c r="A11" s="35" t="s">
        <v>17</v>
      </c>
      <c r="B11" s="60"/>
    </row>
    <row r="12" spans="1:6" s="34" customFormat="1" x14ac:dyDescent="0.25">
      <c r="A12" s="35" t="s">
        <v>39</v>
      </c>
      <c r="B12" s="60"/>
    </row>
    <row r="13" spans="1:6" s="33" customFormat="1" ht="12" customHeight="1" thickBot="1" x14ac:dyDescent="0.3">
      <c r="A13" s="32"/>
      <c r="B13" s="32"/>
      <c r="C13" s="32"/>
      <c r="D13" s="32"/>
      <c r="E13" s="32"/>
      <c r="F13" s="32"/>
    </row>
    <row r="14" spans="1:6" s="33" customFormat="1" x14ac:dyDescent="0.25">
      <c r="A14" s="36" t="s">
        <v>1858</v>
      </c>
      <c r="B14" s="37"/>
      <c r="C14" s="32"/>
      <c r="D14" s="32"/>
      <c r="E14" s="32"/>
      <c r="F14" s="32"/>
    </row>
    <row r="15" spans="1:6" s="33" customFormat="1" x14ac:dyDescent="0.25">
      <c r="A15" s="50" t="s">
        <v>1859</v>
      </c>
      <c r="B15" s="61"/>
      <c r="C15" s="34" t="s">
        <v>1860</v>
      </c>
      <c r="D15" s="32"/>
      <c r="E15" s="32"/>
      <c r="F15" s="32"/>
    </row>
    <row r="16" spans="1:6" s="33" customFormat="1" ht="15.75" thickBot="1" x14ac:dyDescent="0.3">
      <c r="A16" s="50" t="s">
        <v>1861</v>
      </c>
      <c r="B16" s="62" t="s">
        <v>1862</v>
      </c>
      <c r="C16" s="34"/>
      <c r="D16" s="32"/>
      <c r="E16" s="32"/>
      <c r="F16" s="32"/>
    </row>
    <row r="17" spans="1:12" s="33" customFormat="1" x14ac:dyDescent="0.25">
      <c r="A17" s="40"/>
      <c r="B17" s="51" t="s">
        <v>1863</v>
      </c>
      <c r="C17" s="52" t="s">
        <v>1864</v>
      </c>
      <c r="D17" s="32"/>
      <c r="E17" s="32"/>
      <c r="F17" s="32"/>
    </row>
    <row r="18" spans="1:12" s="33" customFormat="1" x14ac:dyDescent="0.25">
      <c r="A18" s="38" t="s">
        <v>1865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25">
      <c r="A19" s="38" t="s">
        <v>1866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25">
      <c r="A20" s="38" t="s">
        <v>1867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25">
      <c r="A21" s="38" t="s">
        <v>1868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25">
      <c r="A22" s="38" t="s">
        <v>1869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25">
      <c r="A23" s="38" t="s">
        <v>1870</v>
      </c>
      <c r="B23" s="63"/>
      <c r="C23" s="41">
        <f t="shared" si="0"/>
        <v>0</v>
      </c>
      <c r="D23" s="32"/>
      <c r="E23" s="32"/>
      <c r="F23" s="32"/>
    </row>
    <row r="24" spans="1:12" s="33" customFormat="1" ht="15.75" thickBot="1" x14ac:dyDescent="0.3">
      <c r="A24" s="39" t="s">
        <v>1871</v>
      </c>
      <c r="B24" s="64"/>
      <c r="C24" s="42">
        <f t="shared" si="0"/>
        <v>0</v>
      </c>
      <c r="D24" s="32"/>
      <c r="E24" s="32"/>
      <c r="F24" s="32"/>
    </row>
    <row r="25" spans="1:12" s="33" customFormat="1" ht="15.75" thickBot="1" x14ac:dyDescent="0.3">
      <c r="A25" s="32"/>
      <c r="B25" s="32"/>
      <c r="C25" s="32"/>
      <c r="D25" s="32"/>
      <c r="E25" s="32"/>
      <c r="F25" s="32"/>
    </row>
    <row r="26" spans="1:12" s="33" customFormat="1" x14ac:dyDescent="0.25">
      <c r="A26" s="43" t="s">
        <v>1872</v>
      </c>
      <c r="B26" s="44" t="s">
        <v>1873</v>
      </c>
      <c r="C26" s="44" t="s">
        <v>1874</v>
      </c>
      <c r="D26" s="44" t="s">
        <v>1875</v>
      </c>
      <c r="E26" s="44" t="s">
        <v>1876</v>
      </c>
      <c r="F26" s="44" t="s">
        <v>1877</v>
      </c>
      <c r="G26" s="44" t="s">
        <v>1878</v>
      </c>
      <c r="H26" s="44" t="s">
        <v>1879</v>
      </c>
      <c r="I26" s="44" t="s">
        <v>1880</v>
      </c>
      <c r="J26" s="44" t="s">
        <v>1881</v>
      </c>
      <c r="K26" s="44" t="s">
        <v>1882</v>
      </c>
      <c r="L26" s="37" t="s">
        <v>1883</v>
      </c>
    </row>
    <row r="27" spans="1:12" s="33" customFormat="1" x14ac:dyDescent="0.25">
      <c r="A27" s="45" t="s">
        <v>1884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5.75" thickBot="1" x14ac:dyDescent="0.3">
      <c r="A28" s="46" t="s">
        <v>1885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25">
      <c r="A29" s="55" t="s">
        <v>1886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25">
      <c r="A30" s="57" t="s">
        <v>1887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25">
      <c r="A31" s="57" t="s">
        <v>1888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5.75" thickBot="1" x14ac:dyDescent="0.3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25">
      <c r="A33" s="43" t="s">
        <v>1889</v>
      </c>
      <c r="B33" s="44" t="s">
        <v>1873</v>
      </c>
      <c r="C33" s="44" t="s">
        <v>1874</v>
      </c>
      <c r="D33" s="44" t="s">
        <v>1875</v>
      </c>
      <c r="E33" s="44" t="s">
        <v>1876</v>
      </c>
      <c r="F33" s="44" t="s">
        <v>1877</v>
      </c>
      <c r="G33" s="44" t="s">
        <v>1878</v>
      </c>
      <c r="H33" s="44" t="s">
        <v>1879</v>
      </c>
      <c r="I33" s="44" t="s">
        <v>1880</v>
      </c>
      <c r="J33" s="44" t="s">
        <v>1881</v>
      </c>
      <c r="K33" s="44" t="s">
        <v>1882</v>
      </c>
      <c r="L33" s="37" t="s">
        <v>1883</v>
      </c>
    </row>
    <row r="34" spans="1:12" s="33" customFormat="1" x14ac:dyDescent="0.25">
      <c r="A34" s="45" t="s">
        <v>1890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5.75" thickBot="1" x14ac:dyDescent="0.3">
      <c r="A35" s="46" t="s">
        <v>1891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25">
      <c r="A36" s="57" t="s">
        <v>1892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25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25">
      <c r="A38" s="145" t="s">
        <v>1893</v>
      </c>
      <c r="B38" s="145"/>
      <c r="C38" s="145"/>
      <c r="D38" s="145"/>
      <c r="E38" s="145"/>
      <c r="F38" s="145"/>
    </row>
    <row r="39" spans="1:12" ht="25.5" customHeight="1" x14ac:dyDescent="0.25">
      <c r="A39" s="147" t="str">
        <f>IF(B16="No","Defensive Investor; must pass 6 out of the following 7 tests.","Defensive Investor; must pass 6 of the following tests.")</f>
        <v>Defensive Investor; must pass 6 out of the following 7 tests.</v>
      </c>
      <c r="B39" s="147"/>
      <c r="C39" s="147"/>
      <c r="D39" s="147"/>
      <c r="E39" s="147"/>
      <c r="F39" s="147"/>
    </row>
    <row r="40" spans="1:12" ht="30" x14ac:dyDescent="0.25">
      <c r="A40" s="70"/>
      <c r="B40" s="70" t="s">
        <v>1894</v>
      </c>
      <c r="C40" s="70" t="s">
        <v>1895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30" x14ac:dyDescent="0.25">
      <c r="A41" s="70" t="str">
        <f>IF(B16="Yes","This test is not required for Financial Companies.","")</f>
        <v/>
      </c>
      <c r="B41" s="70" t="s">
        <v>1896</v>
      </c>
      <c r="C41" s="70" t="s">
        <v>1897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30" x14ac:dyDescent="0.25">
      <c r="A42" s="70"/>
      <c r="B42" s="70" t="s">
        <v>1898</v>
      </c>
      <c r="C42" s="70" t="s">
        <v>1899</v>
      </c>
      <c r="D42" s="73"/>
      <c r="E42" s="70" t="str">
        <f>IF(B30=10,"Pass","Fail")</f>
        <v>Fail</v>
      </c>
      <c r="F42" s="69">
        <f t="shared" si="4"/>
        <v>0</v>
      </c>
    </row>
    <row r="43" spans="1:12" ht="30" x14ac:dyDescent="0.25">
      <c r="A43" s="70"/>
      <c r="B43" s="70" t="s">
        <v>1900</v>
      </c>
      <c r="C43" s="70" t="s">
        <v>1901</v>
      </c>
      <c r="D43" s="73"/>
      <c r="E43" s="70" t="str">
        <f>IF(B36=10,"Pass","Fail")</f>
        <v>Fail</v>
      </c>
      <c r="F43" s="69">
        <f t="shared" si="4"/>
        <v>0</v>
      </c>
    </row>
    <row r="44" spans="1:12" ht="60" x14ac:dyDescent="0.25">
      <c r="A44" s="70"/>
      <c r="B44" s="70" t="s">
        <v>1902</v>
      </c>
      <c r="C44" s="70" t="s">
        <v>1903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ht="30" x14ac:dyDescent="0.25">
      <c r="A45" s="70"/>
      <c r="B45" s="70" t="s">
        <v>1904</v>
      </c>
      <c r="C45" s="70" t="s">
        <v>1905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30" x14ac:dyDescent="0.25">
      <c r="A46" s="70"/>
      <c r="B46" s="70" t="s">
        <v>1906</v>
      </c>
      <c r="C46" s="70" t="s">
        <v>1907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25">
      <c r="A47" s="70"/>
      <c r="B47" s="73"/>
      <c r="C47" s="70" t="s">
        <v>1908</v>
      </c>
      <c r="D47" s="73" t="e">
        <f>SUM(F40:F46)</f>
        <v>#DIV/0!</v>
      </c>
      <c r="E47" s="73"/>
      <c r="F47" s="69"/>
    </row>
    <row r="48" spans="1:12" x14ac:dyDescent="0.25">
      <c r="A48" s="70"/>
      <c r="B48" s="144" t="s">
        <v>1909</v>
      </c>
      <c r="C48" s="144"/>
      <c r="D48" s="80" t="e">
        <f>IF(D47&gt;5,"Yes","No")</f>
        <v>#DIV/0!</v>
      </c>
      <c r="E48" s="73"/>
      <c r="F48" s="69"/>
    </row>
    <row r="49" spans="1:6" x14ac:dyDescent="0.25">
      <c r="A49" s="70"/>
      <c r="B49" s="73"/>
      <c r="C49" s="73"/>
      <c r="D49" s="73"/>
      <c r="E49" s="73"/>
      <c r="F49" s="69"/>
    </row>
    <row r="50" spans="1:6" ht="38.25" customHeight="1" x14ac:dyDescent="0.25">
      <c r="A50" s="147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7"/>
      <c r="C50" s="147"/>
      <c r="D50" s="147"/>
      <c r="E50" s="147"/>
      <c r="F50" s="147"/>
    </row>
    <row r="51" spans="1:6" ht="30" x14ac:dyDescent="0.25">
      <c r="A51" s="70" t="str">
        <f>IF(B16="Yes","This test is not required for Financial Companies.","")</f>
        <v/>
      </c>
      <c r="B51" s="70" t="s">
        <v>1910</v>
      </c>
      <c r="C51" s="70" t="s">
        <v>1911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30" x14ac:dyDescent="0.25">
      <c r="A52" s="70" t="str">
        <f>IF(B16="Yes","This test is not required for Financial Companies.","")</f>
        <v/>
      </c>
      <c r="B52" s="70" t="s">
        <v>1896</v>
      </c>
      <c r="C52" s="70" t="s">
        <v>1912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ht="30" x14ac:dyDescent="0.25">
      <c r="A53" s="70"/>
      <c r="B53" s="70" t="s">
        <v>1898</v>
      </c>
      <c r="C53" s="70" t="s">
        <v>1913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25">
      <c r="A54" s="70"/>
      <c r="B54" s="70" t="s">
        <v>1900</v>
      </c>
      <c r="C54" s="70" t="s">
        <v>1914</v>
      </c>
      <c r="D54" s="73"/>
      <c r="E54" s="70" t="str">
        <f>IF(B34&gt;0,"Pass","Fail")</f>
        <v>Fail</v>
      </c>
      <c r="F54" s="69">
        <f t="shared" si="5"/>
        <v>0</v>
      </c>
    </row>
    <row r="55" spans="1:6" ht="30" x14ac:dyDescent="0.25">
      <c r="A55" s="70"/>
      <c r="B55" s="70" t="s">
        <v>1902</v>
      </c>
      <c r="C55" s="70" t="s">
        <v>1915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25">
      <c r="A56" s="69"/>
      <c r="B56" s="73"/>
      <c r="C56" s="70" t="s">
        <v>1908</v>
      </c>
      <c r="D56" s="73" t="e">
        <f>SUM(F51:F55)</f>
        <v>#DIV/0!</v>
      </c>
      <c r="E56" s="69"/>
      <c r="F56" s="69"/>
    </row>
    <row r="57" spans="1:6" x14ac:dyDescent="0.25">
      <c r="A57" s="69"/>
      <c r="B57" s="144" t="s">
        <v>1916</v>
      </c>
      <c r="C57" s="144"/>
      <c r="D57" s="80" t="e">
        <f>IF(B16="Yes",IF(D56=3,"Yes","No"),IF(D56&gt;3,"Yes","No"))</f>
        <v>#DIV/0!</v>
      </c>
      <c r="E57" s="69"/>
      <c r="F57" s="69"/>
    </row>
    <row r="58" spans="1:6" x14ac:dyDescent="0.25">
      <c r="A58" s="69"/>
      <c r="B58" s="69"/>
      <c r="C58" s="69"/>
      <c r="D58" s="69"/>
      <c r="E58" s="69"/>
      <c r="F58" s="69"/>
    </row>
    <row r="59" spans="1:6" ht="21.75" customHeight="1" x14ac:dyDescent="0.25">
      <c r="A59" s="145" t="s">
        <v>1917</v>
      </c>
      <c r="B59" s="145"/>
      <c r="C59" s="145"/>
      <c r="D59" s="69"/>
      <c r="E59" s="69"/>
      <c r="F59" s="69"/>
    </row>
    <row r="60" spans="1:6" x14ac:dyDescent="0.25">
      <c r="A60" s="70"/>
      <c r="B60" s="70" t="s">
        <v>1885</v>
      </c>
      <c r="C60" s="71">
        <f ca="1">B28</f>
        <v>0</v>
      </c>
      <c r="D60" s="69"/>
      <c r="E60" s="69"/>
      <c r="F60" s="69"/>
    </row>
    <row r="61" spans="1:6" x14ac:dyDescent="0.25">
      <c r="A61" s="70"/>
      <c r="B61" s="70" t="s">
        <v>1918</v>
      </c>
      <c r="C61" s="74" t="e">
        <f ca="1">Background!E7</f>
        <v>#DIV/0!</v>
      </c>
      <c r="D61" s="69"/>
      <c r="E61" s="69"/>
      <c r="F61" s="69"/>
    </row>
    <row r="62" spans="1:6" x14ac:dyDescent="0.25">
      <c r="A62" s="70"/>
      <c r="B62" s="77" t="s">
        <v>19</v>
      </c>
      <c r="C62" s="78" t="e">
        <f ca="1">C60*(8.5+(2*(C61*100)))</f>
        <v>#DIV/0!</v>
      </c>
      <c r="D62" s="69"/>
      <c r="E62" s="69"/>
      <c r="F62" s="69"/>
    </row>
    <row r="63" spans="1:6" x14ac:dyDescent="0.25">
      <c r="A63" s="70"/>
      <c r="B63" s="77" t="s">
        <v>1919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30" x14ac:dyDescent="0.25">
      <c r="A64" s="70"/>
      <c r="B64" s="70" t="s">
        <v>1920</v>
      </c>
      <c r="C64" s="76">
        <f ca="1">C60*14.5</f>
        <v>0</v>
      </c>
      <c r="D64" s="69"/>
      <c r="E64" s="69"/>
      <c r="F64" s="69"/>
    </row>
    <row r="65" spans="1:6" ht="30" x14ac:dyDescent="0.25">
      <c r="A65" s="70"/>
      <c r="B65" s="70" t="s">
        <v>1921</v>
      </c>
      <c r="C65" s="76">
        <f ca="1">C60*(8.5)</f>
        <v>0</v>
      </c>
      <c r="D65" s="69"/>
      <c r="E65" s="69"/>
      <c r="F65" s="69"/>
    </row>
    <row r="66" spans="1:6" ht="30" x14ac:dyDescent="0.25">
      <c r="A66" s="70"/>
      <c r="B66" s="70" t="s">
        <v>1922</v>
      </c>
      <c r="C66" s="74" t="e">
        <f ca="1">(((C67/C60)-8.5)/2)/100</f>
        <v>#DIV/0!</v>
      </c>
      <c r="D66" s="69"/>
      <c r="E66" s="69"/>
      <c r="F66" s="69"/>
    </row>
    <row r="67" spans="1:6" x14ac:dyDescent="0.25">
      <c r="A67" s="70"/>
      <c r="B67" s="70" t="s">
        <v>17</v>
      </c>
      <c r="C67" s="71">
        <f>B11</f>
        <v>0</v>
      </c>
      <c r="D67" s="69"/>
      <c r="E67" s="69"/>
      <c r="F67" s="69"/>
    </row>
    <row r="68" spans="1:6" x14ac:dyDescent="0.25">
      <c r="A68" s="70"/>
      <c r="B68" s="70" t="s">
        <v>1923</v>
      </c>
      <c r="C68" s="74" t="e">
        <f ca="1">C67/C62</f>
        <v>#DIV/0!</v>
      </c>
      <c r="D68" s="69"/>
      <c r="E68" s="69"/>
      <c r="F68" s="69"/>
    </row>
    <row r="70" spans="1:6" x14ac:dyDescent="0.25">
      <c r="A70" s="145" t="s">
        <v>1924</v>
      </c>
      <c r="B70" s="145"/>
      <c r="C70" s="145"/>
    </row>
    <row r="71" spans="1:6" x14ac:dyDescent="0.25">
      <c r="B71" t="s">
        <v>1925</v>
      </c>
      <c r="C71" s="3" t="e">
        <f>(C18-C23)/C24</f>
        <v>#DIV/0!</v>
      </c>
    </row>
    <row r="72" spans="1:6" x14ac:dyDescent="0.25">
      <c r="B72" t="s">
        <v>38</v>
      </c>
      <c r="C72" s="3" t="e">
        <f>SQRT(22.5*B27*((C21-C23)/C24))</f>
        <v>#DIV/0!</v>
      </c>
    </row>
    <row r="73" spans="1:6" x14ac:dyDescent="0.25">
      <c r="B73" t="s">
        <v>1926</v>
      </c>
      <c r="C73" s="4" t="e">
        <f ca="1">C67/C60</f>
        <v>#DIV/0!</v>
      </c>
    </row>
    <row r="74" spans="1:6" x14ac:dyDescent="0.25">
      <c r="B74" t="s">
        <v>34</v>
      </c>
      <c r="C74" s="4" t="e">
        <f>C18/C19</f>
        <v>#DIV/0!</v>
      </c>
    </row>
    <row r="75" spans="1:6" x14ac:dyDescent="0.25">
      <c r="B75" t="s">
        <v>1927</v>
      </c>
      <c r="C75" s="79" t="e">
        <f>C67/((C21-C23)/C24)</f>
        <v>#DIV/0!</v>
      </c>
    </row>
    <row r="76" spans="1:6" x14ac:dyDescent="0.25">
      <c r="B76" t="s">
        <v>1928</v>
      </c>
      <c r="C76" s="29" t="e">
        <f>B34/C67</f>
        <v>#DIV/0!</v>
      </c>
    </row>
  </sheetData>
  <sheetProtection algorithmName="SHA-512" hashValue="xy85Qm+SpbWMH5kVqTggXXMlsqqC7gG0Ww9vjdVcXnk86JcPNPx9uDn8KjVMMaQwZRBfWwmZOC++VJRK3HMILw==" saltValue="zAXRz3eKoYmPtoGVFLpL5g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1929</v>
      </c>
      <c r="D1" s="30" t="s">
        <v>1930</v>
      </c>
      <c r="E1" s="30"/>
    </row>
    <row r="2" spans="1:5" ht="26.25" x14ac:dyDescent="0.25">
      <c r="A2" t="s">
        <v>1862</v>
      </c>
      <c r="D2" s="30" t="s">
        <v>1931</v>
      </c>
      <c r="E2" s="54">
        <f ca="1">'Valuation Calculator'!B28</f>
        <v>0</v>
      </c>
    </row>
    <row r="3" spans="1:5" ht="39" x14ac:dyDescent="0.25">
      <c r="D3" s="30" t="s">
        <v>1932</v>
      </c>
      <c r="E3" s="54">
        <f ca="1">'Valuation Calculator'!F28</f>
        <v>0</v>
      </c>
    </row>
    <row r="4" spans="1:5" ht="26.25" x14ac:dyDescent="0.25">
      <c r="D4" s="30" t="s">
        <v>1933</v>
      </c>
      <c r="E4" s="31" t="e">
        <f ca="1">(E2-E3)/E3</f>
        <v>#DIV/0!</v>
      </c>
    </row>
    <row r="5" spans="1:5" ht="26.25" x14ac:dyDescent="0.25">
      <c r="D5" s="30" t="s">
        <v>1934</v>
      </c>
      <c r="E5" s="31" t="e">
        <f ca="1">E4/5</f>
        <v>#DIV/0!</v>
      </c>
    </row>
    <row r="6" spans="1:5" ht="26.25" x14ac:dyDescent="0.25">
      <c r="D6" s="30" t="s">
        <v>1935</v>
      </c>
      <c r="E6" s="31" t="e">
        <f ca="1">E5*0.75</f>
        <v>#DIV/0!</v>
      </c>
    </row>
    <row r="7" spans="1:5" ht="26.25" x14ac:dyDescent="0.25">
      <c r="D7" s="30" t="s">
        <v>1936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2018-07-18T01:33:27Z</dcterms:modified>
  <cp:category/>
  <cp:contentStatus/>
</cp:coreProperties>
</file>