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xr:revisionPtr revIDLastSave="13" documentId="8_{32EDBB18-CF0A-4648-9C81-F51E13842C39}" xr6:coauthVersionLast="40" xr6:coauthVersionMax="40" xr10:uidLastSave="{D57F11FB-54FE-4707-8186-32E9D402E91A}"/>
  <bookViews>
    <workbookView xWindow="0" yWindow="0" windowWidth="25200" windowHeight="11985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Universe'!$A$1:$Q$465</definedName>
    <definedName name="_xlnm._FilterDatabase" localSheetId="4" hidden="1">DJIA!$A$1:$S$31</definedName>
    <definedName name="_xlnm._FilterDatabase" localSheetId="2" hidden="1">'Latest Updates'!$A$1:$V$41</definedName>
    <definedName name="_xlnm._FilterDatabase" localSheetId="3" hidden="1">'MG Universe'!$A$1:$V$921</definedName>
    <definedName name="_xlnm._FilterDatabase" localSheetId="5" hidden="1">'S&amp;P 500'!$A$1:$V$506</definedName>
    <definedName name="_xlnm._FilterDatabase" localSheetId="1" hidden="1">'Watch List'!$A$1:$R$101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9" i="4" l="1"/>
  <c r="V6" i="4"/>
  <c r="V8" i="4"/>
  <c r="V10" i="4"/>
  <c r="V53" i="4"/>
  <c r="V11" i="4"/>
  <c r="V34" i="4"/>
  <c r="V4" i="4"/>
  <c r="V19" i="4"/>
  <c r="V36" i="4"/>
  <c r="V20" i="4"/>
  <c r="V2" i="4"/>
  <c r="V48" i="4"/>
  <c r="V26" i="4"/>
  <c r="V29" i="4"/>
  <c r="V27" i="4"/>
  <c r="V51" i="4"/>
  <c r="V32" i="4"/>
  <c r="V28" i="4"/>
  <c r="V31" i="4"/>
  <c r="V21" i="4"/>
  <c r="V15" i="4"/>
  <c r="V294" i="4"/>
  <c r="V30" i="4"/>
  <c r="V209" i="4"/>
  <c r="V208" i="4"/>
  <c r="V321" i="4"/>
  <c r="V40" i="4"/>
  <c r="V17" i="4"/>
  <c r="V3" i="4"/>
  <c r="V18" i="4"/>
  <c r="V58" i="4"/>
  <c r="V22" i="4"/>
  <c r="V39" i="4"/>
  <c r="V57" i="4"/>
  <c r="V38" i="4"/>
  <c r="V7" i="4"/>
  <c r="V35" i="4"/>
  <c r="V37" i="4"/>
  <c r="V49" i="4"/>
  <c r="V47" i="4"/>
  <c r="V12" i="4"/>
  <c r="V42" i="4"/>
  <c r="V43" i="4"/>
  <c r="V44" i="4"/>
  <c r="V45" i="4"/>
  <c r="V46" i="4"/>
  <c r="V23" i="4"/>
  <c r="V5" i="4"/>
  <c r="V33" i="4"/>
  <c r="V50" i="4"/>
  <c r="V13" i="4"/>
  <c r="V52" i="4"/>
  <c r="V41" i="4"/>
  <c r="V25" i="4"/>
  <c r="V24" i="4"/>
  <c r="V434" i="4"/>
  <c r="V16" i="4"/>
  <c r="V14" i="4"/>
  <c r="V59" i="4"/>
  <c r="V54" i="4"/>
  <c r="V56" i="4"/>
  <c r="V69" i="4"/>
  <c r="V74" i="4"/>
  <c r="V61" i="4"/>
  <c r="V71" i="4"/>
  <c r="V62" i="4"/>
  <c r="V63" i="4"/>
  <c r="V65" i="4"/>
  <c r="V77" i="4"/>
  <c r="V64" i="4"/>
  <c r="V70" i="4"/>
  <c r="V73" i="4"/>
  <c r="V235" i="4"/>
  <c r="V60" i="4"/>
  <c r="V72" i="4"/>
  <c r="V79" i="4"/>
  <c r="V80" i="4"/>
  <c r="V78" i="4"/>
  <c r="V68" i="4"/>
  <c r="V75" i="4"/>
  <c r="V55" i="4"/>
  <c r="V76" i="4"/>
  <c r="V67" i="4"/>
  <c r="V98" i="4"/>
  <c r="V113" i="4"/>
  <c r="V91" i="4"/>
  <c r="V118" i="4"/>
  <c r="V112" i="4"/>
  <c r="V119" i="4"/>
  <c r="V83" i="4"/>
  <c r="V278" i="4"/>
  <c r="V90" i="4"/>
  <c r="V84" i="4"/>
  <c r="V86" i="4"/>
  <c r="V87" i="4"/>
  <c r="V88" i="4"/>
  <c r="V92" i="4"/>
  <c r="V93" i="4"/>
  <c r="V110" i="4"/>
  <c r="V111" i="4"/>
  <c r="V125" i="4"/>
  <c r="V94" i="4"/>
  <c r="V95" i="4"/>
  <c r="V411" i="4"/>
  <c r="V99" i="4"/>
  <c r="V129" i="4"/>
  <c r="V107" i="4"/>
  <c r="V85" i="4"/>
  <c r="V97" i="4"/>
  <c r="V100" i="4"/>
  <c r="V496" i="4"/>
  <c r="V101" i="4"/>
  <c r="V124" i="4"/>
  <c r="V122" i="4"/>
  <c r="V81" i="4"/>
  <c r="V96" i="4"/>
  <c r="V127" i="4"/>
  <c r="V103" i="4"/>
  <c r="V106" i="4"/>
  <c r="V109" i="4"/>
  <c r="V279" i="4"/>
  <c r="V126" i="4"/>
  <c r="V102" i="4"/>
  <c r="V105" i="4"/>
  <c r="V104" i="4"/>
  <c r="V82" i="4"/>
  <c r="V130" i="4"/>
  <c r="V115" i="4"/>
  <c r="V157" i="4"/>
  <c r="V427" i="4"/>
  <c r="V114" i="4"/>
  <c r="V120" i="4"/>
  <c r="V206" i="4"/>
  <c r="V116" i="4"/>
  <c r="V117" i="4"/>
  <c r="V89" i="4"/>
  <c r="V123" i="4"/>
  <c r="V108" i="4"/>
  <c r="V128" i="4"/>
  <c r="V137" i="4"/>
  <c r="V138" i="4"/>
  <c r="V147" i="4"/>
  <c r="V150" i="4"/>
  <c r="V133" i="4"/>
  <c r="V132" i="4"/>
  <c r="V500" i="4"/>
  <c r="V151" i="4"/>
  <c r="V178" i="4"/>
  <c r="V143" i="4"/>
  <c r="V134" i="4"/>
  <c r="V140" i="4"/>
  <c r="V141" i="4"/>
  <c r="V142" i="4"/>
  <c r="V135" i="4"/>
  <c r="V144" i="4"/>
  <c r="V131" i="4"/>
  <c r="V145" i="4"/>
  <c r="V152" i="4"/>
  <c r="V148" i="4"/>
  <c r="V146" i="4"/>
  <c r="V149" i="4"/>
  <c r="V153" i="4"/>
  <c r="V168" i="4"/>
  <c r="V161" i="4"/>
  <c r="V169" i="4"/>
  <c r="V155" i="4"/>
  <c r="V156" i="4"/>
  <c r="V159" i="4"/>
  <c r="V172" i="4"/>
  <c r="V154" i="4"/>
  <c r="V162" i="4"/>
  <c r="V170" i="4"/>
  <c r="V163" i="4"/>
  <c r="V158" i="4"/>
  <c r="V164" i="4"/>
  <c r="V165" i="4"/>
  <c r="V167" i="4"/>
  <c r="V160" i="4"/>
  <c r="V171" i="4"/>
  <c r="V166" i="4"/>
  <c r="V394" i="4"/>
  <c r="V173" i="4"/>
  <c r="V175" i="4"/>
  <c r="V174" i="4"/>
  <c r="V176" i="4"/>
  <c r="V499" i="4"/>
  <c r="V185" i="4"/>
  <c r="V180" i="4"/>
  <c r="V179" i="4"/>
  <c r="V198" i="4"/>
  <c r="V183" i="4"/>
  <c r="V186" i="4"/>
  <c r="V188" i="4"/>
  <c r="V184" i="4"/>
  <c r="V197" i="4"/>
  <c r="V187" i="4"/>
  <c r="V193" i="4"/>
  <c r="V190" i="4"/>
  <c r="V192" i="4"/>
  <c r="V191" i="4"/>
  <c r="V194" i="4"/>
  <c r="V189" i="4"/>
  <c r="V177" i="4"/>
  <c r="V200" i="4"/>
  <c r="V201" i="4"/>
  <c r="V181" i="4"/>
  <c r="V66" i="4"/>
  <c r="V182" i="4"/>
  <c r="V212" i="4"/>
  <c r="V213" i="4"/>
  <c r="V258" i="4"/>
  <c r="V202" i="4"/>
  <c r="V203" i="4"/>
  <c r="V205" i="4"/>
  <c r="V207" i="4"/>
  <c r="V210" i="4"/>
  <c r="V204" i="4"/>
  <c r="V211" i="4"/>
  <c r="V214" i="4"/>
  <c r="V215" i="4"/>
  <c r="V216" i="4"/>
  <c r="V217" i="4"/>
  <c r="V220" i="4"/>
  <c r="V229" i="4"/>
  <c r="V237" i="4"/>
  <c r="V226" i="4"/>
  <c r="V218" i="4"/>
  <c r="V221" i="4"/>
  <c r="V222" i="4"/>
  <c r="V232" i="4"/>
  <c r="V238" i="4"/>
  <c r="V240" i="4"/>
  <c r="V224" i="4"/>
  <c r="V233" i="4"/>
  <c r="V228" i="4"/>
  <c r="V225" i="4"/>
  <c r="V230" i="4"/>
  <c r="V223" i="4"/>
  <c r="V231" i="4"/>
  <c r="V236" i="4"/>
  <c r="V239" i="4"/>
  <c r="V234" i="4"/>
  <c r="V241" i="4"/>
  <c r="V219" i="4"/>
  <c r="V227" i="4"/>
  <c r="V244" i="4"/>
  <c r="V248" i="4"/>
  <c r="V259" i="4"/>
  <c r="V246" i="4"/>
  <c r="V255" i="4"/>
  <c r="V249" i="4"/>
  <c r="V243" i="4"/>
  <c r="V242" i="4"/>
  <c r="V247" i="4"/>
  <c r="V251" i="4"/>
  <c r="V252" i="4"/>
  <c r="V245" i="4"/>
  <c r="V250" i="4"/>
  <c r="V257" i="4"/>
  <c r="V260" i="4"/>
  <c r="V253" i="4"/>
  <c r="V254" i="4"/>
  <c r="V256" i="4"/>
  <c r="V265" i="4"/>
  <c r="V263" i="4"/>
  <c r="V261" i="4"/>
  <c r="V264" i="4"/>
  <c r="V415" i="4"/>
  <c r="V266" i="4"/>
  <c r="V262" i="4"/>
  <c r="V268" i="4"/>
  <c r="V267" i="4"/>
  <c r="V282" i="4"/>
  <c r="V270" i="4"/>
  <c r="V271" i="4"/>
  <c r="V272" i="4"/>
  <c r="V276" i="4"/>
  <c r="V274" i="4"/>
  <c r="V277" i="4"/>
  <c r="V275" i="4"/>
  <c r="V281" i="4"/>
  <c r="V273" i="4"/>
  <c r="V280" i="4"/>
  <c r="V284" i="4"/>
  <c r="V290" i="4"/>
  <c r="V287" i="4"/>
  <c r="V296" i="4"/>
  <c r="V298" i="4"/>
  <c r="V285" i="4"/>
  <c r="V286" i="4"/>
  <c r="V291" i="4"/>
  <c r="V293" i="4"/>
  <c r="V288" i="4"/>
  <c r="V289" i="4"/>
  <c r="V292" i="4"/>
  <c r="V283" i="4"/>
  <c r="V295" i="4"/>
  <c r="V299" i="4"/>
  <c r="V330" i="4"/>
  <c r="V303" i="4"/>
  <c r="V300" i="4"/>
  <c r="V325" i="4"/>
  <c r="V323" i="4"/>
  <c r="V304" i="4"/>
  <c r="V318" i="4"/>
  <c r="V317" i="4"/>
  <c r="V305" i="4"/>
  <c r="V301" i="4"/>
  <c r="V306" i="4"/>
  <c r="V316" i="4"/>
  <c r="V333" i="4"/>
  <c r="V307" i="4"/>
  <c r="V309" i="4"/>
  <c r="V312" i="4"/>
  <c r="V324" i="4"/>
  <c r="V313" i="4"/>
  <c r="V331" i="4"/>
  <c r="V314" i="4"/>
  <c r="V308" i="4"/>
  <c r="V332" i="4"/>
  <c r="V328" i="4"/>
  <c r="V302" i="4"/>
  <c r="V315" i="4"/>
  <c r="V435" i="4"/>
  <c r="V311" i="4"/>
  <c r="V320" i="4"/>
  <c r="V310" i="4"/>
  <c r="V326" i="4"/>
  <c r="V322" i="4"/>
  <c r="V329" i="4"/>
  <c r="V327" i="4"/>
  <c r="V334" i="4"/>
  <c r="V337" i="4"/>
  <c r="V347" i="4"/>
  <c r="V344" i="4"/>
  <c r="V350" i="4"/>
  <c r="V340" i="4"/>
  <c r="V354" i="4"/>
  <c r="V341" i="4"/>
  <c r="V339" i="4"/>
  <c r="V356" i="4"/>
  <c r="V355" i="4"/>
  <c r="V338" i="4"/>
  <c r="V345" i="4"/>
  <c r="V343" i="4"/>
  <c r="V342" i="4"/>
  <c r="V335" i="4"/>
  <c r="V269" i="4"/>
  <c r="V349" i="4"/>
  <c r="V351" i="4"/>
  <c r="V346" i="4"/>
  <c r="V336" i="4"/>
  <c r="V348" i="4"/>
  <c r="V352" i="4"/>
  <c r="V353" i="4"/>
  <c r="V361" i="4"/>
  <c r="V362" i="4"/>
  <c r="V359" i="4"/>
  <c r="V358" i="4"/>
  <c r="V360" i="4"/>
  <c r="V365" i="4"/>
  <c r="V374" i="4"/>
  <c r="V372" i="4"/>
  <c r="V363" i="4"/>
  <c r="V390" i="4"/>
  <c r="V379" i="4"/>
  <c r="V364" i="4"/>
  <c r="V367" i="4"/>
  <c r="V375" i="4"/>
  <c r="V383" i="4"/>
  <c r="V368" i="4"/>
  <c r="V377" i="4"/>
  <c r="V386" i="4"/>
  <c r="V380" i="4"/>
  <c r="V389" i="4"/>
  <c r="V378" i="4"/>
  <c r="V401" i="4"/>
  <c r="V381" i="4"/>
  <c r="V382" i="4"/>
  <c r="V369" i="4"/>
  <c r="V370" i="4"/>
  <c r="V371" i="4"/>
  <c r="V376" i="4"/>
  <c r="V384" i="4"/>
  <c r="V366" i="4"/>
  <c r="V385" i="4"/>
  <c r="V373" i="4"/>
  <c r="V387" i="4"/>
  <c r="V392" i="4"/>
  <c r="V388" i="4"/>
  <c r="V391" i="4"/>
  <c r="V136" i="4"/>
  <c r="V400" i="4"/>
  <c r="V408" i="4"/>
  <c r="V357" i="4"/>
  <c r="V399" i="4"/>
  <c r="V395" i="4"/>
  <c r="V396" i="4"/>
  <c r="V397" i="4"/>
  <c r="V407" i="4"/>
  <c r="V402" i="4"/>
  <c r="V398" i="4"/>
  <c r="V403" i="4"/>
  <c r="V404" i="4"/>
  <c r="V405" i="4"/>
  <c r="V406" i="4"/>
  <c r="V393" i="4"/>
  <c r="V121" i="4"/>
  <c r="V409" i="4"/>
  <c r="V416" i="4"/>
  <c r="V426" i="4"/>
  <c r="V412" i="4"/>
  <c r="V423" i="4"/>
  <c r="V413" i="4"/>
  <c r="V421" i="4"/>
  <c r="V429" i="4"/>
  <c r="V417" i="4"/>
  <c r="V418" i="4"/>
  <c r="V420" i="4"/>
  <c r="V297" i="4"/>
  <c r="V422" i="4"/>
  <c r="V428" i="4"/>
  <c r="V410" i="4"/>
  <c r="V425" i="4"/>
  <c r="V431" i="4"/>
  <c r="V424" i="4"/>
  <c r="V414" i="4"/>
  <c r="V432" i="4"/>
  <c r="V430" i="4"/>
  <c r="V419" i="4"/>
  <c r="V433" i="4"/>
  <c r="V446" i="4"/>
  <c r="V451" i="4"/>
  <c r="V444" i="4"/>
  <c r="V439" i="4"/>
  <c r="V437" i="4"/>
  <c r="V199" i="4"/>
  <c r="V438" i="4"/>
  <c r="V453" i="4"/>
  <c r="V454" i="4"/>
  <c r="V443" i="4"/>
  <c r="V440" i="4"/>
  <c r="V452" i="4"/>
  <c r="V441" i="4"/>
  <c r="V442" i="4"/>
  <c r="V450" i="4"/>
  <c r="V448" i="4"/>
  <c r="V436" i="4"/>
  <c r="V447" i="4"/>
  <c r="V445" i="4"/>
  <c r="V196" i="4"/>
  <c r="V195" i="4"/>
  <c r="V449" i="4"/>
  <c r="V458" i="4"/>
  <c r="V460" i="4"/>
  <c r="V466" i="4"/>
  <c r="V456" i="4"/>
  <c r="V455" i="4"/>
  <c r="V463" i="4"/>
  <c r="V457" i="4"/>
  <c r="V461" i="4"/>
  <c r="V464" i="4"/>
  <c r="V465" i="4"/>
  <c r="V467" i="4"/>
  <c r="V459" i="4"/>
  <c r="V462" i="4"/>
  <c r="V470" i="4"/>
  <c r="V472" i="4"/>
  <c r="V469" i="4"/>
  <c r="V478" i="4"/>
  <c r="V476" i="4"/>
  <c r="V475" i="4"/>
  <c r="V479" i="4"/>
  <c r="V477" i="4"/>
  <c r="V471" i="4"/>
  <c r="V468" i="4"/>
  <c r="V474" i="4"/>
  <c r="V473" i="4"/>
  <c r="V491" i="4"/>
  <c r="V481" i="4"/>
  <c r="V139" i="4"/>
  <c r="V489" i="4"/>
  <c r="V480" i="4"/>
  <c r="V484" i="4"/>
  <c r="V482" i="4"/>
  <c r="V486" i="4"/>
  <c r="V485" i="4"/>
  <c r="V483" i="4"/>
  <c r="V493" i="4"/>
  <c r="V492" i="4"/>
  <c r="V494" i="4"/>
  <c r="V487" i="4"/>
  <c r="V490" i="4"/>
  <c r="V488" i="4"/>
  <c r="V495" i="4"/>
  <c r="V497" i="4"/>
  <c r="V501" i="4"/>
  <c r="V498" i="4"/>
  <c r="V502" i="4"/>
  <c r="V503" i="4"/>
  <c r="V504" i="4"/>
  <c r="V505" i="4"/>
  <c r="V506" i="4"/>
  <c r="V319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U5" i="4"/>
  <c r="T5" i="4"/>
  <c r="S5" i="4"/>
  <c r="R5" i="4"/>
  <c r="Q5" i="4"/>
  <c r="P5" i="4"/>
  <c r="O5" i="4"/>
  <c r="N5" i="4"/>
  <c r="M5" i="4"/>
  <c r="L5" i="4"/>
  <c r="K5" i="4"/>
  <c r="J5" i="4"/>
  <c r="I5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U7" i="4"/>
  <c r="T7" i="4"/>
  <c r="S7" i="4"/>
  <c r="R7" i="4"/>
  <c r="Q7" i="4"/>
  <c r="P7" i="4"/>
  <c r="O7" i="4"/>
  <c r="N7" i="4"/>
  <c r="M7" i="4"/>
  <c r="L7" i="4"/>
  <c r="K7" i="4"/>
  <c r="J7" i="4"/>
  <c r="I7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U3" i="4"/>
  <c r="T3" i="4"/>
  <c r="S3" i="4"/>
  <c r="R3" i="4"/>
  <c r="Q3" i="4"/>
  <c r="P3" i="4"/>
  <c r="O3" i="4"/>
  <c r="N3" i="4"/>
  <c r="M3" i="4"/>
  <c r="L3" i="4"/>
  <c r="K3" i="4"/>
  <c r="J3" i="4"/>
  <c r="I3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U2" i="4"/>
  <c r="T2" i="4"/>
  <c r="S2" i="4"/>
  <c r="R2" i="4"/>
  <c r="Q2" i="4"/>
  <c r="P2" i="4"/>
  <c r="O2" i="4"/>
  <c r="N2" i="4"/>
  <c r="M2" i="4"/>
  <c r="L2" i="4"/>
  <c r="K2" i="4"/>
  <c r="J2" i="4"/>
  <c r="I2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U4" i="4"/>
  <c r="T4" i="4"/>
  <c r="S4" i="4"/>
  <c r="R4" i="4"/>
  <c r="Q4" i="4"/>
  <c r="P4" i="4"/>
  <c r="O4" i="4"/>
  <c r="N4" i="4"/>
  <c r="M4" i="4"/>
  <c r="L4" i="4"/>
  <c r="K4" i="4"/>
  <c r="J4" i="4"/>
  <c r="I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U8" i="4"/>
  <c r="T8" i="4"/>
  <c r="S8" i="4"/>
  <c r="R8" i="4"/>
  <c r="Q8" i="4"/>
  <c r="P8" i="4"/>
  <c r="O8" i="4"/>
  <c r="N8" i="4"/>
  <c r="M8" i="4"/>
  <c r="L8" i="4"/>
  <c r="K8" i="4"/>
  <c r="J8" i="4"/>
  <c r="I8" i="4"/>
  <c r="U6" i="4"/>
  <c r="T6" i="4"/>
  <c r="S6" i="4"/>
  <c r="R6" i="4"/>
  <c r="Q6" i="4"/>
  <c r="P6" i="4"/>
  <c r="O6" i="4"/>
  <c r="N6" i="4"/>
  <c r="M6" i="4"/>
  <c r="L6" i="4"/>
  <c r="K6" i="4"/>
  <c r="J6" i="4"/>
  <c r="I6" i="4"/>
  <c r="U9" i="4"/>
  <c r="T9" i="4"/>
  <c r="S9" i="4"/>
  <c r="R9" i="4"/>
  <c r="Q9" i="4"/>
  <c r="P9" i="4"/>
  <c r="O9" i="4"/>
  <c r="N9" i="4"/>
  <c r="M9" i="4"/>
  <c r="L9" i="4"/>
  <c r="K9" i="4"/>
  <c r="J9" i="4"/>
  <c r="I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2" i="3"/>
  <c r="R31" i="3"/>
  <c r="Q31" i="3"/>
  <c r="P31" i="3"/>
  <c r="O31" i="3"/>
  <c r="N31" i="3"/>
  <c r="M31" i="3"/>
  <c r="L31" i="3"/>
  <c r="K31" i="3"/>
  <c r="J31" i="3"/>
  <c r="R30" i="3"/>
  <c r="Q30" i="3"/>
  <c r="P30" i="3"/>
  <c r="O30" i="3"/>
  <c r="N30" i="3"/>
  <c r="M30" i="3"/>
  <c r="L30" i="3"/>
  <c r="K30" i="3"/>
  <c r="J30" i="3"/>
  <c r="R29" i="3"/>
  <c r="Q29" i="3"/>
  <c r="P29" i="3"/>
  <c r="O29" i="3"/>
  <c r="N29" i="3"/>
  <c r="M29" i="3"/>
  <c r="L29" i="3"/>
  <c r="K29" i="3"/>
  <c r="J29" i="3"/>
  <c r="R28" i="3"/>
  <c r="Q28" i="3"/>
  <c r="P28" i="3"/>
  <c r="O28" i="3"/>
  <c r="N28" i="3"/>
  <c r="M28" i="3"/>
  <c r="L28" i="3"/>
  <c r="K28" i="3"/>
  <c r="J28" i="3"/>
  <c r="R27" i="3"/>
  <c r="Q27" i="3"/>
  <c r="P27" i="3"/>
  <c r="O27" i="3"/>
  <c r="N27" i="3"/>
  <c r="M27" i="3"/>
  <c r="L27" i="3"/>
  <c r="K27" i="3"/>
  <c r="J27" i="3"/>
  <c r="R26" i="3"/>
  <c r="Q26" i="3"/>
  <c r="P26" i="3"/>
  <c r="O26" i="3"/>
  <c r="N26" i="3"/>
  <c r="M26" i="3"/>
  <c r="L26" i="3"/>
  <c r="K26" i="3"/>
  <c r="J26" i="3"/>
  <c r="R25" i="3"/>
  <c r="Q25" i="3"/>
  <c r="P25" i="3"/>
  <c r="O25" i="3"/>
  <c r="N25" i="3"/>
  <c r="M25" i="3"/>
  <c r="L25" i="3"/>
  <c r="K25" i="3"/>
  <c r="J25" i="3"/>
  <c r="R24" i="3"/>
  <c r="Q24" i="3"/>
  <c r="P24" i="3"/>
  <c r="O24" i="3"/>
  <c r="N24" i="3"/>
  <c r="M24" i="3"/>
  <c r="L24" i="3"/>
  <c r="K24" i="3"/>
  <c r="J24" i="3"/>
  <c r="R23" i="3"/>
  <c r="Q23" i="3"/>
  <c r="P23" i="3"/>
  <c r="O23" i="3"/>
  <c r="N23" i="3"/>
  <c r="M23" i="3"/>
  <c r="L23" i="3"/>
  <c r="K23" i="3"/>
  <c r="J23" i="3"/>
  <c r="R22" i="3"/>
  <c r="Q22" i="3"/>
  <c r="P22" i="3"/>
  <c r="O22" i="3"/>
  <c r="N22" i="3"/>
  <c r="M22" i="3"/>
  <c r="L22" i="3"/>
  <c r="K22" i="3"/>
  <c r="J22" i="3"/>
  <c r="R21" i="3"/>
  <c r="Q21" i="3"/>
  <c r="P21" i="3"/>
  <c r="O21" i="3"/>
  <c r="N21" i="3"/>
  <c r="M21" i="3"/>
  <c r="L21" i="3"/>
  <c r="K21" i="3"/>
  <c r="J21" i="3"/>
  <c r="R20" i="3"/>
  <c r="Q20" i="3"/>
  <c r="P20" i="3"/>
  <c r="O20" i="3"/>
  <c r="N20" i="3"/>
  <c r="M20" i="3"/>
  <c r="L20" i="3"/>
  <c r="K20" i="3"/>
  <c r="J20" i="3"/>
  <c r="R19" i="3"/>
  <c r="Q19" i="3"/>
  <c r="P19" i="3"/>
  <c r="O19" i="3"/>
  <c r="N19" i="3"/>
  <c r="M19" i="3"/>
  <c r="L19" i="3"/>
  <c r="K19" i="3"/>
  <c r="J19" i="3"/>
  <c r="R18" i="3"/>
  <c r="Q18" i="3"/>
  <c r="P18" i="3"/>
  <c r="O18" i="3"/>
  <c r="N18" i="3"/>
  <c r="M18" i="3"/>
  <c r="L18" i="3"/>
  <c r="K18" i="3"/>
  <c r="J18" i="3"/>
  <c r="R17" i="3"/>
  <c r="Q17" i="3"/>
  <c r="P17" i="3"/>
  <c r="O17" i="3"/>
  <c r="N17" i="3"/>
  <c r="M17" i="3"/>
  <c r="L17" i="3"/>
  <c r="K17" i="3"/>
  <c r="J17" i="3"/>
  <c r="R16" i="3"/>
  <c r="Q16" i="3"/>
  <c r="P16" i="3"/>
  <c r="O16" i="3"/>
  <c r="N16" i="3"/>
  <c r="M16" i="3"/>
  <c r="L16" i="3"/>
  <c r="K16" i="3"/>
  <c r="J16" i="3"/>
  <c r="R15" i="3"/>
  <c r="Q15" i="3"/>
  <c r="P15" i="3"/>
  <c r="O15" i="3"/>
  <c r="N15" i="3"/>
  <c r="M15" i="3"/>
  <c r="L15" i="3"/>
  <c r="K15" i="3"/>
  <c r="J15" i="3"/>
  <c r="R14" i="3"/>
  <c r="Q14" i="3"/>
  <c r="P14" i="3"/>
  <c r="O14" i="3"/>
  <c r="N14" i="3"/>
  <c r="M14" i="3"/>
  <c r="L14" i="3"/>
  <c r="K14" i="3"/>
  <c r="J14" i="3"/>
  <c r="R13" i="3"/>
  <c r="Q13" i="3"/>
  <c r="P13" i="3"/>
  <c r="O13" i="3"/>
  <c r="N13" i="3"/>
  <c r="M13" i="3"/>
  <c r="L13" i="3"/>
  <c r="K13" i="3"/>
  <c r="J13" i="3"/>
  <c r="R12" i="3"/>
  <c r="Q12" i="3"/>
  <c r="P12" i="3"/>
  <c r="O12" i="3"/>
  <c r="N12" i="3"/>
  <c r="M12" i="3"/>
  <c r="L12" i="3"/>
  <c r="K12" i="3"/>
  <c r="J12" i="3"/>
  <c r="R11" i="3"/>
  <c r="Q11" i="3"/>
  <c r="P11" i="3"/>
  <c r="O11" i="3"/>
  <c r="N11" i="3"/>
  <c r="M11" i="3"/>
  <c r="L11" i="3"/>
  <c r="K11" i="3"/>
  <c r="J11" i="3"/>
  <c r="R10" i="3"/>
  <c r="Q10" i="3"/>
  <c r="P10" i="3"/>
  <c r="O10" i="3"/>
  <c r="N10" i="3"/>
  <c r="M10" i="3"/>
  <c r="L10" i="3"/>
  <c r="K10" i="3"/>
  <c r="J10" i="3"/>
  <c r="R9" i="3"/>
  <c r="Q9" i="3"/>
  <c r="P9" i="3"/>
  <c r="O9" i="3"/>
  <c r="N9" i="3"/>
  <c r="M9" i="3"/>
  <c r="L9" i="3"/>
  <c r="K9" i="3"/>
  <c r="J9" i="3"/>
  <c r="R8" i="3"/>
  <c r="Q8" i="3"/>
  <c r="P8" i="3"/>
  <c r="O8" i="3"/>
  <c r="N8" i="3"/>
  <c r="M8" i="3"/>
  <c r="L8" i="3"/>
  <c r="K8" i="3"/>
  <c r="J8" i="3"/>
  <c r="R7" i="3"/>
  <c r="Q7" i="3"/>
  <c r="P7" i="3"/>
  <c r="O7" i="3"/>
  <c r="N7" i="3"/>
  <c r="M7" i="3"/>
  <c r="L7" i="3"/>
  <c r="K7" i="3"/>
  <c r="J7" i="3"/>
  <c r="R6" i="3"/>
  <c r="Q6" i="3"/>
  <c r="P6" i="3"/>
  <c r="O6" i="3"/>
  <c r="N6" i="3"/>
  <c r="M6" i="3"/>
  <c r="L6" i="3"/>
  <c r="K6" i="3"/>
  <c r="J6" i="3"/>
  <c r="R5" i="3"/>
  <c r="Q5" i="3"/>
  <c r="P5" i="3"/>
  <c r="O5" i="3"/>
  <c r="N5" i="3"/>
  <c r="M5" i="3"/>
  <c r="L5" i="3"/>
  <c r="K5" i="3"/>
  <c r="J5" i="3"/>
  <c r="R4" i="3"/>
  <c r="Q4" i="3"/>
  <c r="P4" i="3"/>
  <c r="O4" i="3"/>
  <c r="N4" i="3"/>
  <c r="M4" i="3"/>
  <c r="L4" i="3"/>
  <c r="K4" i="3"/>
  <c r="J4" i="3"/>
  <c r="R3" i="3"/>
  <c r="Q3" i="3"/>
  <c r="P3" i="3"/>
  <c r="O3" i="3"/>
  <c r="N3" i="3"/>
  <c r="M3" i="3"/>
  <c r="L3" i="3"/>
  <c r="K3" i="3"/>
  <c r="J3" i="3"/>
  <c r="R2" i="3"/>
  <c r="Q2" i="3"/>
  <c r="P2" i="3"/>
  <c r="O2" i="3"/>
  <c r="N2" i="3"/>
  <c r="M2" i="3"/>
  <c r="L2" i="3"/>
  <c r="K2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2" i="3"/>
  <c r="B29" i="3"/>
  <c r="C29" i="3"/>
  <c r="D29" i="3"/>
  <c r="E29" i="3"/>
  <c r="F29" i="3"/>
  <c r="G29" i="3"/>
  <c r="H29" i="3"/>
  <c r="B504" i="4"/>
  <c r="C504" i="4"/>
  <c r="D504" i="4"/>
  <c r="E504" i="4"/>
  <c r="F504" i="4"/>
  <c r="G504" i="4"/>
  <c r="H504" i="4"/>
  <c r="B505" i="4"/>
  <c r="C505" i="4"/>
  <c r="D505" i="4"/>
  <c r="E505" i="4"/>
  <c r="F505" i="4"/>
  <c r="G505" i="4"/>
  <c r="H505" i="4"/>
  <c r="B506" i="4"/>
  <c r="C506" i="4"/>
  <c r="D506" i="4"/>
  <c r="E506" i="4"/>
  <c r="F506" i="4"/>
  <c r="G506" i="4"/>
  <c r="H506" i="4"/>
  <c r="B22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11" i="4"/>
  <c r="D11" i="4"/>
  <c r="E11" i="4"/>
  <c r="F11" i="4"/>
  <c r="G11" i="4"/>
  <c r="H11" i="4"/>
  <c r="C10" i="4"/>
  <c r="D10" i="4"/>
  <c r="E10" i="4"/>
  <c r="F10" i="4"/>
  <c r="G10" i="4"/>
  <c r="H10" i="4"/>
  <c r="C34" i="4"/>
  <c r="D34" i="4"/>
  <c r="E34" i="4"/>
  <c r="F34" i="4"/>
  <c r="G34" i="4"/>
  <c r="H34" i="4"/>
  <c r="C50" i="4"/>
  <c r="D50" i="4"/>
  <c r="E50" i="4"/>
  <c r="F50" i="4"/>
  <c r="G50" i="4"/>
  <c r="H50" i="4"/>
  <c r="C434" i="4"/>
  <c r="D434" i="4"/>
  <c r="E434" i="4"/>
  <c r="F434" i="4"/>
  <c r="G434" i="4"/>
  <c r="H434" i="4"/>
  <c r="C4" i="4"/>
  <c r="D4" i="4"/>
  <c r="E4" i="4"/>
  <c r="F4" i="4"/>
  <c r="G4" i="4"/>
  <c r="H4" i="4"/>
  <c r="C58" i="4"/>
  <c r="D58" i="4"/>
  <c r="E58" i="4"/>
  <c r="F58" i="4"/>
  <c r="G58" i="4"/>
  <c r="H58" i="4"/>
  <c r="C6" i="4"/>
  <c r="D6" i="4"/>
  <c r="E6" i="4"/>
  <c r="F6" i="4"/>
  <c r="G6" i="4"/>
  <c r="H6" i="4"/>
  <c r="C27" i="4"/>
  <c r="D27" i="4"/>
  <c r="E27" i="4"/>
  <c r="F27" i="4"/>
  <c r="G27" i="4"/>
  <c r="H27" i="4"/>
  <c r="C51" i="4"/>
  <c r="D51" i="4"/>
  <c r="E51" i="4"/>
  <c r="F51" i="4"/>
  <c r="G51" i="4"/>
  <c r="H51" i="4"/>
  <c r="C39" i="4"/>
  <c r="D39" i="4"/>
  <c r="E39" i="4"/>
  <c r="F39" i="4"/>
  <c r="G39" i="4"/>
  <c r="H39" i="4"/>
  <c r="C32" i="4"/>
  <c r="D32" i="4"/>
  <c r="E32" i="4"/>
  <c r="F32" i="4"/>
  <c r="G32" i="4"/>
  <c r="H32" i="4"/>
  <c r="C319" i="4"/>
  <c r="D319" i="4"/>
  <c r="E319" i="4"/>
  <c r="F319" i="4"/>
  <c r="G319" i="4"/>
  <c r="H319" i="4"/>
  <c r="C45" i="4"/>
  <c r="D45" i="4"/>
  <c r="E45" i="4"/>
  <c r="F45" i="4"/>
  <c r="G45" i="4"/>
  <c r="H45" i="4"/>
  <c r="C30" i="4"/>
  <c r="D30" i="4"/>
  <c r="E30" i="4"/>
  <c r="F30" i="4"/>
  <c r="G30" i="4"/>
  <c r="H30" i="4"/>
  <c r="C321" i="4"/>
  <c r="D321" i="4"/>
  <c r="E321" i="4"/>
  <c r="F321" i="4"/>
  <c r="G321" i="4"/>
  <c r="H321" i="4"/>
  <c r="C209" i="4"/>
  <c r="D209" i="4"/>
  <c r="E209" i="4"/>
  <c r="F209" i="4"/>
  <c r="G209" i="4"/>
  <c r="H209" i="4"/>
  <c r="C5" i="4"/>
  <c r="D5" i="4"/>
  <c r="E5" i="4"/>
  <c r="F5" i="4"/>
  <c r="G5" i="4"/>
  <c r="H5" i="4"/>
  <c r="C3" i="4"/>
  <c r="D3" i="4"/>
  <c r="E3" i="4"/>
  <c r="F3" i="4"/>
  <c r="G3" i="4"/>
  <c r="H3" i="4"/>
  <c r="C208" i="4"/>
  <c r="D208" i="4"/>
  <c r="E208" i="4"/>
  <c r="F208" i="4"/>
  <c r="G208" i="4"/>
  <c r="H208" i="4"/>
  <c r="C17" i="4"/>
  <c r="D17" i="4"/>
  <c r="E17" i="4"/>
  <c r="F17" i="4"/>
  <c r="G17" i="4"/>
  <c r="H17" i="4"/>
  <c r="C28" i="4"/>
  <c r="D28" i="4"/>
  <c r="E28" i="4"/>
  <c r="F28" i="4"/>
  <c r="G28" i="4"/>
  <c r="H28" i="4"/>
  <c r="C2" i="4"/>
  <c r="D2" i="4"/>
  <c r="E2" i="4"/>
  <c r="F2" i="4"/>
  <c r="G2" i="4"/>
  <c r="H2" i="4"/>
  <c r="C296" i="4"/>
  <c r="D296" i="4"/>
  <c r="E296" i="4"/>
  <c r="F296" i="4"/>
  <c r="G296" i="4"/>
  <c r="H296" i="4"/>
  <c r="C40" i="4"/>
  <c r="D40" i="4"/>
  <c r="E40" i="4"/>
  <c r="F40" i="4"/>
  <c r="G40" i="4"/>
  <c r="H40" i="4"/>
  <c r="C181" i="4"/>
  <c r="D181" i="4"/>
  <c r="E181" i="4"/>
  <c r="F181" i="4"/>
  <c r="G181" i="4"/>
  <c r="H181" i="4"/>
  <c r="C201" i="4"/>
  <c r="D201" i="4"/>
  <c r="E201" i="4"/>
  <c r="F201" i="4"/>
  <c r="G201" i="4"/>
  <c r="H201" i="4"/>
  <c r="C312" i="4"/>
  <c r="D312" i="4"/>
  <c r="E312" i="4"/>
  <c r="F312" i="4"/>
  <c r="G312" i="4"/>
  <c r="H312" i="4"/>
  <c r="C35" i="4"/>
  <c r="D35" i="4"/>
  <c r="E35" i="4"/>
  <c r="F35" i="4"/>
  <c r="G35" i="4"/>
  <c r="H35" i="4"/>
  <c r="C26" i="4"/>
  <c r="D26" i="4"/>
  <c r="E26" i="4"/>
  <c r="F26" i="4"/>
  <c r="G26" i="4"/>
  <c r="H26" i="4"/>
  <c r="C9" i="4"/>
  <c r="D9" i="4"/>
  <c r="E9" i="4"/>
  <c r="F9" i="4"/>
  <c r="G9" i="4"/>
  <c r="H9" i="4"/>
  <c r="C29" i="4"/>
  <c r="D29" i="4"/>
  <c r="E29" i="4"/>
  <c r="F29" i="4"/>
  <c r="G29" i="4"/>
  <c r="H29" i="4"/>
  <c r="C24" i="4"/>
  <c r="D24" i="4"/>
  <c r="E24" i="4"/>
  <c r="F24" i="4"/>
  <c r="G24" i="4"/>
  <c r="H24" i="4"/>
  <c r="C31" i="4"/>
  <c r="D31" i="4"/>
  <c r="E31" i="4"/>
  <c r="F31" i="4"/>
  <c r="G31" i="4"/>
  <c r="H31" i="4"/>
  <c r="C7" i="4"/>
  <c r="D7" i="4"/>
  <c r="E7" i="4"/>
  <c r="F7" i="4"/>
  <c r="G7" i="4"/>
  <c r="H7" i="4"/>
  <c r="C25" i="4"/>
  <c r="D25" i="4"/>
  <c r="E25" i="4"/>
  <c r="F25" i="4"/>
  <c r="G25" i="4"/>
  <c r="H25" i="4"/>
  <c r="C38" i="4"/>
  <c r="D38" i="4"/>
  <c r="E38" i="4"/>
  <c r="F38" i="4"/>
  <c r="G38" i="4"/>
  <c r="H38" i="4"/>
  <c r="C53" i="4"/>
  <c r="D53" i="4"/>
  <c r="E53" i="4"/>
  <c r="F53" i="4"/>
  <c r="G53" i="4"/>
  <c r="H53" i="4"/>
  <c r="C22" i="4"/>
  <c r="D22" i="4"/>
  <c r="E22" i="4"/>
  <c r="F22" i="4"/>
  <c r="G22" i="4"/>
  <c r="H22" i="4"/>
  <c r="C57" i="4"/>
  <c r="D57" i="4"/>
  <c r="E57" i="4"/>
  <c r="F57" i="4"/>
  <c r="G57" i="4"/>
  <c r="H57" i="4"/>
  <c r="C46" i="4"/>
  <c r="D46" i="4"/>
  <c r="E46" i="4"/>
  <c r="F46" i="4"/>
  <c r="G46" i="4"/>
  <c r="H46" i="4"/>
  <c r="C44" i="4"/>
  <c r="D44" i="4"/>
  <c r="E44" i="4"/>
  <c r="F44" i="4"/>
  <c r="G44" i="4"/>
  <c r="H44" i="4"/>
  <c r="C19" i="4"/>
  <c r="D19" i="4"/>
  <c r="E19" i="4"/>
  <c r="F19" i="4"/>
  <c r="G19" i="4"/>
  <c r="H19" i="4"/>
  <c r="C37" i="4"/>
  <c r="D37" i="4"/>
  <c r="E37" i="4"/>
  <c r="F37" i="4"/>
  <c r="G37" i="4"/>
  <c r="H37" i="4"/>
  <c r="C49" i="4"/>
  <c r="D49" i="4"/>
  <c r="E49" i="4"/>
  <c r="F49" i="4"/>
  <c r="G49" i="4"/>
  <c r="H49" i="4"/>
  <c r="C47" i="4"/>
  <c r="D47" i="4"/>
  <c r="E47" i="4"/>
  <c r="F47" i="4"/>
  <c r="G47" i="4"/>
  <c r="H47" i="4"/>
  <c r="C12" i="4"/>
  <c r="D12" i="4"/>
  <c r="E12" i="4"/>
  <c r="F12" i="4"/>
  <c r="G12" i="4"/>
  <c r="H12" i="4"/>
  <c r="C42" i="4"/>
  <c r="D42" i="4"/>
  <c r="E42" i="4"/>
  <c r="F42" i="4"/>
  <c r="G42" i="4"/>
  <c r="H42" i="4"/>
  <c r="C43" i="4"/>
  <c r="D43" i="4"/>
  <c r="E43" i="4"/>
  <c r="F43" i="4"/>
  <c r="G43" i="4"/>
  <c r="H43" i="4"/>
  <c r="C21" i="4"/>
  <c r="D21" i="4"/>
  <c r="E21" i="4"/>
  <c r="F21" i="4"/>
  <c r="G21" i="4"/>
  <c r="H21" i="4"/>
  <c r="C8" i="4"/>
  <c r="D8" i="4"/>
  <c r="E8" i="4"/>
  <c r="F8" i="4"/>
  <c r="G8" i="4"/>
  <c r="H8" i="4"/>
  <c r="C18" i="4"/>
  <c r="D18" i="4"/>
  <c r="E18" i="4"/>
  <c r="F18" i="4"/>
  <c r="G18" i="4"/>
  <c r="H18" i="4"/>
  <c r="C23" i="4"/>
  <c r="D23" i="4"/>
  <c r="E23" i="4"/>
  <c r="F23" i="4"/>
  <c r="G23" i="4"/>
  <c r="H23" i="4"/>
  <c r="C36" i="4"/>
  <c r="D36" i="4"/>
  <c r="E36" i="4"/>
  <c r="F36" i="4"/>
  <c r="G36" i="4"/>
  <c r="H36" i="4"/>
  <c r="C33" i="4"/>
  <c r="D33" i="4"/>
  <c r="E33" i="4"/>
  <c r="F33" i="4"/>
  <c r="G33" i="4"/>
  <c r="H33" i="4"/>
  <c r="C294" i="4"/>
  <c r="D294" i="4"/>
  <c r="E294" i="4"/>
  <c r="F294" i="4"/>
  <c r="G294" i="4"/>
  <c r="H294" i="4"/>
  <c r="C15" i="4"/>
  <c r="D15" i="4"/>
  <c r="E15" i="4"/>
  <c r="F15" i="4"/>
  <c r="G15" i="4"/>
  <c r="H15" i="4"/>
  <c r="C451" i="4"/>
  <c r="D451" i="4"/>
  <c r="E451" i="4"/>
  <c r="F451" i="4"/>
  <c r="G451" i="4"/>
  <c r="H451" i="4"/>
  <c r="C48" i="4"/>
  <c r="D48" i="4"/>
  <c r="E48" i="4"/>
  <c r="F48" i="4"/>
  <c r="G48" i="4"/>
  <c r="H48" i="4"/>
  <c r="C20" i="4"/>
  <c r="D20" i="4"/>
  <c r="E20" i="4"/>
  <c r="F20" i="4"/>
  <c r="G20" i="4"/>
  <c r="H20" i="4"/>
  <c r="C16" i="4"/>
  <c r="D16" i="4"/>
  <c r="E16" i="4"/>
  <c r="F16" i="4"/>
  <c r="G16" i="4"/>
  <c r="H16" i="4"/>
  <c r="C13" i="4"/>
  <c r="D13" i="4"/>
  <c r="E13" i="4"/>
  <c r="F13" i="4"/>
  <c r="G13" i="4"/>
  <c r="H13" i="4"/>
  <c r="C41" i="4"/>
  <c r="D41" i="4"/>
  <c r="E41" i="4"/>
  <c r="F41" i="4"/>
  <c r="G41" i="4"/>
  <c r="H41" i="4"/>
  <c r="C63" i="4"/>
  <c r="D63" i="4"/>
  <c r="E63" i="4"/>
  <c r="F63" i="4"/>
  <c r="G63" i="4"/>
  <c r="H63" i="4"/>
  <c r="C70" i="4"/>
  <c r="D70" i="4"/>
  <c r="E70" i="4"/>
  <c r="F70" i="4"/>
  <c r="G70" i="4"/>
  <c r="H70" i="4"/>
  <c r="C59" i="4"/>
  <c r="D59" i="4"/>
  <c r="E59" i="4"/>
  <c r="F59" i="4"/>
  <c r="G59" i="4"/>
  <c r="H59" i="4"/>
  <c r="C77" i="4"/>
  <c r="D77" i="4"/>
  <c r="E77" i="4"/>
  <c r="F77" i="4"/>
  <c r="G77" i="4"/>
  <c r="H77" i="4"/>
  <c r="C54" i="4"/>
  <c r="D54" i="4"/>
  <c r="E54" i="4"/>
  <c r="F54" i="4"/>
  <c r="G54" i="4"/>
  <c r="H54" i="4"/>
  <c r="C56" i="4"/>
  <c r="D56" i="4"/>
  <c r="E56" i="4"/>
  <c r="F56" i="4"/>
  <c r="G56" i="4"/>
  <c r="H56" i="4"/>
  <c r="C74" i="4"/>
  <c r="D74" i="4"/>
  <c r="E74" i="4"/>
  <c r="F74" i="4"/>
  <c r="G74" i="4"/>
  <c r="H74" i="4"/>
  <c r="C235" i="4"/>
  <c r="D235" i="4"/>
  <c r="E235" i="4"/>
  <c r="F235" i="4"/>
  <c r="G235" i="4"/>
  <c r="H235" i="4"/>
  <c r="C69" i="4"/>
  <c r="D69" i="4"/>
  <c r="E69" i="4"/>
  <c r="F69" i="4"/>
  <c r="G69" i="4"/>
  <c r="H69" i="4"/>
  <c r="C65" i="4"/>
  <c r="D65" i="4"/>
  <c r="E65" i="4"/>
  <c r="F65" i="4"/>
  <c r="G65" i="4"/>
  <c r="H65" i="4"/>
  <c r="C64" i="4"/>
  <c r="D64" i="4"/>
  <c r="E64" i="4"/>
  <c r="F64" i="4"/>
  <c r="G64" i="4"/>
  <c r="H64" i="4"/>
  <c r="C240" i="4"/>
  <c r="D240" i="4"/>
  <c r="E240" i="4"/>
  <c r="F240" i="4"/>
  <c r="G240" i="4"/>
  <c r="H240" i="4"/>
  <c r="C14" i="4"/>
  <c r="D14" i="4"/>
  <c r="E14" i="4"/>
  <c r="F14" i="4"/>
  <c r="G14" i="4"/>
  <c r="H14" i="4"/>
  <c r="C72" i="4"/>
  <c r="D72" i="4"/>
  <c r="E72" i="4"/>
  <c r="F72" i="4"/>
  <c r="G72" i="4"/>
  <c r="H72" i="4"/>
  <c r="C79" i="4"/>
  <c r="D79" i="4"/>
  <c r="E79" i="4"/>
  <c r="F79" i="4"/>
  <c r="G79" i="4"/>
  <c r="H79" i="4"/>
  <c r="C60" i="4"/>
  <c r="D60" i="4"/>
  <c r="E60" i="4"/>
  <c r="F60" i="4"/>
  <c r="G60" i="4"/>
  <c r="H60" i="4"/>
  <c r="C62" i="4"/>
  <c r="D62" i="4"/>
  <c r="E62" i="4"/>
  <c r="F62" i="4"/>
  <c r="G62" i="4"/>
  <c r="H62" i="4"/>
  <c r="C73" i="4"/>
  <c r="D73" i="4"/>
  <c r="E73" i="4"/>
  <c r="F73" i="4"/>
  <c r="G73" i="4"/>
  <c r="H73" i="4"/>
  <c r="C52" i="4"/>
  <c r="D52" i="4"/>
  <c r="E52" i="4"/>
  <c r="F52" i="4"/>
  <c r="G52" i="4"/>
  <c r="H52" i="4"/>
  <c r="C71" i="4"/>
  <c r="D71" i="4"/>
  <c r="E71" i="4"/>
  <c r="F71" i="4"/>
  <c r="G71" i="4"/>
  <c r="H71" i="4"/>
  <c r="C87" i="4"/>
  <c r="D87" i="4"/>
  <c r="E87" i="4"/>
  <c r="F87" i="4"/>
  <c r="G87" i="4"/>
  <c r="H87" i="4"/>
  <c r="C78" i="4"/>
  <c r="D78" i="4"/>
  <c r="E78" i="4"/>
  <c r="F78" i="4"/>
  <c r="G78" i="4"/>
  <c r="H78" i="4"/>
  <c r="C100" i="4"/>
  <c r="D100" i="4"/>
  <c r="E100" i="4"/>
  <c r="F100" i="4"/>
  <c r="G100" i="4"/>
  <c r="H100" i="4"/>
  <c r="C112" i="4"/>
  <c r="D112" i="4"/>
  <c r="E112" i="4"/>
  <c r="F112" i="4"/>
  <c r="G112" i="4"/>
  <c r="H112" i="4"/>
  <c r="C96" i="4"/>
  <c r="D96" i="4"/>
  <c r="E96" i="4"/>
  <c r="F96" i="4"/>
  <c r="G96" i="4"/>
  <c r="H96" i="4"/>
  <c r="C97" i="4"/>
  <c r="D97" i="4"/>
  <c r="E97" i="4"/>
  <c r="F97" i="4"/>
  <c r="G97" i="4"/>
  <c r="H97" i="4"/>
  <c r="C75" i="4"/>
  <c r="D75" i="4"/>
  <c r="E75" i="4"/>
  <c r="F75" i="4"/>
  <c r="G75" i="4"/>
  <c r="H75" i="4"/>
  <c r="C98" i="4"/>
  <c r="D98" i="4"/>
  <c r="E98" i="4"/>
  <c r="F98" i="4"/>
  <c r="G98" i="4"/>
  <c r="H98" i="4"/>
  <c r="C268" i="4"/>
  <c r="D268" i="4"/>
  <c r="E268" i="4"/>
  <c r="F268" i="4"/>
  <c r="G268" i="4"/>
  <c r="H268" i="4"/>
  <c r="C118" i="4"/>
  <c r="D118" i="4"/>
  <c r="E118" i="4"/>
  <c r="F118" i="4"/>
  <c r="G118" i="4"/>
  <c r="H118" i="4"/>
  <c r="C55" i="4"/>
  <c r="D55" i="4"/>
  <c r="E55" i="4"/>
  <c r="F55" i="4"/>
  <c r="G55" i="4"/>
  <c r="H55" i="4"/>
  <c r="C67" i="4"/>
  <c r="D67" i="4"/>
  <c r="E67" i="4"/>
  <c r="F67" i="4"/>
  <c r="G67" i="4"/>
  <c r="H67" i="4"/>
  <c r="C113" i="4"/>
  <c r="D113" i="4"/>
  <c r="E113" i="4"/>
  <c r="F113" i="4"/>
  <c r="G113" i="4"/>
  <c r="H113" i="4"/>
  <c r="C119" i="4"/>
  <c r="D119" i="4"/>
  <c r="E119" i="4"/>
  <c r="F119" i="4"/>
  <c r="G119" i="4"/>
  <c r="H119" i="4"/>
  <c r="C107" i="4"/>
  <c r="D107" i="4"/>
  <c r="E107" i="4"/>
  <c r="F107" i="4"/>
  <c r="G107" i="4"/>
  <c r="H107" i="4"/>
  <c r="C85" i="4"/>
  <c r="D85" i="4"/>
  <c r="E85" i="4"/>
  <c r="F85" i="4"/>
  <c r="G85" i="4"/>
  <c r="H85" i="4"/>
  <c r="C126" i="4"/>
  <c r="D126" i="4"/>
  <c r="E126" i="4"/>
  <c r="F126" i="4"/>
  <c r="G126" i="4"/>
  <c r="H126" i="4"/>
  <c r="C83" i="4"/>
  <c r="D83" i="4"/>
  <c r="E83" i="4"/>
  <c r="F83" i="4"/>
  <c r="G83" i="4"/>
  <c r="H83" i="4"/>
  <c r="C278" i="4"/>
  <c r="D278" i="4"/>
  <c r="E278" i="4"/>
  <c r="F278" i="4"/>
  <c r="G278" i="4"/>
  <c r="H278" i="4"/>
  <c r="C121" i="4"/>
  <c r="D121" i="4"/>
  <c r="E121" i="4"/>
  <c r="F121" i="4"/>
  <c r="G121" i="4"/>
  <c r="H121" i="4"/>
  <c r="C88" i="4"/>
  <c r="D88" i="4"/>
  <c r="E88" i="4"/>
  <c r="F88" i="4"/>
  <c r="G88" i="4"/>
  <c r="H88" i="4"/>
  <c r="C86" i="4"/>
  <c r="D86" i="4"/>
  <c r="E86" i="4"/>
  <c r="F86" i="4"/>
  <c r="G86" i="4"/>
  <c r="H86" i="4"/>
  <c r="C82" i="4"/>
  <c r="D82" i="4"/>
  <c r="E82" i="4"/>
  <c r="F82" i="4"/>
  <c r="G82" i="4"/>
  <c r="H82" i="4"/>
  <c r="C411" i="4"/>
  <c r="D411" i="4"/>
  <c r="E411" i="4"/>
  <c r="F411" i="4"/>
  <c r="G411" i="4"/>
  <c r="H411" i="4"/>
  <c r="C76" i="4"/>
  <c r="D76" i="4"/>
  <c r="E76" i="4"/>
  <c r="F76" i="4"/>
  <c r="G76" i="4"/>
  <c r="H76" i="4"/>
  <c r="C84" i="4"/>
  <c r="D84" i="4"/>
  <c r="E84" i="4"/>
  <c r="F84" i="4"/>
  <c r="G84" i="4"/>
  <c r="H84" i="4"/>
  <c r="C92" i="4"/>
  <c r="D92" i="4"/>
  <c r="E92" i="4"/>
  <c r="F92" i="4"/>
  <c r="G92" i="4"/>
  <c r="H92" i="4"/>
  <c r="C487" i="4"/>
  <c r="D487" i="4"/>
  <c r="E487" i="4"/>
  <c r="F487" i="4"/>
  <c r="G487" i="4"/>
  <c r="H487" i="4"/>
  <c r="C93" i="4"/>
  <c r="D93" i="4"/>
  <c r="E93" i="4"/>
  <c r="F93" i="4"/>
  <c r="G93" i="4"/>
  <c r="H93" i="4"/>
  <c r="C279" i="4"/>
  <c r="D279" i="4"/>
  <c r="E279" i="4"/>
  <c r="F279" i="4"/>
  <c r="G279" i="4"/>
  <c r="H279" i="4"/>
  <c r="C103" i="4"/>
  <c r="D103" i="4"/>
  <c r="E103" i="4"/>
  <c r="F103" i="4"/>
  <c r="G103" i="4"/>
  <c r="H103" i="4"/>
  <c r="C80" i="4"/>
  <c r="D80" i="4"/>
  <c r="E80" i="4"/>
  <c r="F80" i="4"/>
  <c r="G80" i="4"/>
  <c r="H80" i="4"/>
  <c r="C90" i="4"/>
  <c r="D90" i="4"/>
  <c r="E90" i="4"/>
  <c r="F90" i="4"/>
  <c r="G90" i="4"/>
  <c r="H90" i="4"/>
  <c r="C105" i="4"/>
  <c r="D105" i="4"/>
  <c r="E105" i="4"/>
  <c r="F105" i="4"/>
  <c r="G105" i="4"/>
  <c r="H105" i="4"/>
  <c r="C111" i="4"/>
  <c r="D111" i="4"/>
  <c r="E111" i="4"/>
  <c r="F111" i="4"/>
  <c r="G111" i="4"/>
  <c r="H111" i="4"/>
  <c r="C95" i="4"/>
  <c r="D95" i="4"/>
  <c r="E95" i="4"/>
  <c r="F95" i="4"/>
  <c r="G95" i="4"/>
  <c r="H95" i="4"/>
  <c r="C129" i="4"/>
  <c r="D129" i="4"/>
  <c r="E129" i="4"/>
  <c r="F129" i="4"/>
  <c r="G129" i="4"/>
  <c r="H129" i="4"/>
  <c r="C267" i="4"/>
  <c r="D267" i="4"/>
  <c r="E267" i="4"/>
  <c r="F267" i="4"/>
  <c r="G267" i="4"/>
  <c r="H267" i="4"/>
  <c r="C102" i="4"/>
  <c r="D102" i="4"/>
  <c r="E102" i="4"/>
  <c r="F102" i="4"/>
  <c r="G102" i="4"/>
  <c r="H102" i="4"/>
  <c r="C110" i="4"/>
  <c r="D110" i="4"/>
  <c r="E110" i="4"/>
  <c r="F110" i="4"/>
  <c r="G110" i="4"/>
  <c r="H110" i="4"/>
  <c r="C94" i="4"/>
  <c r="D94" i="4"/>
  <c r="E94" i="4"/>
  <c r="F94" i="4"/>
  <c r="G94" i="4"/>
  <c r="H94" i="4"/>
  <c r="C125" i="4"/>
  <c r="D125" i="4"/>
  <c r="E125" i="4"/>
  <c r="F125" i="4"/>
  <c r="G125" i="4"/>
  <c r="H125" i="4"/>
  <c r="C68" i="4"/>
  <c r="D68" i="4"/>
  <c r="E68" i="4"/>
  <c r="F68" i="4"/>
  <c r="G68" i="4"/>
  <c r="H68" i="4"/>
  <c r="C130" i="4"/>
  <c r="D130" i="4"/>
  <c r="E130" i="4"/>
  <c r="F130" i="4"/>
  <c r="G130" i="4"/>
  <c r="H130" i="4"/>
  <c r="C124" i="4"/>
  <c r="D124" i="4"/>
  <c r="E124" i="4"/>
  <c r="F124" i="4"/>
  <c r="G124" i="4"/>
  <c r="H124" i="4"/>
  <c r="C144" i="4"/>
  <c r="D144" i="4"/>
  <c r="E144" i="4"/>
  <c r="F144" i="4"/>
  <c r="G144" i="4"/>
  <c r="H144" i="4"/>
  <c r="C424" i="4"/>
  <c r="D424" i="4"/>
  <c r="E424" i="4"/>
  <c r="F424" i="4"/>
  <c r="G424" i="4"/>
  <c r="H424" i="4"/>
  <c r="C101" i="4"/>
  <c r="D101" i="4"/>
  <c r="E101" i="4"/>
  <c r="F101" i="4"/>
  <c r="G101" i="4"/>
  <c r="H101" i="4"/>
  <c r="C177" i="4"/>
  <c r="D177" i="4"/>
  <c r="E177" i="4"/>
  <c r="F177" i="4"/>
  <c r="G177" i="4"/>
  <c r="H177" i="4"/>
  <c r="C122" i="4"/>
  <c r="D122" i="4"/>
  <c r="E122" i="4"/>
  <c r="F122" i="4"/>
  <c r="G122" i="4"/>
  <c r="H122" i="4"/>
  <c r="C81" i="4"/>
  <c r="D81" i="4"/>
  <c r="E81" i="4"/>
  <c r="F81" i="4"/>
  <c r="G81" i="4"/>
  <c r="H81" i="4"/>
  <c r="C91" i="4"/>
  <c r="D91" i="4"/>
  <c r="E91" i="4"/>
  <c r="F91" i="4"/>
  <c r="G91" i="4"/>
  <c r="H91" i="4"/>
  <c r="C106" i="4"/>
  <c r="D106" i="4"/>
  <c r="E106" i="4"/>
  <c r="F106" i="4"/>
  <c r="G106" i="4"/>
  <c r="H106" i="4"/>
  <c r="C109" i="4"/>
  <c r="D109" i="4"/>
  <c r="E109" i="4"/>
  <c r="F109" i="4"/>
  <c r="G109" i="4"/>
  <c r="H109" i="4"/>
  <c r="C99" i="4"/>
  <c r="D99" i="4"/>
  <c r="E99" i="4"/>
  <c r="F99" i="4"/>
  <c r="G99" i="4"/>
  <c r="H99" i="4"/>
  <c r="C104" i="4"/>
  <c r="D104" i="4"/>
  <c r="E104" i="4"/>
  <c r="F104" i="4"/>
  <c r="G104" i="4"/>
  <c r="H104" i="4"/>
  <c r="C116" i="4"/>
  <c r="D116" i="4"/>
  <c r="E116" i="4"/>
  <c r="F116" i="4"/>
  <c r="G116" i="4"/>
  <c r="H116" i="4"/>
  <c r="C117" i="4"/>
  <c r="D117" i="4"/>
  <c r="E117" i="4"/>
  <c r="F117" i="4"/>
  <c r="G117" i="4"/>
  <c r="H117" i="4"/>
  <c r="C132" i="4"/>
  <c r="D132" i="4"/>
  <c r="E132" i="4"/>
  <c r="F132" i="4"/>
  <c r="G132" i="4"/>
  <c r="H132" i="4"/>
  <c r="C178" i="4"/>
  <c r="D178" i="4"/>
  <c r="E178" i="4"/>
  <c r="F178" i="4"/>
  <c r="G178" i="4"/>
  <c r="H178" i="4"/>
  <c r="C427" i="4"/>
  <c r="D427" i="4"/>
  <c r="E427" i="4"/>
  <c r="F427" i="4"/>
  <c r="G427" i="4"/>
  <c r="H427" i="4"/>
  <c r="C157" i="4"/>
  <c r="D157" i="4"/>
  <c r="E157" i="4"/>
  <c r="F157" i="4"/>
  <c r="G157" i="4"/>
  <c r="H157" i="4"/>
  <c r="C501" i="4"/>
  <c r="D501" i="4"/>
  <c r="E501" i="4"/>
  <c r="F501" i="4"/>
  <c r="G501" i="4"/>
  <c r="H501" i="4"/>
  <c r="C143" i="4"/>
  <c r="D143" i="4"/>
  <c r="E143" i="4"/>
  <c r="F143" i="4"/>
  <c r="G143" i="4"/>
  <c r="H143" i="4"/>
  <c r="C137" i="4"/>
  <c r="D137" i="4"/>
  <c r="E137" i="4"/>
  <c r="F137" i="4"/>
  <c r="G137" i="4"/>
  <c r="H137" i="4"/>
  <c r="C114" i="4"/>
  <c r="D114" i="4"/>
  <c r="E114" i="4"/>
  <c r="F114" i="4"/>
  <c r="G114" i="4"/>
  <c r="H114" i="4"/>
  <c r="C123" i="4"/>
  <c r="D123" i="4"/>
  <c r="E123" i="4"/>
  <c r="F123" i="4"/>
  <c r="G123" i="4"/>
  <c r="H123" i="4"/>
  <c r="C108" i="4"/>
  <c r="D108" i="4"/>
  <c r="E108" i="4"/>
  <c r="F108" i="4"/>
  <c r="G108" i="4"/>
  <c r="H108" i="4"/>
  <c r="C128" i="4"/>
  <c r="D128" i="4"/>
  <c r="E128" i="4"/>
  <c r="F128" i="4"/>
  <c r="G128" i="4"/>
  <c r="H128" i="4"/>
  <c r="C120" i="4"/>
  <c r="D120" i="4"/>
  <c r="E120" i="4"/>
  <c r="F120" i="4"/>
  <c r="G120" i="4"/>
  <c r="H120" i="4"/>
  <c r="C138" i="4"/>
  <c r="D138" i="4"/>
  <c r="E138" i="4"/>
  <c r="F138" i="4"/>
  <c r="G138" i="4"/>
  <c r="H138" i="4"/>
  <c r="C115" i="4"/>
  <c r="D115" i="4"/>
  <c r="E115" i="4"/>
  <c r="F115" i="4"/>
  <c r="G115" i="4"/>
  <c r="H115" i="4"/>
  <c r="C147" i="4"/>
  <c r="D147" i="4"/>
  <c r="E147" i="4"/>
  <c r="F147" i="4"/>
  <c r="G147" i="4"/>
  <c r="H147" i="4"/>
  <c r="C134" i="4"/>
  <c r="D134" i="4"/>
  <c r="E134" i="4"/>
  <c r="F134" i="4"/>
  <c r="G134" i="4"/>
  <c r="H134" i="4"/>
  <c r="C150" i="4"/>
  <c r="D150" i="4"/>
  <c r="E150" i="4"/>
  <c r="F150" i="4"/>
  <c r="G150" i="4"/>
  <c r="H150" i="4"/>
  <c r="C500" i="4"/>
  <c r="D500" i="4"/>
  <c r="E500" i="4"/>
  <c r="F500" i="4"/>
  <c r="G500" i="4"/>
  <c r="H500" i="4"/>
  <c r="C133" i="4"/>
  <c r="D133" i="4"/>
  <c r="E133" i="4"/>
  <c r="F133" i="4"/>
  <c r="G133" i="4"/>
  <c r="H133" i="4"/>
  <c r="C151" i="4"/>
  <c r="D151" i="4"/>
  <c r="E151" i="4"/>
  <c r="F151" i="4"/>
  <c r="G151" i="4"/>
  <c r="H151" i="4"/>
  <c r="C140" i="4"/>
  <c r="D140" i="4"/>
  <c r="E140" i="4"/>
  <c r="F140" i="4"/>
  <c r="G140" i="4"/>
  <c r="H140" i="4"/>
  <c r="C159" i="4"/>
  <c r="D159" i="4"/>
  <c r="E159" i="4"/>
  <c r="F159" i="4"/>
  <c r="G159" i="4"/>
  <c r="H159" i="4"/>
  <c r="C148" i="4"/>
  <c r="D148" i="4"/>
  <c r="E148" i="4"/>
  <c r="F148" i="4"/>
  <c r="G148" i="4"/>
  <c r="H148" i="4"/>
  <c r="C172" i="4"/>
  <c r="D172" i="4"/>
  <c r="E172" i="4"/>
  <c r="F172" i="4"/>
  <c r="G172" i="4"/>
  <c r="H172" i="4"/>
  <c r="C142" i="4"/>
  <c r="D142" i="4"/>
  <c r="E142" i="4"/>
  <c r="F142" i="4"/>
  <c r="G142" i="4"/>
  <c r="H142" i="4"/>
  <c r="C135" i="4"/>
  <c r="D135" i="4"/>
  <c r="E135" i="4"/>
  <c r="F135" i="4"/>
  <c r="G135" i="4"/>
  <c r="H135" i="4"/>
  <c r="C145" i="4"/>
  <c r="D145" i="4"/>
  <c r="E145" i="4"/>
  <c r="F145" i="4"/>
  <c r="G145" i="4"/>
  <c r="H145" i="4"/>
  <c r="C170" i="4"/>
  <c r="D170" i="4"/>
  <c r="E170" i="4"/>
  <c r="F170" i="4"/>
  <c r="G170" i="4"/>
  <c r="H170" i="4"/>
  <c r="C141" i="4"/>
  <c r="D141" i="4"/>
  <c r="E141" i="4"/>
  <c r="F141" i="4"/>
  <c r="G141" i="4"/>
  <c r="H141" i="4"/>
  <c r="C146" i="4"/>
  <c r="D146" i="4"/>
  <c r="E146" i="4"/>
  <c r="F146" i="4"/>
  <c r="G146" i="4"/>
  <c r="H146" i="4"/>
  <c r="C154" i="4"/>
  <c r="D154" i="4"/>
  <c r="E154" i="4"/>
  <c r="F154" i="4"/>
  <c r="G154" i="4"/>
  <c r="H154" i="4"/>
  <c r="C162" i="4"/>
  <c r="D162" i="4"/>
  <c r="E162" i="4"/>
  <c r="F162" i="4"/>
  <c r="G162" i="4"/>
  <c r="H162" i="4"/>
  <c r="C149" i="4"/>
  <c r="D149" i="4"/>
  <c r="E149" i="4"/>
  <c r="F149" i="4"/>
  <c r="G149" i="4"/>
  <c r="H149" i="4"/>
  <c r="C161" i="4"/>
  <c r="D161" i="4"/>
  <c r="E161" i="4"/>
  <c r="F161" i="4"/>
  <c r="G161" i="4"/>
  <c r="H161" i="4"/>
  <c r="C131" i="4"/>
  <c r="D131" i="4"/>
  <c r="E131" i="4"/>
  <c r="F131" i="4"/>
  <c r="G131" i="4"/>
  <c r="H131" i="4"/>
  <c r="C153" i="4"/>
  <c r="D153" i="4"/>
  <c r="E153" i="4"/>
  <c r="F153" i="4"/>
  <c r="G153" i="4"/>
  <c r="H153" i="4"/>
  <c r="C168" i="4"/>
  <c r="D168" i="4"/>
  <c r="E168" i="4"/>
  <c r="F168" i="4"/>
  <c r="G168" i="4"/>
  <c r="H168" i="4"/>
  <c r="C156" i="4"/>
  <c r="D156" i="4"/>
  <c r="E156" i="4"/>
  <c r="F156" i="4"/>
  <c r="G156" i="4"/>
  <c r="H156" i="4"/>
  <c r="C152" i="4"/>
  <c r="D152" i="4"/>
  <c r="E152" i="4"/>
  <c r="F152" i="4"/>
  <c r="G152" i="4"/>
  <c r="H152" i="4"/>
  <c r="C169" i="4"/>
  <c r="D169" i="4"/>
  <c r="E169" i="4"/>
  <c r="F169" i="4"/>
  <c r="G169" i="4"/>
  <c r="H169" i="4"/>
  <c r="C388" i="4"/>
  <c r="D388" i="4"/>
  <c r="E388" i="4"/>
  <c r="F388" i="4"/>
  <c r="G388" i="4"/>
  <c r="H388" i="4"/>
  <c r="C163" i="4"/>
  <c r="D163" i="4"/>
  <c r="E163" i="4"/>
  <c r="F163" i="4"/>
  <c r="G163" i="4"/>
  <c r="H163" i="4"/>
  <c r="C164" i="4"/>
  <c r="D164" i="4"/>
  <c r="E164" i="4"/>
  <c r="F164" i="4"/>
  <c r="G164" i="4"/>
  <c r="H164" i="4"/>
  <c r="C158" i="4"/>
  <c r="D158" i="4"/>
  <c r="E158" i="4"/>
  <c r="F158" i="4"/>
  <c r="G158" i="4"/>
  <c r="H158" i="4"/>
  <c r="C155" i="4"/>
  <c r="D155" i="4"/>
  <c r="E155" i="4"/>
  <c r="F155" i="4"/>
  <c r="G155" i="4"/>
  <c r="H155" i="4"/>
  <c r="C165" i="4"/>
  <c r="D165" i="4"/>
  <c r="E165" i="4"/>
  <c r="F165" i="4"/>
  <c r="G165" i="4"/>
  <c r="H165" i="4"/>
  <c r="C497" i="4"/>
  <c r="D497" i="4"/>
  <c r="E497" i="4"/>
  <c r="F497" i="4"/>
  <c r="G497" i="4"/>
  <c r="H497" i="4"/>
  <c r="C174" i="4"/>
  <c r="D174" i="4"/>
  <c r="E174" i="4"/>
  <c r="F174" i="4"/>
  <c r="G174" i="4"/>
  <c r="H174" i="4"/>
  <c r="C171" i="4"/>
  <c r="D171" i="4"/>
  <c r="E171" i="4"/>
  <c r="F171" i="4"/>
  <c r="G171" i="4"/>
  <c r="H171" i="4"/>
  <c r="C160" i="4"/>
  <c r="D160" i="4"/>
  <c r="E160" i="4"/>
  <c r="F160" i="4"/>
  <c r="G160" i="4"/>
  <c r="H160" i="4"/>
  <c r="C197" i="4"/>
  <c r="D197" i="4"/>
  <c r="E197" i="4"/>
  <c r="F197" i="4"/>
  <c r="G197" i="4"/>
  <c r="H197" i="4"/>
  <c r="C173" i="4"/>
  <c r="D173" i="4"/>
  <c r="E173" i="4"/>
  <c r="F173" i="4"/>
  <c r="G173" i="4"/>
  <c r="H173" i="4"/>
  <c r="C176" i="4"/>
  <c r="D176" i="4"/>
  <c r="E176" i="4"/>
  <c r="F176" i="4"/>
  <c r="G176" i="4"/>
  <c r="H176" i="4"/>
  <c r="C185" i="4"/>
  <c r="D185" i="4"/>
  <c r="E185" i="4"/>
  <c r="F185" i="4"/>
  <c r="G185" i="4"/>
  <c r="H185" i="4"/>
  <c r="C175" i="4"/>
  <c r="D175" i="4"/>
  <c r="E175" i="4"/>
  <c r="F175" i="4"/>
  <c r="G175" i="4"/>
  <c r="H175" i="4"/>
  <c r="C499" i="4"/>
  <c r="D499" i="4"/>
  <c r="E499" i="4"/>
  <c r="F499" i="4"/>
  <c r="G499" i="4"/>
  <c r="H499" i="4"/>
  <c r="C179" i="4"/>
  <c r="D179" i="4"/>
  <c r="E179" i="4"/>
  <c r="F179" i="4"/>
  <c r="G179" i="4"/>
  <c r="H179" i="4"/>
  <c r="C183" i="4"/>
  <c r="D183" i="4"/>
  <c r="E183" i="4"/>
  <c r="F183" i="4"/>
  <c r="G183" i="4"/>
  <c r="H183" i="4"/>
  <c r="C198" i="4"/>
  <c r="D198" i="4"/>
  <c r="E198" i="4"/>
  <c r="F198" i="4"/>
  <c r="G198" i="4"/>
  <c r="H198" i="4"/>
  <c r="C186" i="4"/>
  <c r="D186" i="4"/>
  <c r="E186" i="4"/>
  <c r="F186" i="4"/>
  <c r="G186" i="4"/>
  <c r="H186" i="4"/>
  <c r="C180" i="4"/>
  <c r="D180" i="4"/>
  <c r="E180" i="4"/>
  <c r="F180" i="4"/>
  <c r="G180" i="4"/>
  <c r="H180" i="4"/>
  <c r="C167" i="4"/>
  <c r="D167" i="4"/>
  <c r="E167" i="4"/>
  <c r="F167" i="4"/>
  <c r="G167" i="4"/>
  <c r="H167" i="4"/>
  <c r="C193" i="4"/>
  <c r="D193" i="4"/>
  <c r="E193" i="4"/>
  <c r="F193" i="4"/>
  <c r="G193" i="4"/>
  <c r="H193" i="4"/>
  <c r="C166" i="4"/>
  <c r="D166" i="4"/>
  <c r="E166" i="4"/>
  <c r="F166" i="4"/>
  <c r="G166" i="4"/>
  <c r="H166" i="4"/>
  <c r="C61" i="4"/>
  <c r="D61" i="4"/>
  <c r="E61" i="4"/>
  <c r="F61" i="4"/>
  <c r="G61" i="4"/>
  <c r="H61" i="4"/>
  <c r="C394" i="4"/>
  <c r="D394" i="4"/>
  <c r="E394" i="4"/>
  <c r="F394" i="4"/>
  <c r="G394" i="4"/>
  <c r="H394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47" i="4"/>
  <c r="D247" i="4"/>
  <c r="E247" i="4"/>
  <c r="F247" i="4"/>
  <c r="G247" i="4"/>
  <c r="H247" i="4"/>
  <c r="C190" i="4"/>
  <c r="D190" i="4"/>
  <c r="E190" i="4"/>
  <c r="F190" i="4"/>
  <c r="G190" i="4"/>
  <c r="H190" i="4"/>
  <c r="C192" i="4"/>
  <c r="D192" i="4"/>
  <c r="E192" i="4"/>
  <c r="F192" i="4"/>
  <c r="G192" i="4"/>
  <c r="H192" i="4"/>
  <c r="C191" i="4"/>
  <c r="D191" i="4"/>
  <c r="E191" i="4"/>
  <c r="F191" i="4"/>
  <c r="G191" i="4"/>
  <c r="H191" i="4"/>
  <c r="C189" i="4"/>
  <c r="D189" i="4"/>
  <c r="E189" i="4"/>
  <c r="F189" i="4"/>
  <c r="G189" i="4"/>
  <c r="H189" i="4"/>
  <c r="C200" i="4"/>
  <c r="D200" i="4"/>
  <c r="E200" i="4"/>
  <c r="F200" i="4"/>
  <c r="G200" i="4"/>
  <c r="H200" i="4"/>
  <c r="C66" i="4"/>
  <c r="D66" i="4"/>
  <c r="E66" i="4"/>
  <c r="F66" i="4"/>
  <c r="G66" i="4"/>
  <c r="H66" i="4"/>
  <c r="C194" i="4"/>
  <c r="D194" i="4"/>
  <c r="E194" i="4"/>
  <c r="F194" i="4"/>
  <c r="G194" i="4"/>
  <c r="H194" i="4"/>
  <c r="C182" i="4"/>
  <c r="D182" i="4"/>
  <c r="E182" i="4"/>
  <c r="F182" i="4"/>
  <c r="G182" i="4"/>
  <c r="H182" i="4"/>
  <c r="C258" i="4"/>
  <c r="D258" i="4"/>
  <c r="E258" i="4"/>
  <c r="F258" i="4"/>
  <c r="G258" i="4"/>
  <c r="H258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5" i="4"/>
  <c r="D205" i="4"/>
  <c r="E205" i="4"/>
  <c r="F205" i="4"/>
  <c r="G205" i="4"/>
  <c r="H205" i="4"/>
  <c r="C204" i="4"/>
  <c r="D204" i="4"/>
  <c r="E204" i="4"/>
  <c r="F204" i="4"/>
  <c r="G204" i="4"/>
  <c r="H204" i="4"/>
  <c r="C226" i="4"/>
  <c r="D226" i="4"/>
  <c r="E226" i="4"/>
  <c r="F226" i="4"/>
  <c r="G226" i="4"/>
  <c r="H226" i="4"/>
  <c r="C233" i="4"/>
  <c r="D233" i="4"/>
  <c r="E233" i="4"/>
  <c r="F233" i="4"/>
  <c r="G233" i="4"/>
  <c r="H233" i="4"/>
  <c r="C220" i="4"/>
  <c r="D220" i="4"/>
  <c r="E220" i="4"/>
  <c r="F220" i="4"/>
  <c r="G220" i="4"/>
  <c r="H220" i="4"/>
  <c r="C207" i="4"/>
  <c r="D207" i="4"/>
  <c r="E207" i="4"/>
  <c r="F207" i="4"/>
  <c r="G207" i="4"/>
  <c r="H207" i="4"/>
  <c r="C211" i="4"/>
  <c r="D211" i="4"/>
  <c r="E211" i="4"/>
  <c r="F211" i="4"/>
  <c r="G211" i="4"/>
  <c r="H211" i="4"/>
  <c r="C215" i="4"/>
  <c r="D215" i="4"/>
  <c r="E215" i="4"/>
  <c r="F215" i="4"/>
  <c r="G215" i="4"/>
  <c r="H215" i="4"/>
  <c r="C222" i="4"/>
  <c r="D222" i="4"/>
  <c r="E222" i="4"/>
  <c r="F222" i="4"/>
  <c r="G222" i="4"/>
  <c r="H222" i="4"/>
  <c r="C228" i="4"/>
  <c r="D228" i="4"/>
  <c r="E228" i="4"/>
  <c r="F228" i="4"/>
  <c r="G228" i="4"/>
  <c r="H228" i="4"/>
  <c r="C230" i="4"/>
  <c r="D230" i="4"/>
  <c r="E230" i="4"/>
  <c r="F230" i="4"/>
  <c r="G230" i="4"/>
  <c r="H230" i="4"/>
  <c r="C217" i="4"/>
  <c r="D217" i="4"/>
  <c r="E217" i="4"/>
  <c r="F217" i="4"/>
  <c r="G217" i="4"/>
  <c r="H217" i="4"/>
  <c r="C232" i="4"/>
  <c r="D232" i="4"/>
  <c r="E232" i="4"/>
  <c r="F232" i="4"/>
  <c r="G232" i="4"/>
  <c r="H232" i="4"/>
  <c r="C237" i="4"/>
  <c r="D237" i="4"/>
  <c r="E237" i="4"/>
  <c r="F237" i="4"/>
  <c r="G237" i="4"/>
  <c r="H237" i="4"/>
  <c r="C218" i="4"/>
  <c r="D218" i="4"/>
  <c r="E218" i="4"/>
  <c r="F218" i="4"/>
  <c r="G218" i="4"/>
  <c r="H218" i="4"/>
  <c r="C216" i="4"/>
  <c r="D216" i="4"/>
  <c r="E216" i="4"/>
  <c r="F216" i="4"/>
  <c r="G216" i="4"/>
  <c r="H216" i="4"/>
  <c r="C221" i="4"/>
  <c r="D221" i="4"/>
  <c r="E221" i="4"/>
  <c r="F221" i="4"/>
  <c r="G221" i="4"/>
  <c r="H221" i="4"/>
  <c r="C224" i="4"/>
  <c r="D224" i="4"/>
  <c r="E224" i="4"/>
  <c r="F224" i="4"/>
  <c r="G224" i="4"/>
  <c r="H224" i="4"/>
  <c r="C225" i="4"/>
  <c r="D225" i="4"/>
  <c r="E225" i="4"/>
  <c r="F225" i="4"/>
  <c r="G225" i="4"/>
  <c r="H225" i="4"/>
  <c r="C238" i="4"/>
  <c r="D238" i="4"/>
  <c r="E238" i="4"/>
  <c r="F238" i="4"/>
  <c r="G238" i="4"/>
  <c r="H238" i="4"/>
  <c r="C223" i="4"/>
  <c r="D223" i="4"/>
  <c r="E223" i="4"/>
  <c r="F223" i="4"/>
  <c r="G223" i="4"/>
  <c r="H223" i="4"/>
  <c r="C210" i="4"/>
  <c r="D210" i="4"/>
  <c r="E210" i="4"/>
  <c r="F210" i="4"/>
  <c r="G210" i="4"/>
  <c r="H210" i="4"/>
  <c r="C229" i="4"/>
  <c r="D229" i="4"/>
  <c r="E229" i="4"/>
  <c r="F229" i="4"/>
  <c r="G229" i="4"/>
  <c r="H229" i="4"/>
  <c r="C239" i="4"/>
  <c r="D239" i="4"/>
  <c r="E239" i="4"/>
  <c r="F239" i="4"/>
  <c r="G239" i="4"/>
  <c r="H239" i="4"/>
  <c r="C227" i="4"/>
  <c r="D227" i="4"/>
  <c r="E227" i="4"/>
  <c r="F227" i="4"/>
  <c r="G227" i="4"/>
  <c r="H227" i="4"/>
  <c r="C251" i="4"/>
  <c r="D251" i="4"/>
  <c r="E251" i="4"/>
  <c r="F251" i="4"/>
  <c r="G251" i="4"/>
  <c r="H251" i="4"/>
  <c r="C241" i="4"/>
  <c r="D241" i="4"/>
  <c r="E241" i="4"/>
  <c r="F241" i="4"/>
  <c r="G241" i="4"/>
  <c r="H241" i="4"/>
  <c r="C249" i="4"/>
  <c r="D249" i="4"/>
  <c r="E249" i="4"/>
  <c r="F249" i="4"/>
  <c r="G249" i="4"/>
  <c r="H249" i="4"/>
  <c r="C244" i="4"/>
  <c r="D244" i="4"/>
  <c r="E244" i="4"/>
  <c r="F244" i="4"/>
  <c r="G244" i="4"/>
  <c r="H244" i="4"/>
  <c r="C236" i="4"/>
  <c r="D236" i="4"/>
  <c r="E236" i="4"/>
  <c r="F236" i="4"/>
  <c r="G236" i="4"/>
  <c r="H236" i="4"/>
  <c r="C231" i="4"/>
  <c r="D231" i="4"/>
  <c r="E231" i="4"/>
  <c r="F231" i="4"/>
  <c r="G231" i="4"/>
  <c r="H231" i="4"/>
  <c r="C219" i="4"/>
  <c r="D219" i="4"/>
  <c r="E219" i="4"/>
  <c r="F219" i="4"/>
  <c r="G219" i="4"/>
  <c r="H219" i="4"/>
  <c r="C259" i="4"/>
  <c r="D259" i="4"/>
  <c r="E259" i="4"/>
  <c r="F259" i="4"/>
  <c r="G259" i="4"/>
  <c r="H259" i="4"/>
  <c r="C246" i="4"/>
  <c r="D246" i="4"/>
  <c r="E246" i="4"/>
  <c r="F246" i="4"/>
  <c r="G246" i="4"/>
  <c r="H246" i="4"/>
  <c r="C234" i="4"/>
  <c r="D234" i="4"/>
  <c r="E234" i="4"/>
  <c r="F234" i="4"/>
  <c r="G234" i="4"/>
  <c r="H234" i="4"/>
  <c r="C248" i="4"/>
  <c r="D248" i="4"/>
  <c r="E248" i="4"/>
  <c r="F248" i="4"/>
  <c r="G248" i="4"/>
  <c r="H248" i="4"/>
  <c r="C242" i="4"/>
  <c r="D242" i="4"/>
  <c r="E242" i="4"/>
  <c r="F242" i="4"/>
  <c r="G242" i="4"/>
  <c r="H242" i="4"/>
  <c r="C252" i="4"/>
  <c r="D252" i="4"/>
  <c r="E252" i="4"/>
  <c r="F252" i="4"/>
  <c r="G252" i="4"/>
  <c r="H252" i="4"/>
  <c r="C255" i="4"/>
  <c r="D255" i="4"/>
  <c r="E255" i="4"/>
  <c r="F255" i="4"/>
  <c r="G255" i="4"/>
  <c r="H255" i="4"/>
  <c r="C243" i="4"/>
  <c r="D243" i="4"/>
  <c r="E243" i="4"/>
  <c r="F243" i="4"/>
  <c r="G243" i="4"/>
  <c r="H243" i="4"/>
  <c r="C257" i="4"/>
  <c r="D257" i="4"/>
  <c r="E257" i="4"/>
  <c r="F257" i="4"/>
  <c r="G257" i="4"/>
  <c r="H257" i="4"/>
  <c r="C245" i="4"/>
  <c r="D245" i="4"/>
  <c r="E245" i="4"/>
  <c r="F245" i="4"/>
  <c r="G245" i="4"/>
  <c r="H245" i="4"/>
  <c r="C412" i="4"/>
  <c r="D412" i="4"/>
  <c r="E412" i="4"/>
  <c r="F412" i="4"/>
  <c r="G412" i="4"/>
  <c r="H412" i="4"/>
  <c r="C260" i="4"/>
  <c r="D260" i="4"/>
  <c r="E260" i="4"/>
  <c r="F260" i="4"/>
  <c r="G260" i="4"/>
  <c r="H260" i="4"/>
  <c r="C250" i="4"/>
  <c r="D250" i="4"/>
  <c r="E250" i="4"/>
  <c r="F250" i="4"/>
  <c r="G250" i="4"/>
  <c r="H250" i="4"/>
  <c r="C254" i="4"/>
  <c r="D254" i="4"/>
  <c r="E254" i="4"/>
  <c r="F254" i="4"/>
  <c r="G254" i="4"/>
  <c r="H254" i="4"/>
  <c r="C253" i="4"/>
  <c r="D253" i="4"/>
  <c r="E253" i="4"/>
  <c r="F253" i="4"/>
  <c r="G253" i="4"/>
  <c r="H253" i="4"/>
  <c r="C272" i="4"/>
  <c r="D272" i="4"/>
  <c r="E272" i="4"/>
  <c r="F272" i="4"/>
  <c r="G272" i="4"/>
  <c r="H272" i="4"/>
  <c r="C265" i="4"/>
  <c r="D265" i="4"/>
  <c r="E265" i="4"/>
  <c r="F265" i="4"/>
  <c r="G265" i="4"/>
  <c r="H265" i="4"/>
  <c r="C263" i="4"/>
  <c r="D263" i="4"/>
  <c r="E263" i="4"/>
  <c r="F263" i="4"/>
  <c r="G263" i="4"/>
  <c r="H263" i="4"/>
  <c r="C266" i="4"/>
  <c r="D266" i="4"/>
  <c r="E266" i="4"/>
  <c r="F266" i="4"/>
  <c r="G266" i="4"/>
  <c r="H266" i="4"/>
  <c r="C264" i="4"/>
  <c r="D264" i="4"/>
  <c r="E264" i="4"/>
  <c r="F264" i="4"/>
  <c r="G264" i="4"/>
  <c r="H264" i="4"/>
  <c r="C262" i="4"/>
  <c r="D262" i="4"/>
  <c r="E262" i="4"/>
  <c r="F262" i="4"/>
  <c r="G262" i="4"/>
  <c r="H262" i="4"/>
  <c r="C415" i="4"/>
  <c r="D415" i="4"/>
  <c r="E415" i="4"/>
  <c r="F415" i="4"/>
  <c r="G415" i="4"/>
  <c r="H415" i="4"/>
  <c r="C271" i="4"/>
  <c r="D271" i="4"/>
  <c r="E271" i="4"/>
  <c r="F271" i="4"/>
  <c r="G271" i="4"/>
  <c r="H271" i="4"/>
  <c r="C261" i="4"/>
  <c r="D261" i="4"/>
  <c r="E261" i="4"/>
  <c r="F261" i="4"/>
  <c r="G261" i="4"/>
  <c r="H261" i="4"/>
  <c r="C270" i="4"/>
  <c r="D270" i="4"/>
  <c r="E270" i="4"/>
  <c r="F270" i="4"/>
  <c r="G270" i="4"/>
  <c r="H270" i="4"/>
  <c r="C274" i="4"/>
  <c r="D274" i="4"/>
  <c r="E274" i="4"/>
  <c r="F274" i="4"/>
  <c r="G274" i="4"/>
  <c r="H274" i="4"/>
  <c r="C280" i="4"/>
  <c r="D280" i="4"/>
  <c r="E280" i="4"/>
  <c r="F280" i="4"/>
  <c r="G280" i="4"/>
  <c r="H280" i="4"/>
  <c r="C281" i="4"/>
  <c r="D281" i="4"/>
  <c r="E281" i="4"/>
  <c r="F281" i="4"/>
  <c r="G281" i="4"/>
  <c r="H281" i="4"/>
  <c r="C285" i="4"/>
  <c r="D285" i="4"/>
  <c r="E285" i="4"/>
  <c r="F285" i="4"/>
  <c r="G285" i="4"/>
  <c r="H285" i="4"/>
  <c r="C277" i="4"/>
  <c r="D277" i="4"/>
  <c r="E277" i="4"/>
  <c r="F277" i="4"/>
  <c r="G277" i="4"/>
  <c r="H277" i="4"/>
  <c r="C275" i="4"/>
  <c r="D275" i="4"/>
  <c r="E275" i="4"/>
  <c r="F275" i="4"/>
  <c r="G275" i="4"/>
  <c r="H275" i="4"/>
  <c r="C286" i="4"/>
  <c r="D286" i="4"/>
  <c r="E286" i="4"/>
  <c r="F286" i="4"/>
  <c r="G286" i="4"/>
  <c r="H286" i="4"/>
  <c r="C284" i="4"/>
  <c r="D284" i="4"/>
  <c r="E284" i="4"/>
  <c r="F284" i="4"/>
  <c r="G284" i="4"/>
  <c r="H284" i="4"/>
  <c r="C287" i="4"/>
  <c r="D287" i="4"/>
  <c r="E287" i="4"/>
  <c r="F287" i="4"/>
  <c r="G287" i="4"/>
  <c r="H287" i="4"/>
  <c r="C273" i="4"/>
  <c r="D273" i="4"/>
  <c r="E273" i="4"/>
  <c r="F273" i="4"/>
  <c r="G273" i="4"/>
  <c r="H273" i="4"/>
  <c r="C290" i="4"/>
  <c r="D290" i="4"/>
  <c r="E290" i="4"/>
  <c r="F290" i="4"/>
  <c r="G290" i="4"/>
  <c r="H290" i="4"/>
  <c r="C276" i="4"/>
  <c r="D276" i="4"/>
  <c r="E276" i="4"/>
  <c r="F276" i="4"/>
  <c r="G276" i="4"/>
  <c r="H276" i="4"/>
  <c r="C298" i="4"/>
  <c r="D298" i="4"/>
  <c r="E298" i="4"/>
  <c r="F298" i="4"/>
  <c r="G298" i="4"/>
  <c r="H298" i="4"/>
  <c r="C293" i="4"/>
  <c r="D293" i="4"/>
  <c r="E293" i="4"/>
  <c r="F293" i="4"/>
  <c r="G293" i="4"/>
  <c r="H293" i="4"/>
  <c r="C315" i="4"/>
  <c r="D315" i="4"/>
  <c r="E315" i="4"/>
  <c r="F315" i="4"/>
  <c r="G315" i="4"/>
  <c r="H315" i="4"/>
  <c r="C283" i="4"/>
  <c r="D283" i="4"/>
  <c r="E283" i="4"/>
  <c r="F283" i="4"/>
  <c r="G283" i="4"/>
  <c r="H283" i="4"/>
  <c r="C288" i="4"/>
  <c r="D288" i="4"/>
  <c r="E288" i="4"/>
  <c r="F288" i="4"/>
  <c r="G288" i="4"/>
  <c r="H288" i="4"/>
  <c r="C308" i="4"/>
  <c r="D308" i="4"/>
  <c r="E308" i="4"/>
  <c r="F308" i="4"/>
  <c r="G308" i="4"/>
  <c r="H308" i="4"/>
  <c r="C331" i="4"/>
  <c r="D331" i="4"/>
  <c r="E331" i="4"/>
  <c r="F331" i="4"/>
  <c r="G331" i="4"/>
  <c r="H331" i="4"/>
  <c r="C295" i="4"/>
  <c r="D295" i="4"/>
  <c r="E295" i="4"/>
  <c r="F295" i="4"/>
  <c r="G295" i="4"/>
  <c r="H295" i="4"/>
  <c r="C333" i="4"/>
  <c r="D333" i="4"/>
  <c r="E333" i="4"/>
  <c r="F333" i="4"/>
  <c r="G333" i="4"/>
  <c r="H333" i="4"/>
  <c r="C316" i="4"/>
  <c r="D316" i="4"/>
  <c r="E316" i="4"/>
  <c r="F316" i="4"/>
  <c r="G316" i="4"/>
  <c r="H316" i="4"/>
  <c r="C299" i="4"/>
  <c r="D299" i="4"/>
  <c r="E299" i="4"/>
  <c r="F299" i="4"/>
  <c r="G299" i="4"/>
  <c r="H299" i="4"/>
  <c r="C289" i="4"/>
  <c r="D289" i="4"/>
  <c r="E289" i="4"/>
  <c r="F289" i="4"/>
  <c r="G289" i="4"/>
  <c r="H289" i="4"/>
  <c r="C330" i="4"/>
  <c r="D330" i="4"/>
  <c r="E330" i="4"/>
  <c r="F330" i="4"/>
  <c r="G330" i="4"/>
  <c r="H330" i="4"/>
  <c r="C306" i="4"/>
  <c r="D306" i="4"/>
  <c r="E306" i="4"/>
  <c r="F306" i="4"/>
  <c r="G306" i="4"/>
  <c r="H306" i="4"/>
  <c r="C303" i="4"/>
  <c r="D303" i="4"/>
  <c r="E303" i="4"/>
  <c r="F303" i="4"/>
  <c r="G303" i="4"/>
  <c r="H303" i="4"/>
  <c r="C325" i="4"/>
  <c r="D325" i="4"/>
  <c r="E325" i="4"/>
  <c r="F325" i="4"/>
  <c r="G325" i="4"/>
  <c r="H325" i="4"/>
  <c r="C318" i="4"/>
  <c r="D318" i="4"/>
  <c r="E318" i="4"/>
  <c r="F318" i="4"/>
  <c r="G318" i="4"/>
  <c r="H318" i="4"/>
  <c r="C314" i="4"/>
  <c r="D314" i="4"/>
  <c r="E314" i="4"/>
  <c r="F314" i="4"/>
  <c r="G314" i="4"/>
  <c r="H314" i="4"/>
  <c r="C317" i="4"/>
  <c r="D317" i="4"/>
  <c r="E317" i="4"/>
  <c r="F317" i="4"/>
  <c r="G317" i="4"/>
  <c r="H317" i="4"/>
  <c r="C435" i="4"/>
  <c r="D435" i="4"/>
  <c r="E435" i="4"/>
  <c r="F435" i="4"/>
  <c r="G435" i="4"/>
  <c r="H435" i="4"/>
  <c r="C305" i="4"/>
  <c r="D305" i="4"/>
  <c r="E305" i="4"/>
  <c r="F305" i="4"/>
  <c r="G305" i="4"/>
  <c r="H305" i="4"/>
  <c r="C282" i="4"/>
  <c r="D282" i="4"/>
  <c r="E282" i="4"/>
  <c r="F282" i="4"/>
  <c r="G282" i="4"/>
  <c r="H282" i="4"/>
  <c r="C300" i="4"/>
  <c r="D300" i="4"/>
  <c r="E300" i="4"/>
  <c r="F300" i="4"/>
  <c r="G300" i="4"/>
  <c r="H300" i="4"/>
  <c r="C311" i="4"/>
  <c r="D311" i="4"/>
  <c r="E311" i="4"/>
  <c r="F311" i="4"/>
  <c r="G311" i="4"/>
  <c r="H311" i="4"/>
  <c r="C328" i="4"/>
  <c r="D328" i="4"/>
  <c r="E328" i="4"/>
  <c r="F328" i="4"/>
  <c r="G328" i="4"/>
  <c r="H328" i="4"/>
  <c r="C292" i="4"/>
  <c r="D292" i="4"/>
  <c r="E292" i="4"/>
  <c r="F292" i="4"/>
  <c r="G292" i="4"/>
  <c r="H292" i="4"/>
  <c r="C301" i="4"/>
  <c r="D301" i="4"/>
  <c r="E301" i="4"/>
  <c r="F301" i="4"/>
  <c r="G301" i="4"/>
  <c r="H301" i="4"/>
  <c r="C444" i="4"/>
  <c r="D444" i="4"/>
  <c r="E444" i="4"/>
  <c r="F444" i="4"/>
  <c r="G444" i="4"/>
  <c r="H444" i="4"/>
  <c r="C304" i="4"/>
  <c r="D304" i="4"/>
  <c r="E304" i="4"/>
  <c r="F304" i="4"/>
  <c r="G304" i="4"/>
  <c r="H304" i="4"/>
  <c r="C324" i="4"/>
  <c r="D324" i="4"/>
  <c r="E324" i="4"/>
  <c r="F324" i="4"/>
  <c r="G324" i="4"/>
  <c r="H324" i="4"/>
  <c r="C309" i="4"/>
  <c r="D309" i="4"/>
  <c r="E309" i="4"/>
  <c r="F309" i="4"/>
  <c r="G309" i="4"/>
  <c r="H309" i="4"/>
  <c r="C323" i="4"/>
  <c r="D323" i="4"/>
  <c r="E323" i="4"/>
  <c r="F323" i="4"/>
  <c r="G323" i="4"/>
  <c r="H323" i="4"/>
  <c r="C332" i="4"/>
  <c r="D332" i="4"/>
  <c r="E332" i="4"/>
  <c r="F332" i="4"/>
  <c r="G332" i="4"/>
  <c r="H332" i="4"/>
  <c r="C313" i="4"/>
  <c r="D313" i="4"/>
  <c r="E313" i="4"/>
  <c r="F313" i="4"/>
  <c r="G313" i="4"/>
  <c r="H313" i="4"/>
  <c r="C302" i="4"/>
  <c r="D302" i="4"/>
  <c r="E302" i="4"/>
  <c r="F302" i="4"/>
  <c r="G302" i="4"/>
  <c r="H302" i="4"/>
  <c r="C320" i="4"/>
  <c r="D320" i="4"/>
  <c r="E320" i="4"/>
  <c r="F320" i="4"/>
  <c r="G320" i="4"/>
  <c r="H320" i="4"/>
  <c r="C329" i="4"/>
  <c r="D329" i="4"/>
  <c r="E329" i="4"/>
  <c r="F329" i="4"/>
  <c r="G329" i="4"/>
  <c r="H329" i="4"/>
  <c r="C341" i="4"/>
  <c r="D341" i="4"/>
  <c r="E341" i="4"/>
  <c r="F341" i="4"/>
  <c r="G341" i="4"/>
  <c r="H341" i="4"/>
  <c r="C310" i="4"/>
  <c r="D310" i="4"/>
  <c r="E310" i="4"/>
  <c r="F310" i="4"/>
  <c r="G310" i="4"/>
  <c r="H310" i="4"/>
  <c r="C355" i="4"/>
  <c r="D355" i="4"/>
  <c r="E355" i="4"/>
  <c r="F355" i="4"/>
  <c r="G355" i="4"/>
  <c r="H355" i="4"/>
  <c r="C337" i="4"/>
  <c r="D337" i="4"/>
  <c r="E337" i="4"/>
  <c r="F337" i="4"/>
  <c r="G337" i="4"/>
  <c r="H337" i="4"/>
  <c r="C342" i="4"/>
  <c r="D342" i="4"/>
  <c r="E342" i="4"/>
  <c r="F342" i="4"/>
  <c r="G342" i="4"/>
  <c r="H342" i="4"/>
  <c r="C347" i="4"/>
  <c r="D347" i="4"/>
  <c r="E347" i="4"/>
  <c r="F347" i="4"/>
  <c r="G347" i="4"/>
  <c r="H347" i="4"/>
  <c r="C334" i="4"/>
  <c r="D334" i="4"/>
  <c r="E334" i="4"/>
  <c r="F334" i="4"/>
  <c r="G334" i="4"/>
  <c r="H334" i="4"/>
  <c r="C269" i="4"/>
  <c r="D269" i="4"/>
  <c r="E269" i="4"/>
  <c r="F269" i="4"/>
  <c r="G269" i="4"/>
  <c r="H269" i="4"/>
  <c r="C335" i="4"/>
  <c r="D335" i="4"/>
  <c r="E335" i="4"/>
  <c r="F335" i="4"/>
  <c r="G335" i="4"/>
  <c r="H335" i="4"/>
  <c r="C327" i="4"/>
  <c r="D327" i="4"/>
  <c r="E327" i="4"/>
  <c r="F327" i="4"/>
  <c r="G327" i="4"/>
  <c r="H327" i="4"/>
  <c r="C340" i="4"/>
  <c r="D340" i="4"/>
  <c r="E340" i="4"/>
  <c r="F340" i="4"/>
  <c r="G340" i="4"/>
  <c r="H340" i="4"/>
  <c r="C350" i="4"/>
  <c r="D350" i="4"/>
  <c r="E350" i="4"/>
  <c r="F350" i="4"/>
  <c r="G350" i="4"/>
  <c r="H350" i="4"/>
  <c r="C344" i="4"/>
  <c r="D344" i="4"/>
  <c r="E344" i="4"/>
  <c r="F344" i="4"/>
  <c r="G344" i="4"/>
  <c r="H344" i="4"/>
  <c r="C326" i="4"/>
  <c r="D326" i="4"/>
  <c r="E326" i="4"/>
  <c r="F326" i="4"/>
  <c r="G326" i="4"/>
  <c r="H326" i="4"/>
  <c r="C256" i="4"/>
  <c r="D256" i="4"/>
  <c r="E256" i="4"/>
  <c r="F256" i="4"/>
  <c r="G256" i="4"/>
  <c r="H256" i="4"/>
  <c r="C356" i="4"/>
  <c r="D356" i="4"/>
  <c r="E356" i="4"/>
  <c r="F356" i="4"/>
  <c r="G356" i="4"/>
  <c r="H356" i="4"/>
  <c r="C338" i="4"/>
  <c r="D338" i="4"/>
  <c r="E338" i="4"/>
  <c r="F338" i="4"/>
  <c r="G338" i="4"/>
  <c r="H338" i="4"/>
  <c r="C354" i="4"/>
  <c r="D354" i="4"/>
  <c r="E354" i="4"/>
  <c r="F354" i="4"/>
  <c r="G354" i="4"/>
  <c r="H354" i="4"/>
  <c r="C322" i="4"/>
  <c r="D322" i="4"/>
  <c r="E322" i="4"/>
  <c r="F322" i="4"/>
  <c r="G322" i="4"/>
  <c r="H322" i="4"/>
  <c r="C339" i="4"/>
  <c r="D339" i="4"/>
  <c r="E339" i="4"/>
  <c r="F339" i="4"/>
  <c r="G339" i="4"/>
  <c r="H339" i="4"/>
  <c r="C345" i="4"/>
  <c r="D345" i="4"/>
  <c r="E345" i="4"/>
  <c r="F345" i="4"/>
  <c r="G345" i="4"/>
  <c r="H345" i="4"/>
  <c r="C343" i="4"/>
  <c r="D343" i="4"/>
  <c r="E343" i="4"/>
  <c r="F343" i="4"/>
  <c r="G343" i="4"/>
  <c r="H343" i="4"/>
  <c r="C348" i="4"/>
  <c r="D348" i="4"/>
  <c r="E348" i="4"/>
  <c r="F348" i="4"/>
  <c r="G348" i="4"/>
  <c r="H348" i="4"/>
  <c r="C352" i="4"/>
  <c r="D352" i="4"/>
  <c r="E352" i="4"/>
  <c r="F352" i="4"/>
  <c r="G352" i="4"/>
  <c r="H352" i="4"/>
  <c r="C346" i="4"/>
  <c r="D346" i="4"/>
  <c r="E346" i="4"/>
  <c r="F346" i="4"/>
  <c r="G346" i="4"/>
  <c r="H346" i="4"/>
  <c r="C351" i="4"/>
  <c r="D351" i="4"/>
  <c r="E351" i="4"/>
  <c r="F351" i="4"/>
  <c r="G351" i="4"/>
  <c r="H351" i="4"/>
  <c r="C336" i="4"/>
  <c r="D336" i="4"/>
  <c r="E336" i="4"/>
  <c r="F336" i="4"/>
  <c r="G336" i="4"/>
  <c r="H336" i="4"/>
  <c r="C362" i="4"/>
  <c r="D362" i="4"/>
  <c r="E362" i="4"/>
  <c r="F362" i="4"/>
  <c r="G362" i="4"/>
  <c r="H362" i="4"/>
  <c r="C375" i="4"/>
  <c r="D375" i="4"/>
  <c r="E375" i="4"/>
  <c r="F375" i="4"/>
  <c r="G375" i="4"/>
  <c r="H375" i="4"/>
  <c r="C364" i="4"/>
  <c r="D364" i="4"/>
  <c r="E364" i="4"/>
  <c r="F364" i="4"/>
  <c r="G364" i="4"/>
  <c r="H364" i="4"/>
  <c r="C360" i="4"/>
  <c r="D360" i="4"/>
  <c r="E360" i="4"/>
  <c r="F360" i="4"/>
  <c r="G360" i="4"/>
  <c r="H360" i="4"/>
  <c r="C353" i="4"/>
  <c r="D353" i="4"/>
  <c r="E353" i="4"/>
  <c r="F353" i="4"/>
  <c r="G353" i="4"/>
  <c r="H353" i="4"/>
  <c r="C385" i="4"/>
  <c r="D385" i="4"/>
  <c r="E385" i="4"/>
  <c r="F385" i="4"/>
  <c r="G385" i="4"/>
  <c r="H385" i="4"/>
  <c r="C380" i="4"/>
  <c r="D380" i="4"/>
  <c r="E380" i="4"/>
  <c r="F380" i="4"/>
  <c r="G380" i="4"/>
  <c r="H380" i="4"/>
  <c r="C361" i="4"/>
  <c r="D361" i="4"/>
  <c r="E361" i="4"/>
  <c r="F361" i="4"/>
  <c r="G361" i="4"/>
  <c r="H361" i="4"/>
  <c r="C374" i="4"/>
  <c r="D374" i="4"/>
  <c r="E374" i="4"/>
  <c r="F374" i="4"/>
  <c r="G374" i="4"/>
  <c r="H374" i="4"/>
  <c r="C383" i="4"/>
  <c r="D383" i="4"/>
  <c r="E383" i="4"/>
  <c r="F383" i="4"/>
  <c r="G383" i="4"/>
  <c r="H383" i="4"/>
  <c r="C381" i="4"/>
  <c r="D381" i="4"/>
  <c r="E381" i="4"/>
  <c r="F381" i="4"/>
  <c r="G381" i="4"/>
  <c r="H381" i="4"/>
  <c r="C372" i="4"/>
  <c r="D372" i="4"/>
  <c r="E372" i="4"/>
  <c r="F372" i="4"/>
  <c r="G372" i="4"/>
  <c r="H372" i="4"/>
  <c r="C359" i="4"/>
  <c r="D359" i="4"/>
  <c r="E359" i="4"/>
  <c r="F359" i="4"/>
  <c r="G359" i="4"/>
  <c r="H359" i="4"/>
  <c r="C377" i="4"/>
  <c r="D377" i="4"/>
  <c r="E377" i="4"/>
  <c r="F377" i="4"/>
  <c r="G377" i="4"/>
  <c r="H377" i="4"/>
  <c r="C370" i="4"/>
  <c r="D370" i="4"/>
  <c r="E370" i="4"/>
  <c r="F370" i="4"/>
  <c r="G370" i="4"/>
  <c r="H370" i="4"/>
  <c r="C389" i="4"/>
  <c r="D389" i="4"/>
  <c r="E389" i="4"/>
  <c r="F389" i="4"/>
  <c r="G389" i="4"/>
  <c r="H389" i="4"/>
  <c r="C366" i="4"/>
  <c r="D366" i="4"/>
  <c r="E366" i="4"/>
  <c r="F366" i="4"/>
  <c r="G366" i="4"/>
  <c r="H366" i="4"/>
  <c r="C386" i="4"/>
  <c r="D386" i="4"/>
  <c r="E386" i="4"/>
  <c r="F386" i="4"/>
  <c r="G386" i="4"/>
  <c r="H386" i="4"/>
  <c r="C395" i="4"/>
  <c r="D395" i="4"/>
  <c r="E395" i="4"/>
  <c r="F395" i="4"/>
  <c r="G395" i="4"/>
  <c r="H395" i="4"/>
  <c r="C378" i="4"/>
  <c r="D378" i="4"/>
  <c r="E378" i="4"/>
  <c r="F378" i="4"/>
  <c r="G378" i="4"/>
  <c r="H378" i="4"/>
  <c r="C401" i="4"/>
  <c r="D401" i="4"/>
  <c r="E401" i="4"/>
  <c r="F401" i="4"/>
  <c r="G401" i="4"/>
  <c r="H401" i="4"/>
  <c r="C384" i="4"/>
  <c r="D384" i="4"/>
  <c r="E384" i="4"/>
  <c r="F384" i="4"/>
  <c r="G384" i="4"/>
  <c r="H384" i="4"/>
  <c r="C358" i="4"/>
  <c r="D358" i="4"/>
  <c r="E358" i="4"/>
  <c r="F358" i="4"/>
  <c r="G358" i="4"/>
  <c r="H358" i="4"/>
  <c r="C363" i="4"/>
  <c r="D363" i="4"/>
  <c r="E363" i="4"/>
  <c r="F363" i="4"/>
  <c r="G363" i="4"/>
  <c r="H363" i="4"/>
  <c r="C390" i="4"/>
  <c r="D390" i="4"/>
  <c r="E390" i="4"/>
  <c r="F390" i="4"/>
  <c r="G390" i="4"/>
  <c r="H390" i="4"/>
  <c r="C379" i="4"/>
  <c r="D379" i="4"/>
  <c r="E379" i="4"/>
  <c r="F379" i="4"/>
  <c r="G379" i="4"/>
  <c r="H379" i="4"/>
  <c r="C368" i="4"/>
  <c r="D368" i="4"/>
  <c r="E368" i="4"/>
  <c r="F368" i="4"/>
  <c r="G368" i="4"/>
  <c r="H368" i="4"/>
  <c r="C382" i="4"/>
  <c r="D382" i="4"/>
  <c r="E382" i="4"/>
  <c r="F382" i="4"/>
  <c r="G382" i="4"/>
  <c r="H382" i="4"/>
  <c r="C365" i="4"/>
  <c r="D365" i="4"/>
  <c r="E365" i="4"/>
  <c r="F365" i="4"/>
  <c r="G365" i="4"/>
  <c r="H365" i="4"/>
  <c r="C369" i="4"/>
  <c r="D369" i="4"/>
  <c r="E369" i="4"/>
  <c r="F369" i="4"/>
  <c r="G369" i="4"/>
  <c r="H369" i="4"/>
  <c r="C367" i="4"/>
  <c r="D367" i="4"/>
  <c r="E367" i="4"/>
  <c r="F367" i="4"/>
  <c r="G367" i="4"/>
  <c r="H367" i="4"/>
  <c r="C371" i="4"/>
  <c r="D371" i="4"/>
  <c r="E371" i="4"/>
  <c r="F371" i="4"/>
  <c r="G371" i="4"/>
  <c r="H371" i="4"/>
  <c r="C387" i="4"/>
  <c r="D387" i="4"/>
  <c r="E387" i="4"/>
  <c r="F387" i="4"/>
  <c r="G387" i="4"/>
  <c r="H387" i="4"/>
  <c r="C376" i="4"/>
  <c r="D376" i="4"/>
  <c r="E376" i="4"/>
  <c r="F376" i="4"/>
  <c r="G376" i="4"/>
  <c r="H376" i="4"/>
  <c r="C373" i="4"/>
  <c r="D373" i="4"/>
  <c r="E373" i="4"/>
  <c r="F373" i="4"/>
  <c r="G373" i="4"/>
  <c r="H373" i="4"/>
  <c r="C206" i="4"/>
  <c r="D206" i="4"/>
  <c r="E206" i="4"/>
  <c r="F206" i="4"/>
  <c r="G206" i="4"/>
  <c r="H206" i="4"/>
  <c r="C398" i="4"/>
  <c r="D398" i="4"/>
  <c r="E398" i="4"/>
  <c r="F398" i="4"/>
  <c r="G398" i="4"/>
  <c r="H398" i="4"/>
  <c r="C399" i="4"/>
  <c r="D399" i="4"/>
  <c r="E399" i="4"/>
  <c r="F399" i="4"/>
  <c r="G399" i="4"/>
  <c r="H399" i="4"/>
  <c r="C404" i="4"/>
  <c r="D404" i="4"/>
  <c r="E404" i="4"/>
  <c r="F404" i="4"/>
  <c r="G404" i="4"/>
  <c r="H404" i="4"/>
  <c r="C349" i="4"/>
  <c r="D349" i="4"/>
  <c r="E349" i="4"/>
  <c r="F349" i="4"/>
  <c r="G349" i="4"/>
  <c r="H349" i="4"/>
  <c r="C357" i="4"/>
  <c r="D357" i="4"/>
  <c r="E357" i="4"/>
  <c r="F357" i="4"/>
  <c r="G357" i="4"/>
  <c r="H357" i="4"/>
  <c r="C391" i="4"/>
  <c r="D391" i="4"/>
  <c r="E391" i="4"/>
  <c r="F391" i="4"/>
  <c r="G391" i="4"/>
  <c r="H391" i="4"/>
  <c r="C136" i="4"/>
  <c r="D136" i="4"/>
  <c r="E136" i="4"/>
  <c r="F136" i="4"/>
  <c r="G136" i="4"/>
  <c r="H136" i="4"/>
  <c r="C400" i="4"/>
  <c r="D400" i="4"/>
  <c r="E400" i="4"/>
  <c r="F400" i="4"/>
  <c r="G400" i="4"/>
  <c r="H400" i="4"/>
  <c r="C403" i="4"/>
  <c r="D403" i="4"/>
  <c r="E403" i="4"/>
  <c r="F403" i="4"/>
  <c r="G403" i="4"/>
  <c r="H403" i="4"/>
  <c r="C396" i="4"/>
  <c r="D396" i="4"/>
  <c r="E396" i="4"/>
  <c r="F396" i="4"/>
  <c r="G396" i="4"/>
  <c r="H396" i="4"/>
  <c r="C408" i="4"/>
  <c r="D408" i="4"/>
  <c r="E408" i="4"/>
  <c r="F408" i="4"/>
  <c r="G408" i="4"/>
  <c r="H408" i="4"/>
  <c r="C397" i="4"/>
  <c r="D397" i="4"/>
  <c r="E397" i="4"/>
  <c r="F397" i="4"/>
  <c r="G397" i="4"/>
  <c r="H397" i="4"/>
  <c r="C496" i="4"/>
  <c r="D496" i="4"/>
  <c r="E496" i="4"/>
  <c r="F496" i="4"/>
  <c r="G496" i="4"/>
  <c r="H496" i="4"/>
  <c r="C407" i="4"/>
  <c r="D407" i="4"/>
  <c r="E407" i="4"/>
  <c r="F407" i="4"/>
  <c r="G407" i="4"/>
  <c r="H407" i="4"/>
  <c r="C402" i="4"/>
  <c r="D402" i="4"/>
  <c r="E402" i="4"/>
  <c r="F402" i="4"/>
  <c r="G402" i="4"/>
  <c r="H402" i="4"/>
  <c r="C392" i="4"/>
  <c r="D392" i="4"/>
  <c r="E392" i="4"/>
  <c r="F392" i="4"/>
  <c r="G392" i="4"/>
  <c r="H392" i="4"/>
  <c r="C127" i="4"/>
  <c r="D127" i="4"/>
  <c r="E127" i="4"/>
  <c r="F127" i="4"/>
  <c r="G127" i="4"/>
  <c r="H127" i="4"/>
  <c r="C405" i="4"/>
  <c r="D405" i="4"/>
  <c r="E405" i="4"/>
  <c r="F405" i="4"/>
  <c r="G405" i="4"/>
  <c r="H405" i="4"/>
  <c r="C393" i="4"/>
  <c r="D393" i="4"/>
  <c r="E393" i="4"/>
  <c r="F393" i="4"/>
  <c r="G393" i="4"/>
  <c r="H393" i="4"/>
  <c r="C423" i="4"/>
  <c r="D423" i="4"/>
  <c r="E423" i="4"/>
  <c r="F423" i="4"/>
  <c r="G423" i="4"/>
  <c r="H423" i="4"/>
  <c r="C429" i="4"/>
  <c r="D429" i="4"/>
  <c r="E429" i="4"/>
  <c r="F429" i="4"/>
  <c r="G429" i="4"/>
  <c r="H429" i="4"/>
  <c r="C431" i="4"/>
  <c r="D431" i="4"/>
  <c r="E431" i="4"/>
  <c r="F431" i="4"/>
  <c r="G431" i="4"/>
  <c r="H431" i="4"/>
  <c r="C409" i="4"/>
  <c r="D409" i="4"/>
  <c r="E409" i="4"/>
  <c r="F409" i="4"/>
  <c r="G409" i="4"/>
  <c r="H409" i="4"/>
  <c r="C428" i="4"/>
  <c r="D428" i="4"/>
  <c r="E428" i="4"/>
  <c r="F428" i="4"/>
  <c r="G428" i="4"/>
  <c r="H428" i="4"/>
  <c r="C416" i="4"/>
  <c r="D416" i="4"/>
  <c r="E416" i="4"/>
  <c r="F416" i="4"/>
  <c r="G416" i="4"/>
  <c r="H416" i="4"/>
  <c r="C426" i="4"/>
  <c r="D426" i="4"/>
  <c r="E426" i="4"/>
  <c r="F426" i="4"/>
  <c r="G426" i="4"/>
  <c r="H426" i="4"/>
  <c r="C420" i="4"/>
  <c r="D420" i="4"/>
  <c r="E420" i="4"/>
  <c r="F420" i="4"/>
  <c r="G420" i="4"/>
  <c r="H420" i="4"/>
  <c r="C432" i="4"/>
  <c r="D432" i="4"/>
  <c r="E432" i="4"/>
  <c r="F432" i="4"/>
  <c r="G432" i="4"/>
  <c r="H432" i="4"/>
  <c r="C413" i="4"/>
  <c r="D413" i="4"/>
  <c r="E413" i="4"/>
  <c r="F413" i="4"/>
  <c r="G413" i="4"/>
  <c r="H413" i="4"/>
  <c r="C421" i="4"/>
  <c r="D421" i="4"/>
  <c r="E421" i="4"/>
  <c r="F421" i="4"/>
  <c r="G421" i="4"/>
  <c r="H421" i="4"/>
  <c r="C418" i="4"/>
  <c r="D418" i="4"/>
  <c r="E418" i="4"/>
  <c r="F418" i="4"/>
  <c r="G418" i="4"/>
  <c r="H418" i="4"/>
  <c r="C291" i="4"/>
  <c r="D291" i="4"/>
  <c r="E291" i="4"/>
  <c r="F291" i="4"/>
  <c r="G291" i="4"/>
  <c r="H291" i="4"/>
  <c r="C297" i="4"/>
  <c r="D297" i="4"/>
  <c r="E297" i="4"/>
  <c r="F297" i="4"/>
  <c r="G297" i="4"/>
  <c r="H297" i="4"/>
  <c r="C414" i="4"/>
  <c r="D414" i="4"/>
  <c r="E414" i="4"/>
  <c r="F414" i="4"/>
  <c r="G414" i="4"/>
  <c r="H414" i="4"/>
  <c r="C406" i="4"/>
  <c r="D406" i="4"/>
  <c r="E406" i="4"/>
  <c r="F406" i="4"/>
  <c r="G406" i="4"/>
  <c r="H406" i="4"/>
  <c r="C425" i="4"/>
  <c r="D425" i="4"/>
  <c r="E425" i="4"/>
  <c r="F425" i="4"/>
  <c r="G425" i="4"/>
  <c r="H425" i="4"/>
  <c r="C422" i="4"/>
  <c r="D422" i="4"/>
  <c r="E422" i="4"/>
  <c r="F422" i="4"/>
  <c r="G422" i="4"/>
  <c r="H422" i="4"/>
  <c r="C419" i="4"/>
  <c r="D419" i="4"/>
  <c r="E419" i="4"/>
  <c r="F419" i="4"/>
  <c r="G419" i="4"/>
  <c r="H419" i="4"/>
  <c r="C410" i="4"/>
  <c r="D410" i="4"/>
  <c r="E410" i="4"/>
  <c r="F410" i="4"/>
  <c r="G410" i="4"/>
  <c r="H410" i="4"/>
  <c r="C433" i="4"/>
  <c r="D433" i="4"/>
  <c r="E433" i="4"/>
  <c r="F433" i="4"/>
  <c r="G433" i="4"/>
  <c r="H433" i="4"/>
  <c r="C430" i="4"/>
  <c r="D430" i="4"/>
  <c r="E430" i="4"/>
  <c r="F430" i="4"/>
  <c r="G430" i="4"/>
  <c r="H430" i="4"/>
  <c r="C417" i="4"/>
  <c r="D417" i="4"/>
  <c r="E417" i="4"/>
  <c r="F417" i="4"/>
  <c r="G417" i="4"/>
  <c r="H417" i="4"/>
  <c r="C446" i="4"/>
  <c r="D446" i="4"/>
  <c r="E446" i="4"/>
  <c r="F446" i="4"/>
  <c r="G446" i="4"/>
  <c r="H446" i="4"/>
  <c r="C441" i="4"/>
  <c r="D441" i="4"/>
  <c r="E441" i="4"/>
  <c r="F441" i="4"/>
  <c r="G441" i="4"/>
  <c r="H441" i="4"/>
  <c r="C440" i="4"/>
  <c r="D440" i="4"/>
  <c r="E440" i="4"/>
  <c r="F440" i="4"/>
  <c r="G440" i="4"/>
  <c r="H440" i="4"/>
  <c r="C199" i="4"/>
  <c r="D199" i="4"/>
  <c r="E199" i="4"/>
  <c r="F199" i="4"/>
  <c r="G199" i="4"/>
  <c r="H199" i="4"/>
  <c r="C437" i="4"/>
  <c r="D437" i="4"/>
  <c r="E437" i="4"/>
  <c r="F437" i="4"/>
  <c r="G437" i="4"/>
  <c r="H437" i="4"/>
  <c r="C187" i="4"/>
  <c r="D187" i="4"/>
  <c r="E187" i="4"/>
  <c r="F187" i="4"/>
  <c r="G187" i="4"/>
  <c r="H187" i="4"/>
  <c r="C445" i="4"/>
  <c r="D445" i="4"/>
  <c r="E445" i="4"/>
  <c r="F445" i="4"/>
  <c r="G445" i="4"/>
  <c r="H445" i="4"/>
  <c r="C196" i="4"/>
  <c r="D196" i="4"/>
  <c r="E196" i="4"/>
  <c r="F196" i="4"/>
  <c r="G196" i="4"/>
  <c r="H196" i="4"/>
  <c r="C443" i="4"/>
  <c r="D443" i="4"/>
  <c r="E443" i="4"/>
  <c r="F443" i="4"/>
  <c r="G443" i="4"/>
  <c r="H443" i="4"/>
  <c r="C438" i="4"/>
  <c r="D438" i="4"/>
  <c r="E438" i="4"/>
  <c r="F438" i="4"/>
  <c r="G438" i="4"/>
  <c r="H438" i="4"/>
  <c r="C447" i="4"/>
  <c r="D447" i="4"/>
  <c r="E447" i="4"/>
  <c r="F447" i="4"/>
  <c r="G447" i="4"/>
  <c r="H447" i="4"/>
  <c r="C453" i="4"/>
  <c r="D453" i="4"/>
  <c r="E453" i="4"/>
  <c r="F453" i="4"/>
  <c r="G453" i="4"/>
  <c r="H453" i="4"/>
  <c r="C454" i="4"/>
  <c r="D454" i="4"/>
  <c r="E454" i="4"/>
  <c r="F454" i="4"/>
  <c r="G454" i="4"/>
  <c r="H454" i="4"/>
  <c r="C436" i="4"/>
  <c r="D436" i="4"/>
  <c r="E436" i="4"/>
  <c r="F436" i="4"/>
  <c r="G436" i="4"/>
  <c r="H436" i="4"/>
  <c r="C450" i="4"/>
  <c r="D450" i="4"/>
  <c r="E450" i="4"/>
  <c r="F450" i="4"/>
  <c r="G450" i="4"/>
  <c r="H450" i="4"/>
  <c r="C439" i="4"/>
  <c r="D439" i="4"/>
  <c r="E439" i="4"/>
  <c r="F439" i="4"/>
  <c r="G439" i="4"/>
  <c r="H439" i="4"/>
  <c r="C442" i="4"/>
  <c r="D442" i="4"/>
  <c r="E442" i="4"/>
  <c r="F442" i="4"/>
  <c r="G442" i="4"/>
  <c r="H442" i="4"/>
  <c r="C452" i="4"/>
  <c r="D452" i="4"/>
  <c r="E452" i="4"/>
  <c r="F452" i="4"/>
  <c r="G452" i="4"/>
  <c r="H452" i="4"/>
  <c r="C184" i="4"/>
  <c r="D184" i="4"/>
  <c r="E184" i="4"/>
  <c r="F184" i="4"/>
  <c r="G184" i="4"/>
  <c r="H184" i="4"/>
  <c r="C188" i="4"/>
  <c r="D188" i="4"/>
  <c r="E188" i="4"/>
  <c r="F188" i="4"/>
  <c r="G188" i="4"/>
  <c r="H188" i="4"/>
  <c r="C448" i="4"/>
  <c r="D448" i="4"/>
  <c r="E448" i="4"/>
  <c r="F448" i="4"/>
  <c r="G448" i="4"/>
  <c r="H448" i="4"/>
  <c r="C460" i="4"/>
  <c r="D460" i="4"/>
  <c r="E460" i="4"/>
  <c r="F460" i="4"/>
  <c r="G460" i="4"/>
  <c r="H460" i="4"/>
  <c r="C456" i="4"/>
  <c r="D456" i="4"/>
  <c r="E456" i="4"/>
  <c r="F456" i="4"/>
  <c r="G456" i="4"/>
  <c r="H456" i="4"/>
  <c r="C465" i="4"/>
  <c r="D465" i="4"/>
  <c r="E465" i="4"/>
  <c r="F465" i="4"/>
  <c r="G465" i="4"/>
  <c r="H465" i="4"/>
  <c r="C449" i="4"/>
  <c r="D449" i="4"/>
  <c r="E449" i="4"/>
  <c r="F449" i="4"/>
  <c r="G449" i="4"/>
  <c r="H449" i="4"/>
  <c r="C195" i="4"/>
  <c r="D195" i="4"/>
  <c r="E195" i="4"/>
  <c r="F195" i="4"/>
  <c r="G195" i="4"/>
  <c r="H195" i="4"/>
  <c r="C457" i="4"/>
  <c r="D457" i="4"/>
  <c r="E457" i="4"/>
  <c r="F457" i="4"/>
  <c r="G457" i="4"/>
  <c r="H457" i="4"/>
  <c r="C458" i="4"/>
  <c r="D458" i="4"/>
  <c r="E458" i="4"/>
  <c r="F458" i="4"/>
  <c r="G458" i="4"/>
  <c r="H458" i="4"/>
  <c r="C455" i="4"/>
  <c r="D455" i="4"/>
  <c r="E455" i="4"/>
  <c r="F455" i="4"/>
  <c r="G455" i="4"/>
  <c r="H455" i="4"/>
  <c r="C461" i="4"/>
  <c r="D461" i="4"/>
  <c r="E461" i="4"/>
  <c r="F461" i="4"/>
  <c r="G461" i="4"/>
  <c r="H461" i="4"/>
  <c r="C464" i="4"/>
  <c r="D464" i="4"/>
  <c r="E464" i="4"/>
  <c r="F464" i="4"/>
  <c r="G464" i="4"/>
  <c r="H464" i="4"/>
  <c r="C467" i="4"/>
  <c r="D467" i="4"/>
  <c r="E467" i="4"/>
  <c r="F467" i="4"/>
  <c r="G467" i="4"/>
  <c r="H467" i="4"/>
  <c r="C466" i="4"/>
  <c r="D466" i="4"/>
  <c r="E466" i="4"/>
  <c r="F466" i="4"/>
  <c r="G466" i="4"/>
  <c r="H466" i="4"/>
  <c r="C463" i="4"/>
  <c r="D463" i="4"/>
  <c r="E463" i="4"/>
  <c r="F463" i="4"/>
  <c r="G463" i="4"/>
  <c r="H463" i="4"/>
  <c r="C470" i="4"/>
  <c r="D470" i="4"/>
  <c r="E470" i="4"/>
  <c r="F470" i="4"/>
  <c r="G470" i="4"/>
  <c r="H470" i="4"/>
  <c r="C469" i="4"/>
  <c r="D469" i="4"/>
  <c r="E469" i="4"/>
  <c r="F469" i="4"/>
  <c r="G469" i="4"/>
  <c r="H469" i="4"/>
  <c r="C462" i="4"/>
  <c r="D462" i="4"/>
  <c r="E462" i="4"/>
  <c r="F462" i="4"/>
  <c r="G462" i="4"/>
  <c r="H462" i="4"/>
  <c r="C471" i="4"/>
  <c r="D471" i="4"/>
  <c r="E471" i="4"/>
  <c r="F471" i="4"/>
  <c r="G471" i="4"/>
  <c r="H471" i="4"/>
  <c r="C479" i="4"/>
  <c r="D479" i="4"/>
  <c r="E479" i="4"/>
  <c r="F479" i="4"/>
  <c r="G479" i="4"/>
  <c r="H479" i="4"/>
  <c r="C475" i="4"/>
  <c r="D475" i="4"/>
  <c r="E475" i="4"/>
  <c r="F475" i="4"/>
  <c r="G475" i="4"/>
  <c r="H475" i="4"/>
  <c r="C468" i="4"/>
  <c r="D468" i="4"/>
  <c r="E468" i="4"/>
  <c r="F468" i="4"/>
  <c r="G468" i="4"/>
  <c r="H468" i="4"/>
  <c r="C477" i="4"/>
  <c r="D477" i="4"/>
  <c r="E477" i="4"/>
  <c r="F477" i="4"/>
  <c r="G477" i="4"/>
  <c r="H477" i="4"/>
  <c r="C472" i="4"/>
  <c r="D472" i="4"/>
  <c r="E472" i="4"/>
  <c r="F472" i="4"/>
  <c r="G472" i="4"/>
  <c r="H472" i="4"/>
  <c r="C459" i="4"/>
  <c r="D459" i="4"/>
  <c r="E459" i="4"/>
  <c r="F459" i="4"/>
  <c r="G459" i="4"/>
  <c r="H459" i="4"/>
  <c r="C476" i="4"/>
  <c r="D476" i="4"/>
  <c r="E476" i="4"/>
  <c r="F476" i="4"/>
  <c r="G476" i="4"/>
  <c r="H476" i="4"/>
  <c r="C478" i="4"/>
  <c r="D478" i="4"/>
  <c r="E478" i="4"/>
  <c r="F478" i="4"/>
  <c r="G478" i="4"/>
  <c r="H478" i="4"/>
  <c r="C486" i="4"/>
  <c r="D486" i="4"/>
  <c r="E486" i="4"/>
  <c r="F486" i="4"/>
  <c r="G486" i="4"/>
  <c r="H486" i="4"/>
  <c r="C473" i="4"/>
  <c r="D473" i="4"/>
  <c r="E473" i="4"/>
  <c r="F473" i="4"/>
  <c r="G473" i="4"/>
  <c r="H473" i="4"/>
  <c r="C89" i="4"/>
  <c r="D89" i="4"/>
  <c r="E89" i="4"/>
  <c r="F89" i="4"/>
  <c r="G89" i="4"/>
  <c r="H89" i="4"/>
  <c r="C484" i="4"/>
  <c r="D484" i="4"/>
  <c r="E484" i="4"/>
  <c r="F484" i="4"/>
  <c r="G484" i="4"/>
  <c r="H484" i="4"/>
  <c r="C474" i="4"/>
  <c r="D474" i="4"/>
  <c r="E474" i="4"/>
  <c r="F474" i="4"/>
  <c r="G474" i="4"/>
  <c r="H474" i="4"/>
  <c r="C481" i="4"/>
  <c r="D481" i="4"/>
  <c r="E481" i="4"/>
  <c r="F481" i="4"/>
  <c r="G481" i="4"/>
  <c r="H481" i="4"/>
  <c r="C139" i="4"/>
  <c r="D139" i="4"/>
  <c r="E139" i="4"/>
  <c r="F139" i="4"/>
  <c r="G139" i="4"/>
  <c r="H139" i="4"/>
  <c r="C214" i="4"/>
  <c r="D214" i="4"/>
  <c r="E214" i="4"/>
  <c r="F214" i="4"/>
  <c r="G214" i="4"/>
  <c r="H214" i="4"/>
  <c r="C491" i="4"/>
  <c r="D491" i="4"/>
  <c r="E491" i="4"/>
  <c r="F491" i="4"/>
  <c r="G491" i="4"/>
  <c r="H491" i="4"/>
  <c r="C483" i="4"/>
  <c r="D483" i="4"/>
  <c r="E483" i="4"/>
  <c r="F483" i="4"/>
  <c r="G483" i="4"/>
  <c r="H483" i="4"/>
  <c r="C485" i="4"/>
  <c r="D485" i="4"/>
  <c r="E485" i="4"/>
  <c r="F485" i="4"/>
  <c r="G485" i="4"/>
  <c r="H485" i="4"/>
  <c r="C493" i="4"/>
  <c r="D493" i="4"/>
  <c r="E493" i="4"/>
  <c r="F493" i="4"/>
  <c r="G493" i="4"/>
  <c r="H493" i="4"/>
  <c r="C489" i="4"/>
  <c r="D489" i="4"/>
  <c r="E489" i="4"/>
  <c r="F489" i="4"/>
  <c r="G489" i="4"/>
  <c r="H489" i="4"/>
  <c r="C482" i="4"/>
  <c r="D482" i="4"/>
  <c r="E482" i="4"/>
  <c r="F482" i="4"/>
  <c r="G482" i="4"/>
  <c r="H482" i="4"/>
  <c r="C480" i="4"/>
  <c r="D480" i="4"/>
  <c r="E480" i="4"/>
  <c r="F480" i="4"/>
  <c r="G480" i="4"/>
  <c r="H480" i="4"/>
  <c r="C492" i="4"/>
  <c r="D492" i="4"/>
  <c r="E492" i="4"/>
  <c r="F492" i="4"/>
  <c r="G492" i="4"/>
  <c r="H492" i="4"/>
  <c r="C494" i="4"/>
  <c r="D494" i="4"/>
  <c r="E494" i="4"/>
  <c r="F494" i="4"/>
  <c r="G494" i="4"/>
  <c r="H494" i="4"/>
  <c r="C490" i="4"/>
  <c r="D490" i="4"/>
  <c r="E490" i="4"/>
  <c r="F490" i="4"/>
  <c r="G490" i="4"/>
  <c r="H490" i="4"/>
  <c r="C498" i="4"/>
  <c r="D498" i="4"/>
  <c r="E498" i="4"/>
  <c r="F498" i="4"/>
  <c r="G498" i="4"/>
  <c r="H498" i="4"/>
  <c r="C495" i="4"/>
  <c r="D495" i="4"/>
  <c r="E495" i="4"/>
  <c r="F495" i="4"/>
  <c r="G495" i="4"/>
  <c r="H495" i="4"/>
  <c r="C488" i="4"/>
  <c r="D488" i="4"/>
  <c r="E488" i="4"/>
  <c r="F488" i="4"/>
  <c r="G488" i="4"/>
  <c r="H488" i="4"/>
  <c r="C502" i="4"/>
  <c r="D502" i="4"/>
  <c r="E502" i="4"/>
  <c r="F502" i="4"/>
  <c r="G502" i="4"/>
  <c r="H502" i="4"/>
  <c r="C503" i="4"/>
  <c r="D503" i="4"/>
  <c r="E503" i="4"/>
  <c r="F503" i="4"/>
  <c r="G503" i="4"/>
  <c r="H503" i="4"/>
  <c r="H307" i="4"/>
  <c r="G307" i="4"/>
  <c r="F307" i="4"/>
  <c r="E307" i="4"/>
  <c r="D307" i="4"/>
  <c r="C307" i="4"/>
  <c r="C2" i="3"/>
  <c r="D2" i="3"/>
  <c r="E2" i="3"/>
  <c r="F2" i="3"/>
  <c r="G2" i="3"/>
  <c r="H2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9" i="3"/>
  <c r="D9" i="3"/>
  <c r="E9" i="3"/>
  <c r="F9" i="3"/>
  <c r="G9" i="3"/>
  <c r="H9" i="3"/>
  <c r="C8" i="3"/>
  <c r="D8" i="3"/>
  <c r="E8" i="3"/>
  <c r="F8" i="3"/>
  <c r="G8" i="3"/>
  <c r="H8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30" i="3"/>
  <c r="D30" i="3"/>
  <c r="E30" i="3"/>
  <c r="F30" i="3"/>
  <c r="G30" i="3"/>
  <c r="H30" i="3"/>
  <c r="C31" i="3"/>
  <c r="D31" i="3"/>
  <c r="E31" i="3"/>
  <c r="F31" i="3"/>
  <c r="G31" i="3"/>
  <c r="H31" i="3"/>
  <c r="H3" i="3"/>
  <c r="G3" i="3"/>
  <c r="F3" i="3"/>
  <c r="E3" i="3"/>
  <c r="D3" i="3"/>
  <c r="C3" i="3"/>
  <c r="B4" i="8"/>
  <c r="H28" i="8" s="1"/>
  <c r="C67" i="8"/>
  <c r="C76" i="8" s="1"/>
  <c r="E54" i="8"/>
  <c r="F54" i="8" s="1"/>
  <c r="A50" i="8"/>
  <c r="A39" i="8"/>
  <c r="A52" i="8"/>
  <c r="A51" i="8"/>
  <c r="A41" i="8"/>
  <c r="D44" i="8"/>
  <c r="E44" i="8" s="1"/>
  <c r="F44" i="8" s="1"/>
  <c r="C35" i="8"/>
  <c r="B36" i="8" s="1"/>
  <c r="E43" i="8" s="1"/>
  <c r="F43" i="8" s="1"/>
  <c r="D35" i="8"/>
  <c r="E35" i="8"/>
  <c r="F35" i="8"/>
  <c r="G35" i="8"/>
  <c r="H35" i="8"/>
  <c r="I35" i="8"/>
  <c r="J35" i="8"/>
  <c r="K35" i="8"/>
  <c r="L35" i="8"/>
  <c r="B35" i="8"/>
  <c r="C29" i="8"/>
  <c r="B30" i="8" s="1"/>
  <c r="E42" i="8" s="1"/>
  <c r="F42" i="8" s="1"/>
  <c r="B29" i="8"/>
  <c r="D29" i="8"/>
  <c r="E29" i="8"/>
  <c r="F29" i="8"/>
  <c r="G29" i="8"/>
  <c r="H29" i="8"/>
  <c r="I29" i="8"/>
  <c r="J29" i="8"/>
  <c r="K29" i="8"/>
  <c r="L29" i="8"/>
  <c r="D40" i="8"/>
  <c r="E40" i="8" s="1"/>
  <c r="F40" i="8" s="1"/>
  <c r="D47" i="8" s="1"/>
  <c r="D48" i="8" s="1"/>
  <c r="C19" i="8"/>
  <c r="C74" i="8" s="1"/>
  <c r="C18" i="8"/>
  <c r="C20" i="8"/>
  <c r="C21" i="8"/>
  <c r="C72" i="8" s="1"/>
  <c r="C23" i="8"/>
  <c r="C24" i="8"/>
  <c r="C22" i="8"/>
  <c r="B14" i="3"/>
  <c r="S1" i="6"/>
  <c r="R1" i="6"/>
  <c r="Q1" i="6"/>
  <c r="P1" i="6"/>
  <c r="O1" i="6"/>
  <c r="N1" i="6"/>
  <c r="M1" i="6"/>
  <c r="L1" i="6"/>
  <c r="K1" i="6"/>
  <c r="J1" i="6"/>
  <c r="H1" i="6"/>
  <c r="G1" i="6"/>
  <c r="F1" i="6"/>
  <c r="E1" i="6"/>
  <c r="D1" i="6"/>
  <c r="B1" i="6"/>
  <c r="A1" i="6"/>
  <c r="B2" i="5"/>
  <c r="B1" i="5"/>
  <c r="B11" i="4"/>
  <c r="B10" i="4"/>
  <c r="B34" i="4"/>
  <c r="B50" i="4"/>
  <c r="B434" i="4"/>
  <c r="B4" i="4"/>
  <c r="B58" i="4"/>
  <c r="B6" i="4"/>
  <c r="B27" i="4"/>
  <c r="B51" i="4"/>
  <c r="B39" i="4"/>
  <c r="B32" i="4"/>
  <c r="B319" i="4"/>
  <c r="B45" i="4"/>
  <c r="B30" i="4"/>
  <c r="B321" i="4"/>
  <c r="B209" i="4"/>
  <c r="B5" i="4"/>
  <c r="B3" i="4"/>
  <c r="B208" i="4"/>
  <c r="B17" i="4"/>
  <c r="B28" i="4"/>
  <c r="B2" i="4"/>
  <c r="B296" i="4"/>
  <c r="B40" i="4"/>
  <c r="B181" i="4"/>
  <c r="B201" i="4"/>
  <c r="B312" i="4"/>
  <c r="B35" i="4"/>
  <c r="B26" i="4"/>
  <c r="B9" i="4"/>
  <c r="B29" i="4"/>
  <c r="B24" i="4"/>
  <c r="B31" i="4"/>
  <c r="B7" i="4"/>
  <c r="B25" i="4"/>
  <c r="B38" i="4"/>
  <c r="B53" i="4"/>
  <c r="B22" i="4"/>
  <c r="B57" i="4"/>
  <c r="B46" i="4"/>
  <c r="B44" i="4"/>
  <c r="B19" i="4"/>
  <c r="B37" i="4"/>
  <c r="B49" i="4"/>
  <c r="B47" i="4"/>
  <c r="B12" i="4"/>
  <c r="B42" i="4"/>
  <c r="B43" i="4"/>
  <c r="B21" i="4"/>
  <c r="B8" i="4"/>
  <c r="B18" i="4"/>
  <c r="B23" i="4"/>
  <c r="B36" i="4"/>
  <c r="B33" i="4"/>
  <c r="B294" i="4"/>
  <c r="B15" i="4"/>
  <c r="B451" i="4"/>
  <c r="B48" i="4"/>
  <c r="B20" i="4"/>
  <c r="B16" i="4"/>
  <c r="B13" i="4"/>
  <c r="B41" i="4"/>
  <c r="B63" i="4"/>
  <c r="B70" i="4"/>
  <c r="B59" i="4"/>
  <c r="B77" i="4"/>
  <c r="B54" i="4"/>
  <c r="B56" i="4"/>
  <c r="B74" i="4"/>
  <c r="B235" i="4"/>
  <c r="B69" i="4"/>
  <c r="B65" i="4"/>
  <c r="B64" i="4"/>
  <c r="B240" i="4"/>
  <c r="B14" i="4"/>
  <c r="B72" i="4"/>
  <c r="B79" i="4"/>
  <c r="B60" i="4"/>
  <c r="B62" i="4"/>
  <c r="B73" i="4"/>
  <c r="B52" i="4"/>
  <c r="B71" i="4"/>
  <c r="B87" i="4"/>
  <c r="B78" i="4"/>
  <c r="B100" i="4"/>
  <c r="B112" i="4"/>
  <c r="B96" i="4"/>
  <c r="B97" i="4"/>
  <c r="B75" i="4"/>
  <c r="B98" i="4"/>
  <c r="B268" i="4"/>
  <c r="B118" i="4"/>
  <c r="B55" i="4"/>
  <c r="B67" i="4"/>
  <c r="B113" i="4"/>
  <c r="B119" i="4"/>
  <c r="B107" i="4"/>
  <c r="B85" i="4"/>
  <c r="B126" i="4"/>
  <c r="B83" i="4"/>
  <c r="B278" i="4"/>
  <c r="B121" i="4"/>
  <c r="B88" i="4"/>
  <c r="B86" i="4"/>
  <c r="B82" i="4"/>
  <c r="B411" i="4"/>
  <c r="B76" i="4"/>
  <c r="B84" i="4"/>
  <c r="B92" i="4"/>
  <c r="B487" i="4"/>
  <c r="B93" i="4"/>
  <c r="B279" i="4"/>
  <c r="B103" i="4"/>
  <c r="B80" i="4"/>
  <c r="B90" i="4"/>
  <c r="B105" i="4"/>
  <c r="B111" i="4"/>
  <c r="B95" i="4"/>
  <c r="B129" i="4"/>
  <c r="B267" i="4"/>
  <c r="B102" i="4"/>
  <c r="B110" i="4"/>
  <c r="B94" i="4"/>
  <c r="B125" i="4"/>
  <c r="B68" i="4"/>
  <c r="B130" i="4"/>
  <c r="B124" i="4"/>
  <c r="B144" i="4"/>
  <c r="B424" i="4"/>
  <c r="B101" i="4"/>
  <c r="B177" i="4"/>
  <c r="B122" i="4"/>
  <c r="B81" i="4"/>
  <c r="B91" i="4"/>
  <c r="B106" i="4"/>
  <c r="B109" i="4"/>
  <c r="B99" i="4"/>
  <c r="B104" i="4"/>
  <c r="B116" i="4"/>
  <c r="B117" i="4"/>
  <c r="B132" i="4"/>
  <c r="B178" i="4"/>
  <c r="B427" i="4"/>
  <c r="B157" i="4"/>
  <c r="B501" i="4"/>
  <c r="B143" i="4"/>
  <c r="B137" i="4"/>
  <c r="B114" i="4"/>
  <c r="B123" i="4"/>
  <c r="B108" i="4"/>
  <c r="B128" i="4"/>
  <c r="B120" i="4"/>
  <c r="B138" i="4"/>
  <c r="B115" i="4"/>
  <c r="B147" i="4"/>
  <c r="B134" i="4"/>
  <c r="B150" i="4"/>
  <c r="B500" i="4"/>
  <c r="B133" i="4"/>
  <c r="B151" i="4"/>
  <c r="B140" i="4"/>
  <c r="B159" i="4"/>
  <c r="B148" i="4"/>
  <c r="B172" i="4"/>
  <c r="B142" i="4"/>
  <c r="B135" i="4"/>
  <c r="B145" i="4"/>
  <c r="B170" i="4"/>
  <c r="B141" i="4"/>
  <c r="B146" i="4"/>
  <c r="B154" i="4"/>
  <c r="B162" i="4"/>
  <c r="B149" i="4"/>
  <c r="B161" i="4"/>
  <c r="B131" i="4"/>
  <c r="B153" i="4"/>
  <c r="B168" i="4"/>
  <c r="B156" i="4"/>
  <c r="B152" i="4"/>
  <c r="B169" i="4"/>
  <c r="B388" i="4"/>
  <c r="B163" i="4"/>
  <c r="B164" i="4"/>
  <c r="B158" i="4"/>
  <c r="B155" i="4"/>
  <c r="B165" i="4"/>
  <c r="B497" i="4"/>
  <c r="B174" i="4"/>
  <c r="B171" i="4"/>
  <c r="B160" i="4"/>
  <c r="B197" i="4"/>
  <c r="B173" i="4"/>
  <c r="B176" i="4"/>
  <c r="B185" i="4"/>
  <c r="B175" i="4"/>
  <c r="B499" i="4"/>
  <c r="B179" i="4"/>
  <c r="B183" i="4"/>
  <c r="B198" i="4"/>
  <c r="B186" i="4"/>
  <c r="B180" i="4"/>
  <c r="B167" i="4"/>
  <c r="B193" i="4"/>
  <c r="B166" i="4"/>
  <c r="B61" i="4"/>
  <c r="B394" i="4"/>
  <c r="B212" i="4"/>
  <c r="B213" i="4"/>
  <c r="B247" i="4"/>
  <c r="B190" i="4"/>
  <c r="B192" i="4"/>
  <c r="B191" i="4"/>
  <c r="B189" i="4"/>
  <c r="B200" i="4"/>
  <c r="B66" i="4"/>
  <c r="B194" i="4"/>
  <c r="B182" i="4"/>
  <c r="B258" i="4"/>
  <c r="B202" i="4"/>
  <c r="B203" i="4"/>
  <c r="B205" i="4"/>
  <c r="B204" i="4"/>
  <c r="B226" i="4"/>
  <c r="B233" i="4"/>
  <c r="B220" i="4"/>
  <c r="B207" i="4"/>
  <c r="B211" i="4"/>
  <c r="B215" i="4"/>
  <c r="B222" i="4"/>
  <c r="B228" i="4"/>
  <c r="B230" i="4"/>
  <c r="B217" i="4"/>
  <c r="B232" i="4"/>
  <c r="B237" i="4"/>
  <c r="B218" i="4"/>
  <c r="B216" i="4"/>
  <c r="B221" i="4"/>
  <c r="B224" i="4"/>
  <c r="B225" i="4"/>
  <c r="B238" i="4"/>
  <c r="B223" i="4"/>
  <c r="B210" i="4"/>
  <c r="B229" i="4"/>
  <c r="B239" i="4"/>
  <c r="B227" i="4"/>
  <c r="B251" i="4"/>
  <c r="B241" i="4"/>
  <c r="B249" i="4"/>
  <c r="B244" i="4"/>
  <c r="B236" i="4"/>
  <c r="B231" i="4"/>
  <c r="B219" i="4"/>
  <c r="B259" i="4"/>
  <c r="B246" i="4"/>
  <c r="B234" i="4"/>
  <c r="B248" i="4"/>
  <c r="B242" i="4"/>
  <c r="B252" i="4"/>
  <c r="B255" i="4"/>
  <c r="B243" i="4"/>
  <c r="B257" i="4"/>
  <c r="B245" i="4"/>
  <c r="B412" i="4"/>
  <c r="B260" i="4"/>
  <c r="B250" i="4"/>
  <c r="B254" i="4"/>
  <c r="B253" i="4"/>
  <c r="B272" i="4"/>
  <c r="B265" i="4"/>
  <c r="B263" i="4"/>
  <c r="B266" i="4"/>
  <c r="B264" i="4"/>
  <c r="B262" i="4"/>
  <c r="B415" i="4"/>
  <c r="B271" i="4"/>
  <c r="B261" i="4"/>
  <c r="B270" i="4"/>
  <c r="B274" i="4"/>
  <c r="B280" i="4"/>
  <c r="B281" i="4"/>
  <c r="B285" i="4"/>
  <c r="B277" i="4"/>
  <c r="B275" i="4"/>
  <c r="B286" i="4"/>
  <c r="B284" i="4"/>
  <c r="B287" i="4"/>
  <c r="B273" i="4"/>
  <c r="B290" i="4"/>
  <c r="B276" i="4"/>
  <c r="B298" i="4"/>
  <c r="B293" i="4"/>
  <c r="B315" i="4"/>
  <c r="B283" i="4"/>
  <c r="B288" i="4"/>
  <c r="B308" i="4"/>
  <c r="B331" i="4"/>
  <c r="B295" i="4"/>
  <c r="B333" i="4"/>
  <c r="B316" i="4"/>
  <c r="B299" i="4"/>
  <c r="B289" i="4"/>
  <c r="B330" i="4"/>
  <c r="B306" i="4"/>
  <c r="B303" i="4"/>
  <c r="B325" i="4"/>
  <c r="B318" i="4"/>
  <c r="B314" i="4"/>
  <c r="B317" i="4"/>
  <c r="B435" i="4"/>
  <c r="B305" i="4"/>
  <c r="B282" i="4"/>
  <c r="B300" i="4"/>
  <c r="B311" i="4"/>
  <c r="B328" i="4"/>
  <c r="B292" i="4"/>
  <c r="B301" i="4"/>
  <c r="B444" i="4"/>
  <c r="B304" i="4"/>
  <c r="B324" i="4"/>
  <c r="B309" i="4"/>
  <c r="B323" i="4"/>
  <c r="B332" i="4"/>
  <c r="B313" i="4"/>
  <c r="B302" i="4"/>
  <c r="B320" i="4"/>
  <c r="B329" i="4"/>
  <c r="B341" i="4"/>
  <c r="B310" i="4"/>
  <c r="B355" i="4"/>
  <c r="B337" i="4"/>
  <c r="B342" i="4"/>
  <c r="B347" i="4"/>
  <c r="B334" i="4"/>
  <c r="B269" i="4"/>
  <c r="B335" i="4"/>
  <c r="B327" i="4"/>
  <c r="B340" i="4"/>
  <c r="B350" i="4"/>
  <c r="B344" i="4"/>
  <c r="B326" i="4"/>
  <c r="B256" i="4"/>
  <c r="B356" i="4"/>
  <c r="B338" i="4"/>
  <c r="B354" i="4"/>
  <c r="B322" i="4"/>
  <c r="B339" i="4"/>
  <c r="B345" i="4"/>
  <c r="B343" i="4"/>
  <c r="B348" i="4"/>
  <c r="B352" i="4"/>
  <c r="B346" i="4"/>
  <c r="B351" i="4"/>
  <c r="B336" i="4"/>
  <c r="B362" i="4"/>
  <c r="B375" i="4"/>
  <c r="B364" i="4"/>
  <c r="B360" i="4"/>
  <c r="B353" i="4"/>
  <c r="B385" i="4"/>
  <c r="B380" i="4"/>
  <c r="B361" i="4"/>
  <c r="B374" i="4"/>
  <c r="B383" i="4"/>
  <c r="B381" i="4"/>
  <c r="B372" i="4"/>
  <c r="B359" i="4"/>
  <c r="B377" i="4"/>
  <c r="B370" i="4"/>
  <c r="B389" i="4"/>
  <c r="B366" i="4"/>
  <c r="B386" i="4"/>
  <c r="B395" i="4"/>
  <c r="B378" i="4"/>
  <c r="B401" i="4"/>
  <c r="B384" i="4"/>
  <c r="B358" i="4"/>
  <c r="B363" i="4"/>
  <c r="B390" i="4"/>
  <c r="B379" i="4"/>
  <c r="B368" i="4"/>
  <c r="B382" i="4"/>
  <c r="B365" i="4"/>
  <c r="B369" i="4"/>
  <c r="B367" i="4"/>
  <c r="B371" i="4"/>
  <c r="B387" i="4"/>
  <c r="B376" i="4"/>
  <c r="B373" i="4"/>
  <c r="B206" i="4"/>
  <c r="B398" i="4"/>
  <c r="B399" i="4"/>
  <c r="B404" i="4"/>
  <c r="B349" i="4"/>
  <c r="B357" i="4"/>
  <c r="B391" i="4"/>
  <c r="B136" i="4"/>
  <c r="B400" i="4"/>
  <c r="B403" i="4"/>
  <c r="B396" i="4"/>
  <c r="B408" i="4"/>
  <c r="B397" i="4"/>
  <c r="B496" i="4"/>
  <c r="B407" i="4"/>
  <c r="B402" i="4"/>
  <c r="B392" i="4"/>
  <c r="B127" i="4"/>
  <c r="B405" i="4"/>
  <c r="B393" i="4"/>
  <c r="B423" i="4"/>
  <c r="B429" i="4"/>
  <c r="B431" i="4"/>
  <c r="B409" i="4"/>
  <c r="B428" i="4"/>
  <c r="B416" i="4"/>
  <c r="B426" i="4"/>
  <c r="B420" i="4"/>
  <c r="B432" i="4"/>
  <c r="B413" i="4"/>
  <c r="B421" i="4"/>
  <c r="B418" i="4"/>
  <c r="B291" i="4"/>
  <c r="B297" i="4"/>
  <c r="B414" i="4"/>
  <c r="B406" i="4"/>
  <c r="B425" i="4"/>
  <c r="B422" i="4"/>
  <c r="B419" i="4"/>
  <c r="B410" i="4"/>
  <c r="B433" i="4"/>
  <c r="B430" i="4"/>
  <c r="B417" i="4"/>
  <c r="B446" i="4"/>
  <c r="B441" i="4"/>
  <c r="B440" i="4"/>
  <c r="B199" i="4"/>
  <c r="B437" i="4"/>
  <c r="B187" i="4"/>
  <c r="B445" i="4"/>
  <c r="B196" i="4"/>
  <c r="B443" i="4"/>
  <c r="B438" i="4"/>
  <c r="B447" i="4"/>
  <c r="B453" i="4"/>
  <c r="B454" i="4"/>
  <c r="B436" i="4"/>
  <c r="B450" i="4"/>
  <c r="B439" i="4"/>
  <c r="B442" i="4"/>
  <c r="B452" i="4"/>
  <c r="B184" i="4"/>
  <c r="B188" i="4"/>
  <c r="B448" i="4"/>
  <c r="B460" i="4"/>
  <c r="B456" i="4"/>
  <c r="B465" i="4"/>
  <c r="B449" i="4"/>
  <c r="B195" i="4"/>
  <c r="B457" i="4"/>
  <c r="B458" i="4"/>
  <c r="B455" i="4"/>
  <c r="B461" i="4"/>
  <c r="B464" i="4"/>
  <c r="B467" i="4"/>
  <c r="B466" i="4"/>
  <c r="B463" i="4"/>
  <c r="B470" i="4"/>
  <c r="B469" i="4"/>
  <c r="B462" i="4"/>
  <c r="B471" i="4"/>
  <c r="B479" i="4"/>
  <c r="B475" i="4"/>
  <c r="B468" i="4"/>
  <c r="B477" i="4"/>
  <c r="B472" i="4"/>
  <c r="B459" i="4"/>
  <c r="B476" i="4"/>
  <c r="B478" i="4"/>
  <c r="B486" i="4"/>
  <c r="B473" i="4"/>
  <c r="B89" i="4"/>
  <c r="B484" i="4"/>
  <c r="B474" i="4"/>
  <c r="B481" i="4"/>
  <c r="B139" i="4"/>
  <c r="B214" i="4"/>
  <c r="B491" i="4"/>
  <c r="B483" i="4"/>
  <c r="B485" i="4"/>
  <c r="B493" i="4"/>
  <c r="B489" i="4"/>
  <c r="B482" i="4"/>
  <c r="B480" i="4"/>
  <c r="B492" i="4"/>
  <c r="B494" i="4"/>
  <c r="B490" i="4"/>
  <c r="B498" i="4"/>
  <c r="B495" i="4"/>
  <c r="B488" i="4"/>
  <c r="B502" i="4"/>
  <c r="B503" i="4"/>
  <c r="B307" i="4"/>
  <c r="S1" i="4"/>
  <c r="B1" i="4"/>
  <c r="D1" i="4"/>
  <c r="E1" i="4"/>
  <c r="F1" i="4"/>
  <c r="G1" i="4"/>
  <c r="H1" i="4"/>
  <c r="J1" i="4"/>
  <c r="K1" i="4"/>
  <c r="L1" i="4"/>
  <c r="M1" i="4"/>
  <c r="N1" i="4"/>
  <c r="O1" i="4"/>
  <c r="P1" i="4"/>
  <c r="Q1" i="4"/>
  <c r="R1" i="4"/>
  <c r="A1" i="4"/>
  <c r="B2" i="3"/>
  <c r="B4" i="3"/>
  <c r="B5" i="3"/>
  <c r="B6" i="3"/>
  <c r="B7" i="3"/>
  <c r="B9" i="3"/>
  <c r="B8" i="3"/>
  <c r="B10" i="3"/>
  <c r="B11" i="3"/>
  <c r="B12" i="3"/>
  <c r="B13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30" i="3"/>
  <c r="B31" i="3"/>
  <c r="B3" i="3"/>
  <c r="B1" i="3"/>
  <c r="D1" i="3"/>
  <c r="E1" i="3"/>
  <c r="F1" i="3"/>
  <c r="G1" i="3"/>
  <c r="H1" i="3"/>
  <c r="J1" i="3"/>
  <c r="K1" i="3"/>
  <c r="L1" i="3"/>
  <c r="M1" i="3"/>
  <c r="N1" i="3"/>
  <c r="O1" i="3"/>
  <c r="P1" i="3"/>
  <c r="Q1" i="3"/>
  <c r="R1" i="3"/>
  <c r="S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C71" i="8"/>
  <c r="D51" i="8"/>
  <c r="E51" i="8" s="1"/>
  <c r="F51" i="8" s="1"/>
  <c r="D56" i="8" s="1"/>
  <c r="D57" i="8" s="1"/>
  <c r="D46" i="8"/>
  <c r="D52" i="8"/>
  <c r="E52" i="8" s="1"/>
  <c r="F52" i="8" s="1"/>
  <c r="C75" i="8"/>
  <c r="B31" i="8"/>
  <c r="E53" i="8" s="1"/>
  <c r="F53" i="8" s="1"/>
  <c r="D41" i="8"/>
  <c r="E41" i="8"/>
  <c r="F41" i="8" s="1"/>
  <c r="B33" i="3" l="1"/>
  <c r="A5" i="8"/>
  <c r="D28" i="8"/>
  <c r="B28" i="8"/>
  <c r="C60" i="8" s="1"/>
  <c r="C73" i="8" s="1"/>
  <c r="B19" i="2"/>
  <c r="B20" i="2" s="1"/>
  <c r="B21" i="2" s="1"/>
  <c r="B14" i="2"/>
  <c r="B13" i="2"/>
  <c r="B22" i="2"/>
  <c r="B32" i="2"/>
  <c r="B33" i="2"/>
  <c r="D15" i="2"/>
  <c r="C27" i="2"/>
  <c r="C38" i="2"/>
  <c r="B34" i="2"/>
  <c r="D26" i="2"/>
  <c r="E27" i="2"/>
  <c r="E25" i="2"/>
  <c r="B12" i="2"/>
  <c r="D27" i="2"/>
  <c r="E26" i="2"/>
  <c r="C39" i="2"/>
  <c r="C26" i="2"/>
  <c r="D25" i="2"/>
  <c r="D39" i="2"/>
  <c r="E38" i="2"/>
  <c r="D37" i="2"/>
  <c r="C15" i="2"/>
  <c r="C37" i="2"/>
  <c r="E39" i="2"/>
  <c r="E37" i="2"/>
  <c r="D38" i="2"/>
  <c r="F28" i="8"/>
  <c r="E15" i="2"/>
  <c r="E28" i="8"/>
  <c r="C25" i="2"/>
  <c r="G28" i="8"/>
  <c r="C28" i="8"/>
  <c r="D45" i="8" l="1"/>
  <c r="E45" i="8" s="1"/>
  <c r="F45" i="8" s="1"/>
  <c r="E2" i="9"/>
  <c r="B15" i="2"/>
  <c r="C66" i="8"/>
  <c r="C65" i="8"/>
  <c r="D28" i="2"/>
  <c r="E28" i="2"/>
  <c r="C64" i="8"/>
  <c r="B27" i="2"/>
  <c r="B38" i="2"/>
  <c r="D40" i="2"/>
  <c r="B39" i="2"/>
  <c r="B26" i="2"/>
  <c r="C40" i="2"/>
  <c r="B37" i="2"/>
  <c r="E55" i="8"/>
  <c r="F55" i="8" s="1"/>
  <c r="E3" i="9"/>
  <c r="B25" i="2"/>
  <c r="C28" i="2"/>
  <c r="E40" i="2"/>
  <c r="E4" i="9" l="1"/>
  <c r="E5" i="9" s="1"/>
  <c r="E6" i="9" s="1"/>
  <c r="E7" i="9" s="1"/>
  <c r="C61" i="8" s="1"/>
  <c r="C62" i="8" s="1"/>
  <c r="C68" i="8" s="1"/>
  <c r="E46" i="8"/>
  <c r="F46" i="8" s="1"/>
  <c r="B28" i="2"/>
  <c r="B40" i="2"/>
  <c r="C63" i="8" l="1"/>
</calcChain>
</file>

<file path=xl/sharedStrings.xml><?xml version="1.0" encoding="utf-8"?>
<sst xmlns="http://schemas.openxmlformats.org/spreadsheetml/2006/main" count="7898" uniqueCount="1843">
  <si>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</si>
  <si>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</si>
  <si>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</si>
  <si>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</si>
  <si>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</si>
  <si>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</si>
  <si>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</si>
  <si>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</si>
  <si>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</si>
  <si>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</si>
  <si>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</si>
  <si>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</si>
  <si>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</si>
  <si>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</si>
  <si>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</si>
  <si>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</si>
  <si>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</si>
  <si>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</si>
  <si>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</si>
  <si>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</si>
  <si>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</si>
  <si>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</si>
  <si>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</si>
  <si>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</si>
  <si>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</si>
  <si>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</si>
  <si>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</si>
  <si>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</si>
  <si>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</si>
  <si>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</si>
  <si>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</si>
  <si>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</si>
  <si>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</si>
  <si>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</si>
  <si>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</si>
  <si>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</si>
  <si>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</si>
  <si>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</si>
  <si>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EPSmg Estimate</t>
  </si>
  <si>
    <t>Market Cap</t>
  </si>
  <si>
    <t>Cap Size</t>
  </si>
  <si>
    <t>Industry</t>
  </si>
  <si>
    <t>AZO</t>
  </si>
  <si>
    <t>AutoZone, Inc.</t>
  </si>
  <si>
    <t>F</t>
  </si>
  <si>
    <t>S</t>
  </si>
  <si>
    <t>O</t>
  </si>
  <si>
    <t>SO</t>
  </si>
  <si>
    <t>Large</t>
  </si>
  <si>
    <t>Auto</t>
  </si>
  <si>
    <t>CINF</t>
  </si>
  <si>
    <t>Cincinnati Financial Corporation</t>
  </si>
  <si>
    <t>A</t>
  </si>
  <si>
    <t>D</t>
  </si>
  <si>
    <t>U</t>
  </si>
  <si>
    <t>DU</t>
  </si>
  <si>
    <t>N/A</t>
  </si>
  <si>
    <t>Insurance</t>
  </si>
  <si>
    <t>CTXS</t>
  </si>
  <si>
    <t>Citrix Systems, Inc.</t>
  </si>
  <si>
    <t>Software</t>
  </si>
  <si>
    <t>FLS</t>
  </si>
  <si>
    <t>Flowserve Corp</t>
  </si>
  <si>
    <t>Mid</t>
  </si>
  <si>
    <t>Construction</t>
  </si>
  <si>
    <t>FLT</t>
  </si>
  <si>
    <t>FleetCor Technologies, Inc.</t>
  </si>
  <si>
    <t>Business Support</t>
  </si>
  <si>
    <t>AVB</t>
  </si>
  <si>
    <t>AvalonBay Communities Inc</t>
  </si>
  <si>
    <t>D+</t>
  </si>
  <si>
    <t>REIT</t>
  </si>
  <si>
    <t>WBA</t>
  </si>
  <si>
    <t>Walgreens Boots Alliance Inc</t>
  </si>
  <si>
    <t>B+</t>
  </si>
  <si>
    <t>Retail</t>
  </si>
  <si>
    <t>WY</t>
  </si>
  <si>
    <t>Weyerhaeuser Co</t>
  </si>
  <si>
    <t>XEL</t>
  </si>
  <si>
    <t>Xcel Energy Inc</t>
  </si>
  <si>
    <t>Utilities</t>
  </si>
  <si>
    <t>Ticker</t>
  </si>
  <si>
    <t>Name with Link</t>
  </si>
  <si>
    <t>Agilent Technologies Inc</t>
  </si>
  <si>
    <t>C</t>
  </si>
  <si>
    <t>E</t>
  </si>
  <si>
    <t>EO</t>
  </si>
  <si>
    <t>Medical</t>
  </si>
  <si>
    <t>AAL</t>
  </si>
  <si>
    <t>American Airlines Group Inc</t>
  </si>
  <si>
    <t>C-</t>
  </si>
  <si>
    <t>SU</t>
  </si>
  <si>
    <t>Airlines</t>
  </si>
  <si>
    <t>AAN</t>
  </si>
  <si>
    <t>Aaron's, Inc.</t>
  </si>
  <si>
    <t>A-</t>
  </si>
  <si>
    <t>AAP</t>
  </si>
  <si>
    <t>Advance Auto Parts, Inc.</t>
  </si>
  <si>
    <t>AAPL</t>
  </si>
  <si>
    <t>Apple Inc.</t>
  </si>
  <si>
    <t>IT Hardware</t>
  </si>
  <si>
    <t>AAXN</t>
  </si>
  <si>
    <t>Axon Enterprise Inc</t>
  </si>
  <si>
    <t>Defense</t>
  </si>
  <si>
    <t>ABBV</t>
  </si>
  <si>
    <t>AbbVie Inc</t>
  </si>
  <si>
    <t>B</t>
  </si>
  <si>
    <t>EU</t>
  </si>
  <si>
    <t>Pharmaceuticals</t>
  </si>
  <si>
    <t>ABC</t>
  </si>
  <si>
    <t>AmerisourceBergen Corp.</t>
  </si>
  <si>
    <t>ABT</t>
  </si>
  <si>
    <t>Abbott Laboratories</t>
  </si>
  <si>
    <t>ACIW</t>
  </si>
  <si>
    <t>ACI Worldwide Inc</t>
  </si>
  <si>
    <t>Information Technology</t>
  </si>
  <si>
    <t>ACM</t>
  </si>
  <si>
    <t>Aecom</t>
  </si>
  <si>
    <t>ACN</t>
  </si>
  <si>
    <t>Accenture Plc</t>
  </si>
  <si>
    <t>ADBE</t>
  </si>
  <si>
    <t>Adobe Inc</t>
  </si>
  <si>
    <t>ADI</t>
  </si>
  <si>
    <t>Analog Devices, Inc.</t>
  </si>
  <si>
    <t>C+</t>
  </si>
  <si>
    <t>ADM</t>
  </si>
  <si>
    <t>Archer Daniels Midland Co</t>
  </si>
  <si>
    <t>Food Processing</t>
  </si>
  <si>
    <t>ADP</t>
  </si>
  <si>
    <t>Automatic Data Processing</t>
  </si>
  <si>
    <t>ADS</t>
  </si>
  <si>
    <t>Alliance Data Systems Corporation</t>
  </si>
  <si>
    <t>B-</t>
  </si>
  <si>
    <t>ADSK</t>
  </si>
  <si>
    <t>Autodesk, Inc.</t>
  </si>
  <si>
    <t>AEE</t>
  </si>
  <si>
    <t>Ameren Corp</t>
  </si>
  <si>
    <t>AEO</t>
  </si>
  <si>
    <t>American Eagle Outfitters</t>
  </si>
  <si>
    <t>Apparel</t>
  </si>
  <si>
    <t>AEP</t>
  </si>
  <si>
    <t>American Electric Power Company Inc</t>
  </si>
  <si>
    <t>AES</t>
  </si>
  <si>
    <t>AES Corp</t>
  </si>
  <si>
    <t>AFG</t>
  </si>
  <si>
    <t>American Financial Group Inc</t>
  </si>
  <si>
    <t>DF</t>
  </si>
  <si>
    <t>AFL</t>
  </si>
  <si>
    <t>AFLAC Incorporated</t>
  </si>
  <si>
    <t>A+</t>
  </si>
  <si>
    <t>AGCO</t>
  </si>
  <si>
    <t>AGCO Corporation</t>
  </si>
  <si>
    <t>Machinery</t>
  </si>
  <si>
    <t>AGN</t>
  </si>
  <si>
    <t>Allergan plc</t>
  </si>
  <si>
    <t>AHL</t>
  </si>
  <si>
    <t>Aspen Insurance Holdings Limited</t>
  </si>
  <si>
    <t>AIG</t>
  </si>
  <si>
    <t>American International Group Inc</t>
  </si>
  <si>
    <t>AIV</t>
  </si>
  <si>
    <t>Apartment Investment and Management Co</t>
  </si>
  <si>
    <t>AIZ</t>
  </si>
  <si>
    <t>Assurant, Inc.</t>
  </si>
  <si>
    <t>AJG</t>
  </si>
  <si>
    <t>Arthur J Gallagher &amp; Co</t>
  </si>
  <si>
    <t>AKAM</t>
  </si>
  <si>
    <t>Akamai Technologies, Inc.</t>
  </si>
  <si>
    <t>AKRX</t>
  </si>
  <si>
    <t>Akorn, Inc.</t>
  </si>
  <si>
    <t>Small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</si>
  <si>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</si>
  <si>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</si>
  <si>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</si>
  <si>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</si>
  <si>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</si>
  <si>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</si>
  <si>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</si>
  <si>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</si>
  <si>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</si>
  <si>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</si>
  <si>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</si>
  <si>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</si>
  <si>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</si>
  <si>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</si>
  <si>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</si>
  <si>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</si>
  <si>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SF</t>
  </si>
  <si>
    <t>AMAT</t>
  </si>
  <si>
    <t>Applied Materials, Inc.</t>
  </si>
  <si>
    <t>AMCX</t>
  </si>
  <si>
    <t>AMC NETWORKS INC Common Stock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</si>
  <si>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</si>
  <si>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</si>
  <si>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</si>
  <si>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</si>
  <si>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</si>
  <si>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</si>
  <si>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</si>
  <si>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Financial Services</t>
  </si>
  <si>
    <t>AMGN</t>
  </si>
  <si>
    <t>Amgen, Inc.</t>
  </si>
  <si>
    <t>EF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</si>
  <si>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</si>
  <si>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</si>
  <si>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</si>
  <si>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</si>
  <si>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</si>
  <si>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</si>
  <si>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</si>
  <si>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</si>
  <si>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</si>
  <si>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</si>
  <si>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</si>
  <si>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</si>
  <si>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</si>
  <si>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</si>
  <si>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</si>
  <si>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</t>
  </si>
  <si>
    <t>AOS</t>
  </si>
  <si>
    <t>A. O. Smith Corp</t>
  </si>
  <si>
    <t>APA</t>
  </si>
  <si>
    <t>Apache Corporation</t>
  </si>
  <si>
    <t>Oil &amp; Gas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</si>
  <si>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</si>
  <si>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</si>
  <si>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</si>
  <si>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</si>
  <si>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</si>
  <si>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</si>
  <si>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APTV</t>
  </si>
  <si>
    <t>Aptiv PLC</t>
  </si>
  <si>
    <t>ARE</t>
  </si>
  <si>
    <t>Alexandria Real Estate Equities Inc</t>
  </si>
  <si>
    <t>ARLP</t>
  </si>
  <si>
    <t>Alliance Resource Partners, L.P.</t>
  </si>
  <si>
    <t>Mining</t>
  </si>
  <si>
    <t>ARNC</t>
  </si>
  <si>
    <t>Arconic Inc</t>
  </si>
  <si>
    <t>ARRS</t>
  </si>
  <si>
    <t>ARRIS International plc</t>
  </si>
  <si>
    <t>Telecom</t>
  </si>
  <si>
    <t>ARW</t>
  </si>
  <si>
    <t>Arrow Electronics, Inc.</t>
  </si>
  <si>
    <t>ASH</t>
  </si>
  <si>
    <t>Ashland Global Holdings Inc</t>
  </si>
  <si>
    <t>ATI</t>
  </si>
  <si>
    <t>Allegheny Technologies Incorporated</t>
  </si>
  <si>
    <t>ATVI</t>
  </si>
  <si>
    <t>Activision Blizzard, Inc.</t>
  </si>
  <si>
    <t>Children's Products</t>
  </si>
  <si>
    <t>AVGO</t>
  </si>
  <si>
    <t>Broadcom Inc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</si>
  <si>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</si>
  <si>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</si>
  <si>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</si>
  <si>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</si>
  <si>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</si>
  <si>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</si>
  <si>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</si>
  <si>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</si>
  <si>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</si>
  <si>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</si>
  <si>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</si>
  <si>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BA</t>
  </si>
  <si>
    <t>Boeing Co</t>
  </si>
  <si>
    <t>Aircraft Manufacturing</t>
  </si>
  <si>
    <t>BAC</t>
  </si>
  <si>
    <t>Bank of America Corp</t>
  </si>
  <si>
    <t>Banks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</si>
  <si>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</si>
  <si>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</si>
  <si>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</si>
  <si>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</si>
  <si>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</si>
  <si>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</si>
  <si>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</si>
  <si>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</si>
  <si>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</si>
  <si>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</si>
  <si>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</si>
  <si>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</si>
  <si>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DO</t>
  </si>
  <si>
    <t>BF.B</t>
  </si>
  <si>
    <t>Brown-Forman Corporation Class B</t>
  </si>
  <si>
    <t>Alcohol &amp; Tobacco</t>
  </si>
  <si>
    <t>BGFV</t>
  </si>
  <si>
    <t>Big 5 Sporting Goods Corporation</t>
  </si>
  <si>
    <t>BGS</t>
  </si>
  <si>
    <t>B&amp;G Foods, Inc.</t>
  </si>
  <si>
    <t>BHF</t>
  </si>
  <si>
    <t>Brighthouse Financial Inc</t>
  </si>
  <si>
    <t>BHGE</t>
  </si>
  <si>
    <t>Baker Hughes A GE Co</t>
  </si>
  <si>
    <t>BIIB</t>
  </si>
  <si>
    <t>Biogen Inc</t>
  </si>
  <si>
    <t>BK</t>
  </si>
  <si>
    <t>Bank of New York Mellon Corp</t>
  </si>
  <si>
    <t>BKNG</t>
  </si>
  <si>
    <t>Booking Holdings Inc</t>
  </si>
  <si>
    <t>Travel</t>
  </si>
  <si>
    <t>BLK</t>
  </si>
  <si>
    <t>BlackRock, Inc.</t>
  </si>
  <si>
    <t>BLL</t>
  </si>
  <si>
    <t>Ball Corporation</t>
  </si>
  <si>
    <t>Packaging</t>
  </si>
  <si>
    <t>BMS</t>
  </si>
  <si>
    <t>Bemis Company, Inc.</t>
  </si>
  <si>
    <t>BMY</t>
  </si>
  <si>
    <t>Bristol-Myers Squibb Co</t>
  </si>
  <si>
    <t>BRK.B</t>
  </si>
  <si>
    <t>Berkshire Hathaway Inc. Class B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</si>
  <si>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</si>
  <si>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</si>
  <si>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</si>
  <si>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</si>
  <si>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</si>
  <si>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</si>
  <si>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</si>
  <si>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CAG</t>
  </si>
  <si>
    <t>Conagra Brands Inc</t>
  </si>
  <si>
    <t>CAH</t>
  </si>
  <si>
    <t>Cardinal Health Inc</t>
  </si>
  <si>
    <t>CAT</t>
  </si>
  <si>
    <t>Caterpillar Inc.</t>
  </si>
  <si>
    <t>CB</t>
  </si>
  <si>
    <t>Chubb Ltd</t>
  </si>
  <si>
    <t>CBOE</t>
  </si>
  <si>
    <t>Cboe Global Markets Inc</t>
  </si>
  <si>
    <t>CBRE</t>
  </si>
  <si>
    <t>CBRE Group Inc</t>
  </si>
  <si>
    <t>CBS</t>
  </si>
  <si>
    <t>CBS Corporation Common Stock</t>
  </si>
  <si>
    <t>CCI</t>
  </si>
  <si>
    <t>CROWN CASTLE IN/SH SH</t>
  </si>
  <si>
    <t>CCL</t>
  </si>
  <si>
    <t>Carnival Corp</t>
  </si>
  <si>
    <t>Hospitality</t>
  </si>
  <si>
    <t>CDNS</t>
  </si>
  <si>
    <t>Cadence Design Systems Inc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</si>
  <si>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</si>
  <si>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</si>
  <si>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</si>
  <si>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</si>
  <si>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</si>
  <si>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</si>
  <si>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</si>
  <si>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</si>
  <si>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</si>
  <si>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</si>
  <si>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</si>
  <si>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</si>
  <si>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</si>
  <si>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CFR</t>
  </si>
  <si>
    <t>Cullen/Frost Bankers, Inc.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</si>
  <si>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</si>
  <si>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</si>
  <si>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</si>
  <si>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</si>
  <si>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</si>
  <si>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</si>
  <si>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</si>
  <si>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</si>
  <si>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</si>
  <si>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</si>
  <si>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</si>
  <si>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</si>
  <si>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Freight</t>
  </si>
  <si>
    <t>CHS</t>
  </si>
  <si>
    <t>Chico's FAS, Inc.</t>
  </si>
  <si>
    <t>CHSP</t>
  </si>
  <si>
    <t>Chesapeake Lodging Trust</t>
  </si>
  <si>
    <t>CHTR</t>
  </si>
  <si>
    <t>Charter Communications Inc</t>
  </si>
  <si>
    <t>CHUY</t>
  </si>
  <si>
    <t>Chuy's Holdings Inc</t>
  </si>
  <si>
    <t>Restaurants</t>
  </si>
  <si>
    <t>CI</t>
  </si>
  <si>
    <t>Cigna Holding Co</t>
  </si>
  <si>
    <t>CIEN</t>
  </si>
  <si>
    <t>Ciena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</si>
  <si>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</si>
  <si>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</si>
  <si>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</si>
  <si>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</si>
  <si>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</si>
  <si>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</si>
  <si>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</si>
  <si>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</si>
  <si>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</si>
  <si>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</si>
  <si>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</si>
  <si>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</si>
  <si>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</si>
  <si>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</si>
  <si>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</si>
  <si>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</si>
  <si>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</si>
  <si>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</si>
  <si>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</si>
  <si>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</si>
  <si>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</si>
  <si>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</si>
  <si>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</si>
  <si>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</si>
  <si>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</si>
  <si>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</si>
  <si>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Steel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</si>
  <si>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</si>
  <si>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</si>
  <si>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</si>
  <si>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</si>
  <si>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</si>
  <si>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</si>
  <si>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</si>
  <si>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</si>
  <si>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</si>
  <si>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MTG CO/SH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</si>
  <si>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</si>
  <si>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</si>
  <si>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</si>
  <si>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</si>
  <si>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</si>
  <si>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</si>
  <si>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</si>
  <si>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</si>
  <si>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</si>
  <si>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</si>
  <si>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</si>
  <si>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</si>
  <si>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</si>
  <si>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</si>
  <si>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</si>
  <si>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</si>
  <si>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</si>
  <si>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</si>
  <si>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CNX</t>
  </si>
  <si>
    <t>CNX Resources Corp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</si>
  <si>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</si>
  <si>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</si>
  <si>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</si>
  <si>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</si>
  <si>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</si>
  <si>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</si>
  <si>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</si>
  <si>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</si>
  <si>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</si>
  <si>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</si>
  <si>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</si>
  <si>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</si>
  <si>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</si>
  <si>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</si>
  <si>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</si>
  <si>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</si>
  <si>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</si>
  <si>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</si>
  <si>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</si>
  <si>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</si>
  <si>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</si>
  <si>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</si>
  <si>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</si>
  <si>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</si>
  <si>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</si>
  <si>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</si>
  <si>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</si>
  <si>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CPRT</t>
  </si>
  <si>
    <t>Copart, Inc.</t>
  </si>
  <si>
    <t>CPS</t>
  </si>
  <si>
    <t>ChoicePoint Inc. Common Stock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</si>
  <si>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</si>
  <si>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</si>
  <si>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</si>
  <si>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</si>
  <si>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</si>
  <si>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</si>
  <si>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</si>
  <si>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</si>
  <si>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</si>
  <si>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</si>
  <si>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</si>
  <si>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</si>
  <si>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</si>
  <si>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</si>
  <si>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</si>
  <si>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</si>
  <si>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</si>
  <si>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</si>
  <si>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</si>
  <si>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</si>
  <si>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</si>
  <si>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</si>
  <si>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</si>
  <si>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</si>
  <si>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</si>
  <si>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</si>
  <si>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</si>
  <si>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</si>
  <si>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</si>
  <si>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</si>
  <si>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</si>
  <si>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</si>
  <si>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</si>
  <si>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</si>
  <si>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</si>
  <si>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</si>
  <si>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</si>
  <si>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</si>
  <si>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</si>
  <si>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</si>
  <si>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</si>
  <si>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</si>
  <si>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</si>
  <si>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</si>
  <si>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</si>
  <si>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</si>
  <si>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</si>
  <si>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</si>
  <si>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</si>
  <si>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</si>
  <si>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</si>
  <si>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</si>
  <si>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</si>
  <si>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</si>
  <si>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</si>
  <si>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</si>
  <si>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</si>
  <si>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</si>
  <si>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</si>
  <si>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</si>
  <si>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</si>
  <si>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</si>
  <si>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</si>
  <si>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</si>
  <si>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</si>
  <si>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</si>
  <si>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</si>
  <si>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</si>
  <si>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</si>
  <si>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</si>
  <si>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Dominion Energy Inc</t>
  </si>
  <si>
    <t>DAL</t>
  </si>
  <si>
    <t>Delta Air Lines, Inc.</t>
  </si>
  <si>
    <t>DE</t>
  </si>
  <si>
    <t>Deere &amp; Company</t>
  </si>
  <si>
    <t>DECK</t>
  </si>
  <si>
    <t>Deckers Outdoor Corp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</si>
  <si>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</si>
  <si>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</si>
  <si>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</si>
  <si>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</si>
  <si>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</si>
  <si>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</si>
  <si>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</si>
  <si>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</si>
  <si>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</si>
  <si>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</si>
  <si>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</si>
  <si>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</si>
  <si>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</si>
  <si>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</si>
  <si>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COMMUNICATIONS INC. Common Stock</t>
  </si>
  <si>
    <t>DISCK</t>
  </si>
  <si>
    <t>Discovery Inc Series C</t>
  </si>
  <si>
    <t>DISH</t>
  </si>
  <si>
    <t>DISH Network Corp</t>
  </si>
  <si>
    <t>DLPH</t>
  </si>
  <si>
    <t>Delphi Technologies PLC</t>
  </si>
  <si>
    <t>DLR</t>
  </si>
  <si>
    <t>DIGITAL RLTY TR/SH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</si>
  <si>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</si>
  <si>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</si>
  <si>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</si>
  <si>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</si>
  <si>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</si>
  <si>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</si>
  <si>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</si>
  <si>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</si>
  <si>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</si>
  <si>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DRE</t>
  </si>
  <si>
    <t>Duke Realty Corp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</si>
  <si>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</si>
  <si>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</si>
  <si>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</si>
  <si>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</si>
  <si>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</si>
  <si>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</si>
  <si>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</si>
  <si>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</si>
  <si>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</si>
  <si>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</si>
  <si>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DWDP</t>
  </si>
  <si>
    <t>DowDuPont Inc</t>
  </si>
  <si>
    <t>DXC</t>
  </si>
  <si>
    <t>DXC Technology Co</t>
  </si>
  <si>
    <t>EA</t>
  </si>
  <si>
    <t>Electronic Arts Inc.</t>
  </si>
  <si>
    <t>EBAY</t>
  </si>
  <si>
    <t>eBay Inc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</si>
  <si>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</si>
  <si>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</si>
  <si>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</si>
  <si>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</si>
  <si>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</si>
  <si>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</si>
  <si>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</si>
  <si>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</si>
  <si>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</si>
  <si>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</si>
  <si>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</si>
  <si>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</si>
  <si>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</si>
  <si>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</si>
  <si>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EOG</t>
  </si>
  <si>
    <t>EOG Resources Inc</t>
  </si>
  <si>
    <t>EPD</t>
  </si>
  <si>
    <t>Enterprise Products Partners L.P.</t>
  </si>
  <si>
    <t>EQIX</t>
  </si>
  <si>
    <t>Equinix Inc</t>
  </si>
  <si>
    <t>EQR</t>
  </si>
  <si>
    <t>Equity Residential</t>
  </si>
  <si>
    <t>EQT</t>
  </si>
  <si>
    <t>EQT Corporation</t>
  </si>
  <si>
    <t>ES</t>
  </si>
  <si>
    <t>Eversource Energy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</si>
  <si>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</si>
  <si>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</si>
  <si>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</si>
  <si>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</si>
  <si>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</si>
  <si>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</si>
  <si>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</si>
  <si>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 PLC</t>
  </si>
  <si>
    <t>ETR</t>
  </si>
  <si>
    <t>Entergy Corporation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</si>
  <si>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</si>
  <si>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</si>
  <si>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</si>
  <si>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</si>
  <si>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</si>
  <si>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</si>
  <si>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</si>
  <si>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Group Inc</t>
  </si>
  <si>
    <t>EXR</t>
  </si>
  <si>
    <t>Extra Space Storage, Inc.</t>
  </si>
  <si>
    <t>Ford Motor Company</t>
  </si>
  <si>
    <t>FAST</t>
  </si>
  <si>
    <t>Fastenal Company</t>
  </si>
  <si>
    <t>FB</t>
  </si>
  <si>
    <t>Facebook, Inc. Common Stock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</si>
  <si>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</si>
  <si>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</si>
  <si>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</si>
  <si>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</si>
  <si>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</si>
  <si>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</si>
  <si>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</si>
  <si>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</si>
  <si>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</si>
  <si>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</si>
  <si>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</si>
  <si>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</si>
  <si>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</si>
  <si>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</si>
  <si>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</si>
  <si>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</si>
  <si>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</si>
  <si>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</si>
  <si>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</si>
  <si>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</si>
  <si>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</si>
  <si>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</si>
  <si>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FMC</t>
  </si>
  <si>
    <t>FMC Corp</t>
  </si>
  <si>
    <t>FOSL</t>
  </si>
  <si>
    <t>Fossil Group Inc</t>
  </si>
  <si>
    <t>FOX</t>
  </si>
  <si>
    <t>Twenty-First Century Fox Inc Class B</t>
  </si>
  <si>
    <t>FOXA</t>
  </si>
  <si>
    <t>Twenty-First Century Fox Inc Class A</t>
  </si>
  <si>
    <t>FRT</t>
  </si>
  <si>
    <t>Federal Realty Investment Trust</t>
  </si>
  <si>
    <t>FSLR</t>
  </si>
  <si>
    <t>First Solar, Inc.</t>
  </si>
  <si>
    <t>Renewable Energy</t>
  </si>
  <si>
    <t>FTI</t>
  </si>
  <si>
    <t>TechnipFMC PLC</t>
  </si>
  <si>
    <t>FTR</t>
  </si>
  <si>
    <t>Frontier Communications Corp</t>
  </si>
  <si>
    <t>FTV</t>
  </si>
  <si>
    <t>Fortive Corp</t>
  </si>
  <si>
    <t>GD</t>
  </si>
  <si>
    <t>General Dynamics Corporation</t>
  </si>
  <si>
    <t>GE</t>
  </si>
  <si>
    <t>General Electric Company</t>
  </si>
  <si>
    <t>Conglomerates</t>
  </si>
  <si>
    <t>GG</t>
  </si>
  <si>
    <t>Goldcorp Inc.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</si>
  <si>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</si>
  <si>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</si>
  <si>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</si>
  <si>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</si>
  <si>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</si>
  <si>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</si>
  <si>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</si>
  <si>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</si>
  <si>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</si>
  <si>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</si>
  <si>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</si>
  <si>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</si>
  <si>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</si>
  <si>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</si>
  <si>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</si>
  <si>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</si>
  <si>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</si>
  <si>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Alphabet Inc Class A</t>
  </si>
  <si>
    <t>GPC</t>
  </si>
  <si>
    <t>Genuine Parts Company</t>
  </si>
  <si>
    <t>GPN</t>
  </si>
  <si>
    <t>Global Payments Inc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</si>
  <si>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</si>
  <si>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</si>
  <si>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</si>
  <si>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</si>
  <si>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</si>
  <si>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</si>
  <si>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</si>
  <si>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</si>
  <si>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</si>
  <si>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</si>
  <si>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</si>
  <si>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</si>
  <si>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</si>
  <si>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</si>
  <si>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</si>
  <si>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</si>
  <si>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</si>
  <si>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</si>
  <si>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</si>
  <si>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</si>
  <si>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</si>
  <si>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</si>
  <si>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</si>
  <si>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</si>
  <si>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</si>
  <si>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</si>
  <si>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</si>
  <si>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</si>
  <si>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</si>
  <si>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</si>
  <si>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</si>
  <si>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</si>
  <si>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</si>
  <si>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</si>
  <si>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</si>
  <si>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</si>
  <si>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</si>
  <si>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</si>
  <si>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</si>
  <si>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</si>
  <si>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</si>
  <si>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</si>
  <si>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</si>
  <si>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</si>
  <si>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</si>
  <si>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</si>
  <si>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</si>
  <si>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</si>
  <si>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</si>
  <si>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</si>
  <si>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</si>
  <si>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</si>
  <si>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</si>
  <si>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</si>
  <si>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</si>
  <si>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</si>
  <si>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</si>
  <si>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IBM Common Stock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</si>
  <si>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</si>
  <si>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</si>
  <si>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</si>
  <si>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</si>
  <si>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</si>
  <si>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</si>
  <si>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</si>
  <si>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</si>
  <si>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ILMN</t>
  </si>
  <si>
    <t>Illumina, Inc.</t>
  </si>
  <si>
    <t>IMO</t>
  </si>
  <si>
    <t>Imperial Oil Ltd</t>
  </si>
  <si>
    <t>INCY</t>
  </si>
  <si>
    <t>Incyte Corporation</t>
  </si>
  <si>
    <t>INDB</t>
  </si>
  <si>
    <t>Independent Bank Corp</t>
  </si>
  <si>
    <t>INFO</t>
  </si>
  <si>
    <t>IHS Markit Ltd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</si>
  <si>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</si>
  <si>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</si>
  <si>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</si>
  <si>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</si>
  <si>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</si>
  <si>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</si>
  <si>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</si>
  <si>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</si>
  <si>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</si>
  <si>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</si>
  <si>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</si>
  <si>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</si>
  <si>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</si>
  <si>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</si>
  <si>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</si>
  <si>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</si>
  <si>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</si>
  <si>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</si>
  <si>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</si>
  <si>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</si>
  <si>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</si>
  <si>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</si>
  <si>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</si>
  <si>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</si>
  <si>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</si>
  <si>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</si>
  <si>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</si>
  <si>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</si>
  <si>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</si>
  <si>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</si>
  <si>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</si>
  <si>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IQV</t>
  </si>
  <si>
    <t>Iqvia Holdings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</si>
  <si>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</si>
  <si>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</si>
  <si>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</si>
  <si>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</si>
  <si>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</si>
  <si>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</si>
  <si>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</si>
  <si>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</t>
  </si>
  <si>
    <t>ISCA</t>
  </si>
  <si>
    <t>International Speedway Corp Class A</t>
  </si>
  <si>
    <t>ISRG</t>
  </si>
  <si>
    <t>Intuitive Surgical, Inc.</t>
  </si>
  <si>
    <t>IT</t>
  </si>
  <si>
    <t>Gartner Inc</t>
  </si>
  <si>
    <t>ITG</t>
  </si>
  <si>
    <t>Investment Technology Group</t>
  </si>
  <si>
    <t>ITRI</t>
  </si>
  <si>
    <t>Itron, Inc.</t>
  </si>
  <si>
    <t>ITT</t>
  </si>
  <si>
    <t>ITT Inc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</si>
  <si>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</si>
  <si>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</si>
  <si>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</si>
  <si>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</si>
  <si>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</si>
  <si>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</si>
  <si>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</si>
  <si>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</si>
  <si>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</si>
  <si>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</si>
  <si>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</si>
  <si>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</si>
  <si>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</si>
  <si>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</si>
  <si>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</si>
  <si>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</si>
  <si>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</si>
  <si>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</si>
  <si>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</si>
  <si>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</si>
  <si>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</si>
  <si>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</si>
  <si>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</si>
  <si>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</si>
  <si>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</si>
  <si>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</si>
  <si>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</si>
  <si>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</si>
  <si>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</si>
  <si>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</si>
  <si>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</si>
  <si>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</si>
  <si>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JPM</t>
  </si>
  <si>
    <t>JPMorgan Chase &amp; Co.</t>
  </si>
  <si>
    <t>JW.A</t>
  </si>
  <si>
    <t>JOHN WILEY &amp; SONS -CL A Common Stock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</si>
  <si>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</si>
  <si>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</si>
  <si>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</si>
  <si>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</si>
  <si>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</si>
  <si>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</si>
  <si>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</si>
  <si>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</si>
  <si>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KBH</t>
  </si>
  <si>
    <t>KB Home</t>
  </si>
  <si>
    <t>KBR</t>
  </si>
  <si>
    <t>KBR, Inc.</t>
  </si>
  <si>
    <t>KELYA</t>
  </si>
  <si>
    <t>Kelly Services, Inc. Class A</t>
  </si>
  <si>
    <t>KEX</t>
  </si>
  <si>
    <t>Kirby Corporation</t>
  </si>
  <si>
    <t>KEY</t>
  </si>
  <si>
    <t>KeyCorp</t>
  </si>
  <si>
    <t>KEYS</t>
  </si>
  <si>
    <t>Keysight Technologies Inc</t>
  </si>
  <si>
    <t>KFY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</si>
  <si>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</si>
  <si>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</si>
  <si>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</si>
  <si>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</si>
  <si>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</si>
  <si>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</si>
  <si>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</si>
  <si>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 Inc Class A</t>
  </si>
  <si>
    <t>KLAC</t>
  </si>
  <si>
    <t>KLA-Tencor Corp</t>
  </si>
  <si>
    <t>KLIC</t>
  </si>
  <si>
    <t>Kulicke and Soffa Industries Inc.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</si>
  <si>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</si>
  <si>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</si>
  <si>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</si>
  <si>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</si>
  <si>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</si>
  <si>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</si>
  <si>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</si>
  <si>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</si>
  <si>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</si>
  <si>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</si>
  <si>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</si>
  <si>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</si>
  <si>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</si>
  <si>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</si>
  <si>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</si>
  <si>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</si>
  <si>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</si>
  <si>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</si>
  <si>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</si>
  <si>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</si>
  <si>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</si>
  <si>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</si>
  <si>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</si>
  <si>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</si>
  <si>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</si>
  <si>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</si>
  <si>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</si>
  <si>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</si>
  <si>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</si>
  <si>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</si>
  <si>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</si>
  <si>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</si>
  <si>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</si>
  <si>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</si>
  <si>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</si>
  <si>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</si>
  <si>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</si>
  <si>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</si>
  <si>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</si>
  <si>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</si>
  <si>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</si>
  <si>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</si>
  <si>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</si>
  <si>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</si>
  <si>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</si>
  <si>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</si>
  <si>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</si>
  <si>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</si>
  <si>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</si>
  <si>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</si>
  <si>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</si>
  <si>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</si>
  <si>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</si>
  <si>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</si>
  <si>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</si>
  <si>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</si>
  <si>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</si>
  <si>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</si>
  <si>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</si>
  <si>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</si>
  <si>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</si>
  <si>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</si>
  <si>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</si>
  <si>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</si>
  <si>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</t>
  </si>
  <si>
    <t>Laboratory Corp. of America Holdings</t>
  </si>
  <si>
    <t>LHCG</t>
  </si>
  <si>
    <t>LHC Group, Inc.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</si>
  <si>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</si>
  <si>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</si>
  <si>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</si>
  <si>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</si>
  <si>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</si>
  <si>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</si>
  <si>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</si>
  <si>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</si>
  <si>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LLL</t>
  </si>
  <si>
    <t>L3 Technologies Inc</t>
  </si>
  <si>
    <t>LLY</t>
  </si>
  <si>
    <t>Eli Lilly And Co</t>
  </si>
  <si>
    <t>LM</t>
  </si>
  <si>
    <t>Legg Mason Inc</t>
  </si>
  <si>
    <t>LMNX</t>
  </si>
  <si>
    <t>Luminex Corporation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</si>
  <si>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</si>
  <si>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</si>
  <si>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</si>
  <si>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</si>
  <si>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</si>
  <si>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</si>
  <si>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</si>
  <si>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</si>
  <si>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LOW</t>
  </si>
  <si>
    <t>Lowe's Companies, Inc.</t>
  </si>
  <si>
    <t>LRCX</t>
  </si>
  <si>
    <t>Lam Research Corporation</t>
  </si>
  <si>
    <t>LUK</t>
  </si>
  <si>
    <t>NK Lukoil PAO</t>
  </si>
  <si>
    <t>LUV</t>
  </si>
  <si>
    <t>Southwest Airlines Co</t>
  </si>
  <si>
    <t>LYB</t>
  </si>
  <si>
    <t>LyondellBasell Industries NV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</si>
  <si>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</si>
  <si>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</si>
  <si>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</si>
  <si>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</si>
  <si>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</si>
  <si>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</si>
  <si>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</si>
  <si>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</si>
  <si>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</si>
  <si>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</si>
  <si>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</si>
  <si>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</si>
  <si>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</si>
  <si>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</si>
  <si>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</si>
  <si>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</si>
  <si>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MCD</t>
  </si>
  <si>
    <t>Mcdonald's Corp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</si>
  <si>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</si>
  <si>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</si>
  <si>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</si>
  <si>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</si>
  <si>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</si>
  <si>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</si>
  <si>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</si>
  <si>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 Common Stock</t>
  </si>
  <si>
    <t>MDT</t>
  </si>
  <si>
    <t>Medtronic PLC</t>
  </si>
  <si>
    <t>MET</t>
  </si>
  <si>
    <t>Metlife Inc</t>
  </si>
  <si>
    <t>MGM</t>
  </si>
  <si>
    <t>MGM Resorts International</t>
  </si>
  <si>
    <t>Casinos</t>
  </si>
  <si>
    <t>MHK</t>
  </si>
  <si>
    <t>Mohawk Industries, Inc.</t>
  </si>
  <si>
    <t>MKC</t>
  </si>
  <si>
    <t>MCCORMICK &amp; CO /SH NV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</si>
  <si>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</si>
  <si>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</si>
  <si>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</si>
  <si>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</si>
  <si>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</si>
  <si>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</si>
  <si>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</si>
  <si>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</si>
  <si>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</si>
  <si>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</si>
  <si>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MNST</t>
  </si>
  <si>
    <t>Monster Beverage Corp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</si>
  <si>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</si>
  <si>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</si>
  <si>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</si>
  <si>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</si>
  <si>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</si>
  <si>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</si>
  <si>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</si>
  <si>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</si>
  <si>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</si>
  <si>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</si>
  <si>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</si>
  <si>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</si>
  <si>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</si>
  <si>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</si>
  <si>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</si>
  <si>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</si>
  <si>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</si>
  <si>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</si>
  <si>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</si>
  <si>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</si>
  <si>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</si>
  <si>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</si>
  <si>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</si>
  <si>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</si>
  <si>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</si>
  <si>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</si>
  <si>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</si>
  <si>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NV</t>
  </si>
  <si>
    <t>NAVI</t>
  </si>
  <si>
    <t>Navient Corp</t>
  </si>
  <si>
    <t>NBL</t>
  </si>
  <si>
    <t>Noble Energy, Inc.</t>
  </si>
  <si>
    <t>NBR</t>
  </si>
  <si>
    <t>Nabors Industries Ltd.</t>
  </si>
  <si>
    <t>NCLH</t>
  </si>
  <si>
    <t>Norwegian Cruise Line Holdings Ltd</t>
  </si>
  <si>
    <t>NDAQ</t>
  </si>
  <si>
    <t>Nasdaq Inc</t>
  </si>
  <si>
    <t>NE</t>
  </si>
  <si>
    <t>Noble Corporation PLC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</si>
  <si>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</si>
  <si>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</si>
  <si>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</si>
  <si>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</si>
  <si>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</si>
  <si>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</si>
  <si>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</si>
  <si>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</si>
  <si>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NGVT</t>
  </si>
  <si>
    <t>Ingevity Corp</t>
  </si>
  <si>
    <t>NI</t>
  </si>
  <si>
    <t>NiSource Inc.</t>
  </si>
  <si>
    <t>NKE</t>
  </si>
  <si>
    <t>Nike Inc</t>
  </si>
  <si>
    <t>NKTR</t>
  </si>
  <si>
    <t>Nektar Therapeutics</t>
  </si>
  <si>
    <t>NLSN</t>
  </si>
  <si>
    <t>Nielsen Holdings PLC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</si>
  <si>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</si>
  <si>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</si>
  <si>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</si>
  <si>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</si>
  <si>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</si>
  <si>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</si>
  <si>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</si>
  <si>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</si>
  <si>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NRG</t>
  </si>
  <si>
    <t>NRG Energy Inc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</si>
  <si>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</si>
  <si>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</si>
  <si>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</si>
  <si>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</si>
  <si>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</si>
  <si>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</si>
  <si>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</si>
  <si>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</si>
  <si>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</si>
  <si>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</si>
  <si>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</si>
  <si>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</si>
  <si>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</si>
  <si>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</si>
  <si>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</si>
  <si>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 Class B</t>
  </si>
  <si>
    <t>Publishing</t>
  </si>
  <si>
    <t>NWSA</t>
  </si>
  <si>
    <t>News Corp Class A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</si>
  <si>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</si>
  <si>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</si>
  <si>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</si>
  <si>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</si>
  <si>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</si>
  <si>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</si>
  <si>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</si>
  <si>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</si>
  <si>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</si>
  <si>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</si>
  <si>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</si>
  <si>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</si>
  <si>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</si>
  <si>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</si>
  <si>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</si>
  <si>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</si>
  <si>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</si>
  <si>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</si>
  <si>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</si>
  <si>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</si>
  <si>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</si>
  <si>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</si>
  <si>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</si>
  <si>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</si>
  <si>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</si>
  <si>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</si>
  <si>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</si>
  <si>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</si>
  <si>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</si>
  <si>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</si>
  <si>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</si>
  <si>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</si>
  <si>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</si>
  <si>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</si>
  <si>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</si>
  <si>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</si>
  <si>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</si>
  <si>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</si>
  <si>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</si>
  <si>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</si>
  <si>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</si>
  <si>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PKG</t>
  </si>
  <si>
    <t>Packaging Corp Of America</t>
  </si>
  <si>
    <t>PKI</t>
  </si>
  <si>
    <t>PerkinElmer, Inc.</t>
  </si>
  <si>
    <t>PLD</t>
  </si>
  <si>
    <t>Prologis Inc</t>
  </si>
  <si>
    <t>PM</t>
  </si>
  <si>
    <t>Philip Morris International Inc.</t>
  </si>
  <si>
    <t>PNC</t>
  </si>
  <si>
    <t>PNC Financial Services Group Inc</t>
  </si>
  <si>
    <t>PNR</t>
  </si>
  <si>
    <t>Pentair PLC</t>
  </si>
  <si>
    <t>PNW</t>
  </si>
  <si>
    <t>Pinnacle West Capital Corporation</t>
  </si>
  <si>
    <t>POL</t>
  </si>
  <si>
    <t>PolyOne Corporation</t>
  </si>
  <si>
    <t>PPG</t>
  </si>
  <si>
    <t>PPG Industries, Inc.</t>
  </si>
  <si>
    <t>PPL</t>
  </si>
  <si>
    <t>PPL Corp</t>
  </si>
  <si>
    <t>PRGO</t>
  </si>
  <si>
    <t>Perrigo Company PLC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</si>
  <si>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</si>
  <si>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</si>
  <si>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</si>
  <si>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</si>
  <si>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</si>
  <si>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</si>
  <si>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</si>
  <si>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</si>
  <si>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</si>
  <si>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</si>
  <si>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</si>
  <si>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</si>
  <si>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</si>
  <si>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</si>
  <si>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</si>
  <si>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</si>
  <si>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</si>
  <si>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</si>
  <si>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</si>
  <si>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</si>
  <si>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</si>
  <si>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</si>
  <si>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RAMP</t>
  </si>
  <si>
    <t>Liveramp Holdings Inc</t>
  </si>
  <si>
    <t>RBC</t>
  </si>
  <si>
    <t>Regal Beloit Corp</t>
  </si>
  <si>
    <t>RCL</t>
  </si>
  <si>
    <t>Royal Caribbean Cruises Ltd</t>
  </si>
  <si>
    <t>RDC</t>
  </si>
  <si>
    <t>Rowan Companies PLC</t>
  </si>
  <si>
    <t>RE</t>
  </si>
  <si>
    <t>Everest Re Group Ltd</t>
  </si>
  <si>
    <t>REG</t>
  </si>
  <si>
    <t>Regency Centers Corp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</si>
  <si>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</si>
  <si>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</si>
  <si>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</si>
  <si>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</si>
  <si>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</si>
  <si>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</si>
  <si>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</si>
  <si>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</si>
  <si>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</si>
  <si>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</si>
  <si>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RJF</t>
  </si>
  <si>
    <t>Raymond James Financial, Inc.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</si>
  <si>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</si>
  <si>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</si>
  <si>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</si>
  <si>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</si>
  <si>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</si>
  <si>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</si>
  <si>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</si>
  <si>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</si>
  <si>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</si>
  <si>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</si>
  <si>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</si>
  <si>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</si>
  <si>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</si>
  <si>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</si>
  <si>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</si>
  <si>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</si>
  <si>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</si>
  <si>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</si>
  <si>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</si>
  <si>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</si>
  <si>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</si>
  <si>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</si>
  <si>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</si>
  <si>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SBA Communications Corporation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</si>
  <si>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</si>
  <si>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</si>
  <si>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</si>
  <si>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</si>
  <si>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</si>
  <si>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</si>
  <si>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</si>
  <si>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</si>
  <si>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SCHL</t>
  </si>
  <si>
    <t>Scholastic Corp</t>
  </si>
  <si>
    <t>SCHW</t>
  </si>
  <si>
    <t>Charles Schwab Corporation Common Stock</t>
  </si>
  <si>
    <t>SCI</t>
  </si>
  <si>
    <t>Service Corporation International</t>
  </si>
  <si>
    <t>SCSC</t>
  </si>
  <si>
    <t>ScanSource, Inc.</t>
  </si>
  <si>
    <t>SCVL</t>
  </si>
  <si>
    <t>Shoe Carnival, Inc.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</si>
  <si>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</si>
  <si>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</si>
  <si>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</si>
  <si>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</si>
  <si>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</si>
  <si>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</si>
  <si>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</si>
  <si>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 Class A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</si>
  <si>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</si>
  <si>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</si>
  <si>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</si>
  <si>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</si>
  <si>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</si>
  <si>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</si>
  <si>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</si>
  <si>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SHOO</t>
  </si>
  <si>
    <t>Steven Madden, Ltd.</t>
  </si>
  <si>
    <t>SHW</t>
  </si>
  <si>
    <t>Sherwin-Williams Co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</si>
  <si>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</si>
  <si>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</si>
  <si>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</si>
  <si>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</si>
  <si>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</si>
  <si>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</si>
  <si>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</si>
  <si>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</si>
  <si>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</si>
  <si>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</si>
  <si>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</si>
  <si>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</si>
  <si>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</si>
  <si>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</si>
  <si>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</si>
  <si>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</si>
  <si>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</si>
  <si>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</si>
  <si>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</si>
  <si>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</si>
  <si>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</si>
  <si>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</si>
  <si>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</si>
  <si>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</si>
  <si>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</si>
  <si>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</si>
  <si>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</si>
  <si>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</si>
  <si>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</si>
  <si>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</si>
  <si>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</si>
  <si>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</si>
  <si>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</si>
  <si>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</si>
  <si>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</si>
  <si>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</si>
  <si>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</si>
  <si>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</si>
  <si>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</si>
  <si>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</si>
  <si>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</si>
  <si>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</si>
  <si>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</si>
  <si>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</si>
  <si>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</si>
  <si>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</si>
  <si>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</si>
  <si>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</si>
  <si>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</si>
  <si>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</si>
  <si>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</si>
  <si>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</si>
  <si>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</si>
  <si>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</si>
  <si>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</si>
  <si>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</si>
  <si>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</si>
  <si>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</si>
  <si>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</si>
  <si>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SPOK</t>
  </si>
  <si>
    <t>Spok Holdings Inc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</si>
  <si>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</si>
  <si>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</si>
  <si>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</si>
  <si>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</si>
  <si>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</si>
  <si>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</si>
  <si>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</si>
  <si>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</si>
  <si>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</si>
  <si>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</si>
  <si>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</si>
  <si>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</si>
  <si>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</si>
  <si>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</si>
  <si>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</si>
  <si>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</si>
  <si>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</si>
  <si>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</si>
  <si>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</si>
  <si>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</si>
  <si>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</si>
  <si>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</si>
  <si>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</si>
  <si>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</si>
  <si>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</si>
  <si>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</si>
  <si>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</si>
  <si>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</si>
  <si>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</si>
  <si>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</si>
  <si>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</si>
  <si>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</si>
  <si>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</si>
  <si>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</si>
  <si>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</si>
  <si>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</si>
  <si>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</si>
  <si>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</si>
  <si>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</si>
  <si>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Strategic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</si>
  <si>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</si>
  <si>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</si>
  <si>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</si>
  <si>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</si>
  <si>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</si>
  <si>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</si>
  <si>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</si>
  <si>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 Class A</t>
  </si>
  <si>
    <t>SUP</t>
  </si>
  <si>
    <t>Superior Industries International Inc</t>
  </si>
  <si>
    <t>SUPN</t>
  </si>
  <si>
    <t>Supernus Pharmaceuticals Inc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</si>
  <si>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</si>
  <si>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</si>
  <si>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</si>
  <si>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</si>
  <si>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</si>
  <si>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</si>
  <si>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SXC</t>
  </si>
  <si>
    <t>SunCoke Energy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</si>
  <si>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</si>
  <si>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</si>
  <si>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</si>
  <si>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</si>
  <si>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</si>
  <si>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</si>
  <si>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</si>
  <si>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</si>
  <si>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</si>
  <si>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</si>
  <si>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</si>
  <si>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</si>
  <si>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</si>
  <si>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</si>
  <si>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</si>
  <si>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</si>
  <si>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</si>
  <si>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 Class B</t>
  </si>
  <si>
    <t>TBI</t>
  </si>
  <si>
    <t>Trueblue Inc</t>
  </si>
  <si>
    <t>TDC</t>
  </si>
  <si>
    <t>Teradata Corporation</t>
  </si>
  <si>
    <t>TDG</t>
  </si>
  <si>
    <t>TransDigm Group Incorporated</t>
  </si>
  <si>
    <t>TDW</t>
  </si>
  <si>
    <t>Tidewater Inc.</t>
  </si>
  <si>
    <t>TEL</t>
  </si>
  <si>
    <t>TE Connectivity Ltd</t>
  </si>
  <si>
    <t>TGNA</t>
  </si>
  <si>
    <t>GANNETT CO INC. Common Stock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</si>
  <si>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</si>
  <si>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</si>
  <si>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</si>
  <si>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</si>
  <si>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</si>
  <si>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</si>
  <si>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</si>
  <si>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</si>
  <si>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</si>
  <si>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</si>
  <si>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</si>
  <si>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</si>
  <si>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</si>
  <si>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</si>
  <si>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</si>
  <si>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 Common Stock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</si>
  <si>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</si>
  <si>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</si>
  <si>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</si>
  <si>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</si>
  <si>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</si>
  <si>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</si>
  <si>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</si>
  <si>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</si>
  <si>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</si>
  <si>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</si>
  <si>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</si>
  <si>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</si>
  <si>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</si>
  <si>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</si>
  <si>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TSE:CGI</t>
  </si>
  <si>
    <t>Canadian General Investments Ltd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</si>
  <si>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</si>
  <si>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</si>
  <si>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</si>
  <si>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</si>
  <si>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</si>
  <si>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</si>
  <si>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</si>
  <si>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Corus Entertainment Inc.</t>
  </si>
  <si>
    <t>TSE:CLS</t>
  </si>
  <si>
    <t>Celestica Inc</t>
  </si>
  <si>
    <t>TSE:CM</t>
  </si>
  <si>
    <t>Canadian Imperial Bank of Commerce</t>
  </si>
  <si>
    <t>TSE:CNQ</t>
  </si>
  <si>
    <t>Canadian Natural Resources Ltd</t>
  </si>
  <si>
    <t>TSE:CNR</t>
  </si>
  <si>
    <t>Canadian National Railway</t>
  </si>
  <si>
    <t>TSE:CP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</si>
  <si>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</si>
  <si>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</si>
  <si>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</si>
  <si>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</si>
  <si>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</si>
  <si>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</si>
  <si>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</si>
  <si>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</si>
  <si>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</si>
  <si>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</si>
  <si>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</si>
  <si>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</si>
  <si>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</si>
  <si>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 Class A</t>
  </si>
  <si>
    <t>TSE:CU</t>
  </si>
  <si>
    <t>Canadian Utilities Limited Class A</t>
  </si>
  <si>
    <t>TSE:CUF.UN</t>
  </si>
  <si>
    <t>Cominar REIT</t>
  </si>
  <si>
    <t>TSE:CVE</t>
  </si>
  <si>
    <t>Cenovus Energy Inc</t>
  </si>
  <si>
    <t>TSE:CWB</t>
  </si>
  <si>
    <t>Canadian Western Bank</t>
  </si>
  <si>
    <t>TSE:IGM</t>
  </si>
  <si>
    <t>IGM Financial Inc.</t>
  </si>
  <si>
    <t>TSE:IMG</t>
  </si>
  <si>
    <t>Iamgold Corp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</si>
  <si>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</si>
  <si>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</si>
  <si>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</si>
  <si>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</si>
  <si>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</si>
  <si>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</si>
  <si>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</si>
  <si>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</si>
  <si>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</si>
  <si>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</si>
  <si>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</si>
  <si>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</si>
  <si>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</si>
  <si>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</si>
  <si>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</si>
  <si>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</si>
  <si>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</si>
  <si>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</si>
  <si>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</si>
  <si>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</si>
  <si>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</si>
  <si>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</si>
  <si>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TSE:SAP</t>
  </si>
  <si>
    <t>Saputo Inc.</t>
  </si>
  <si>
    <t>TSE:SCL</t>
  </si>
  <si>
    <t>Shawcor Ltd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</si>
  <si>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</si>
  <si>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</si>
  <si>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</si>
  <si>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</si>
  <si>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</si>
  <si>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</si>
  <si>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</si>
  <si>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Shaw Communications Inc Class B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</si>
  <si>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</si>
  <si>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</si>
  <si>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</si>
  <si>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</si>
  <si>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</si>
  <si>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</si>
  <si>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</si>
  <si>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</si>
  <si>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</si>
  <si>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</si>
  <si>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</si>
  <si>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</si>
  <si>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</si>
  <si>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</si>
  <si>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</si>
  <si>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</si>
  <si>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</si>
  <si>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Suncor Energy Inc.</t>
  </si>
  <si>
    <t>TSE:SW</t>
  </si>
  <si>
    <t>Sierra Wireless, Inc.</t>
  </si>
  <si>
    <t>TSE:WPM</t>
  </si>
  <si>
    <t>Wheaton Precious Metals Corp</t>
  </si>
  <si>
    <t>TSN</t>
  </si>
  <si>
    <t>Tyson Foods, Inc.</t>
  </si>
  <si>
    <t>TSS</t>
  </si>
  <si>
    <t>Total System Services, Inc.</t>
  </si>
  <si>
    <t>TWTR</t>
  </si>
  <si>
    <t>Twitter Inc</t>
  </si>
  <si>
    <t>TXN</t>
  </si>
  <si>
    <t>Texas Instruments Incorporated</t>
  </si>
  <si>
    <t>TXT</t>
  </si>
  <si>
    <t>Textron Inc.</t>
  </si>
  <si>
    <t>UA</t>
  </si>
  <si>
    <t>Under Armour Inc Class C</t>
  </si>
  <si>
    <t>UAA</t>
  </si>
  <si>
    <t>Under Armour Inc Class A</t>
  </si>
  <si>
    <t>UAL</t>
  </si>
  <si>
    <t>United Continental Holdings Inc</t>
  </si>
  <si>
    <t>UDR</t>
  </si>
  <si>
    <t>UDR, Inc.</t>
  </si>
  <si>
    <t>UHS</t>
  </si>
  <si>
    <t>Universal Health Services, Inc. Class B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</si>
  <si>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</si>
  <si>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</si>
  <si>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</si>
  <si>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</si>
  <si>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</si>
  <si>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</si>
  <si>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</si>
  <si>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</si>
  <si>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</si>
  <si>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</si>
  <si>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</si>
  <si>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</si>
  <si>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</si>
  <si>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</si>
  <si>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</si>
  <si>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</si>
  <si>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</si>
  <si>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</si>
  <si>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</si>
  <si>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</si>
  <si>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</si>
  <si>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 Class A</t>
  </si>
  <si>
    <t>VAR</t>
  </si>
  <si>
    <t>Varian Medical Systems, Inc.</t>
  </si>
  <si>
    <t>VFC</t>
  </si>
  <si>
    <t>VF Corp</t>
  </si>
  <si>
    <t>VIAB</t>
  </si>
  <si>
    <t>Viacom, Inc. Class B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</si>
  <si>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</si>
  <si>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</si>
  <si>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</si>
  <si>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</si>
  <si>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</si>
  <si>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</si>
  <si>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</si>
  <si>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</si>
  <si>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</si>
  <si>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</si>
  <si>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</si>
  <si>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</si>
  <si>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</si>
  <si>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</si>
  <si>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</si>
  <si>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</si>
  <si>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</si>
  <si>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</si>
  <si>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</si>
  <si>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</si>
  <si>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</si>
  <si>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</si>
  <si>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</si>
  <si>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</si>
  <si>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</si>
  <si>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</si>
  <si>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WHR</t>
  </si>
  <si>
    <t>Whirlpool Corporation</t>
  </si>
  <si>
    <t>Household Appliances</t>
  </si>
  <si>
    <t>WIN</t>
  </si>
  <si>
    <t>Windstream Holdings Inc</t>
  </si>
  <si>
    <t>WLTW</t>
  </si>
  <si>
    <t>Willis Towers Watson PLC</t>
  </si>
  <si>
    <t>WM</t>
  </si>
  <si>
    <t>Waste Management, Inc.</t>
  </si>
  <si>
    <t>WMB</t>
  </si>
  <si>
    <t>Williams Companies Inc</t>
  </si>
  <si>
    <t>WMT</t>
  </si>
  <si>
    <t>Walmart Inc</t>
  </si>
  <si>
    <t>WPX</t>
  </si>
  <si>
    <t>WPX Energy Inc</t>
  </si>
  <si>
    <t>WRK</t>
  </si>
  <si>
    <t>Westrock Co</t>
  </si>
  <si>
    <t>WU</t>
  </si>
  <si>
    <t>The Western Union Company</t>
  </si>
  <si>
    <t>WWW</t>
  </si>
  <si>
    <t>Wolverine World Wide, Inc.</t>
  </si>
  <si>
    <t>WYN</t>
  </si>
  <si>
    <t>Wynnstay Group plc</t>
  </si>
  <si>
    <t>WYNN</t>
  </si>
  <si>
    <t>Wynn Resorts, Limited</t>
  </si>
  <si>
    <t>X</t>
  </si>
  <si>
    <t>United States Steel Corporation</t>
  </si>
  <si>
    <t>XEC</t>
  </si>
  <si>
    <t>Cimarex Energy Co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</si>
  <si>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</si>
  <si>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</si>
  <si>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</si>
  <si>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</si>
  <si>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</si>
  <si>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</si>
  <si>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</si>
  <si>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</si>
  <si>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</si>
  <si>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</si>
  <si>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</si>
  <si>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</si>
  <si>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</si>
  <si>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</si>
  <si>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</si>
  <si>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Divisor</t>
  </si>
  <si>
    <t>ABMD</t>
  </si>
  <si>
    <t>BR</t>
  </si>
  <si>
    <t>EVRG</t>
  </si>
  <si>
    <t>HFC</t>
  </si>
  <si>
    <t>HII</t>
  </si>
  <si>
    <t>HLT</t>
  </si>
  <si>
    <t>JEF</t>
  </si>
  <si>
    <t>MSCI</t>
  </si>
  <si>
    <t>RMD</t>
  </si>
  <si>
    <t>TTWO</t>
  </si>
  <si>
    <t>ZTS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</si>
  <si>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</si>
  <si>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</si>
  <si>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</si>
  <si>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</si>
  <si>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</si>
  <si>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</si>
  <si>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</si>
  <si>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</si>
  <si>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</si>
  <si>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</si>
  <si>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</si>
  <si>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</si>
  <si>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</si>
  <si>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</si>
  <si>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</si>
  <si>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</si>
  <si>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</si>
  <si>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</si>
  <si>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</si>
  <si>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</si>
  <si>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</si>
  <si>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</si>
  <si>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</si>
  <si>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</si>
  <si>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</si>
  <si>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</si>
  <si>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</si>
  <si>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</si>
  <si>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</si>
  <si>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</si>
  <si>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</si>
  <si>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</si>
  <si>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</si>
  <si>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</si>
  <si>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</si>
  <si>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</si>
  <si>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</si>
  <si>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</si>
  <si>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</si>
  <si>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</si>
  <si>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</si>
  <si>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</si>
  <si>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</si>
  <si>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</si>
  <si>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</si>
  <si>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</si>
  <si>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</si>
  <si>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</si>
  <si>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</si>
  <si>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</si>
  <si>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</si>
  <si>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</si>
  <si>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</si>
  <si>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</si>
  <si>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</si>
  <si>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</si>
  <si>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</si>
  <si>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</si>
  <si>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</si>
  <si>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</si>
  <si>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</si>
  <si>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</si>
  <si>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</si>
  <si>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</si>
  <si>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</si>
  <si>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</si>
  <si>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</si>
  <si>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</si>
  <si>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</si>
  <si>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</si>
  <si>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</si>
  <si>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</si>
  <si>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</si>
  <si>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</si>
  <si>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</si>
  <si>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</si>
  <si>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</si>
  <si>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</si>
  <si>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</si>
  <si>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</si>
  <si>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</si>
  <si>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</si>
  <si>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</si>
  <si>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</si>
  <si>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</si>
  <si>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Korn Ferry</t>
  </si>
  <si>
    <t>Zoetis Inc</t>
  </si>
  <si>
    <t>Msci Inc</t>
  </si>
  <si>
    <t>HollyFrontier Corp</t>
  </si>
  <si>
    <t>Canadian Pacific Railway Ltd</t>
  </si>
  <si>
    <t>Zions Bancorporation NA</t>
  </si>
  <si>
    <t>ANET</t>
  </si>
  <si>
    <t>BRK-B</t>
  </si>
  <si>
    <t>BF-B</t>
  </si>
  <si>
    <t>CPRI</t>
  </si>
  <si>
    <t>CE</t>
  </si>
  <si>
    <t>FANG</t>
  </si>
  <si>
    <t>FRC</t>
  </si>
  <si>
    <t>FTNT</t>
  </si>
  <si>
    <t>LW</t>
  </si>
  <si>
    <t>LIN</t>
  </si>
  <si>
    <t>MXIM</t>
  </si>
  <si>
    <t>ROL</t>
  </si>
  <si>
    <t>TFX</t>
  </si>
  <si>
    <t>WCG</t>
  </si>
  <si>
    <t>ABIOMED, Inc.</t>
  </si>
  <si>
    <t>Celanese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</si>
</sst>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Alignment="1">
      <alignment wrapText="1"/>
    </xf>
    <xf numFmtId="43" fontId="0" fillId="0" borderId="0" xfId="2" applyFont="1"/>
    <xf numFmtId="164" fontId="0" fillId="0" borderId="0" xfId="2" applyNumberFormat="1" applyFont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10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44" fontId="0" fillId="0" borderId="18" xfId="3" applyFont="1" applyBorder="1"/>
    <xf numFmtId="0" fontId="0" fillId="0" borderId="18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Alignment="1">
      <alignment horizontal="right" wrapText="1"/>
    </xf>
    <xf numFmtId="0" fontId="0" fillId="0" borderId="0" xfId="3" applyNumberFormat="1" applyFont="1"/>
    <xf numFmtId="0" fontId="0" fillId="2" borderId="9" xfId="0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44" fontId="9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right" wrapText="1"/>
    </xf>
    <xf numFmtId="43" fontId="9" fillId="0" borderId="0" xfId="0" applyNumberFormat="1" applyFont="1" applyAlignment="1">
      <alignment horizontal="right" wrapText="1"/>
    </xf>
    <xf numFmtId="8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8" fontId="10" fillId="0" borderId="0" xfId="0" applyNumberFormat="1" applyFont="1" applyAlignment="1">
      <alignment horizontal="right" wrapText="1"/>
    </xf>
    <xf numFmtId="43" fontId="0" fillId="0" borderId="0" xfId="0" applyNumberFormat="1"/>
    <xf numFmtId="0" fontId="10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/>
    <xf numFmtId="0" fontId="13" fillId="0" borderId="9" xfId="0" applyFont="1" applyBorder="1"/>
    <xf numFmtId="0" fontId="13" fillId="0" borderId="23" xfId="0" applyFont="1" applyBorder="1"/>
    <xf numFmtId="6" fontId="8" fillId="0" borderId="9" xfId="0" applyNumberFormat="1" applyFont="1" applyBorder="1" applyAlignment="1">
      <alignment horizontal="right" wrapText="1"/>
    </xf>
    <xf numFmtId="0" fontId="14" fillId="3" borderId="9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0" fontId="3" fillId="0" borderId="23" xfId="1" applyBorder="1" applyAlignment="1">
      <alignment wrapText="1"/>
    </xf>
    <xf numFmtId="0" fontId="14" fillId="3" borderId="23" xfId="0" applyFont="1" applyFill="1" applyBorder="1" applyAlignment="1">
      <alignment wrapText="1"/>
    </xf>
    <xf numFmtId="14" fontId="8" fillId="0" borderId="23" xfId="0" applyNumberFormat="1" applyFont="1" applyBorder="1" applyAlignment="1">
      <alignment horizontal="right" wrapText="1"/>
    </xf>
    <xf numFmtId="8" fontId="8" fillId="0" borderId="23" xfId="0" applyNumberFormat="1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10" fontId="8" fillId="0" borderId="23" xfId="0" applyNumberFormat="1" applyFont="1" applyBorder="1" applyAlignment="1">
      <alignment horizontal="right" wrapText="1"/>
    </xf>
    <xf numFmtId="6" fontId="8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3" fillId="0" borderId="25" xfId="1" applyBorder="1" applyAlignment="1">
      <alignment wrapText="1"/>
    </xf>
    <xf numFmtId="0" fontId="14" fillId="3" borderId="25" xfId="0" applyFont="1" applyFill="1" applyBorder="1" applyAlignment="1">
      <alignment wrapText="1"/>
    </xf>
    <xf numFmtId="14" fontId="8" fillId="0" borderId="25" xfId="0" applyNumberFormat="1" applyFont="1" applyBorder="1" applyAlignment="1">
      <alignment horizontal="right" wrapText="1"/>
    </xf>
    <xf numFmtId="8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10" fontId="8" fillId="0" borderId="25" xfId="0" applyNumberFormat="1" applyFont="1" applyBorder="1" applyAlignment="1">
      <alignment horizontal="right" wrapText="1"/>
    </xf>
    <xf numFmtId="6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wrapText="1"/>
    </xf>
    <xf numFmtId="0" fontId="3" fillId="0" borderId="26" xfId="1" applyBorder="1" applyAlignment="1">
      <alignment wrapText="1"/>
    </xf>
    <xf numFmtId="0" fontId="14" fillId="3" borderId="26" xfId="0" applyFont="1" applyFill="1" applyBorder="1" applyAlignment="1">
      <alignment wrapText="1"/>
    </xf>
    <xf numFmtId="14" fontId="8" fillId="0" borderId="26" xfId="0" applyNumberFormat="1" applyFont="1" applyBorder="1" applyAlignment="1">
      <alignment horizontal="right" wrapText="1"/>
    </xf>
    <xf numFmtId="8" fontId="8" fillId="0" borderId="26" xfId="0" applyNumberFormat="1" applyFont="1" applyBorder="1" applyAlignment="1">
      <alignment horizontal="right" wrapText="1"/>
    </xf>
    <xf numFmtId="0" fontId="8" fillId="0" borderId="26" xfId="0" applyFont="1" applyBorder="1" applyAlignment="1">
      <alignment horizontal="right" wrapText="1"/>
    </xf>
    <xf numFmtId="10" fontId="8" fillId="0" borderId="26" xfId="0" applyNumberFormat="1" applyFont="1" applyBorder="1" applyAlignment="1">
      <alignment horizontal="right" wrapText="1"/>
    </xf>
    <xf numFmtId="6" fontId="8" fillId="0" borderId="26" xfId="0" applyNumberFormat="1" applyFont="1" applyBorder="1" applyAlignment="1">
      <alignment horizontal="right" wrapText="1"/>
    </xf>
    <xf numFmtId="4" fontId="8" fillId="0" borderId="25" xfId="0" applyNumberFormat="1" applyFont="1" applyBorder="1" applyAlignment="1">
      <alignment horizontal="right" wrapText="1"/>
    </xf>
    <xf numFmtId="0" fontId="15" fillId="0" borderId="9" xfId="0" applyFont="1" applyBorder="1" applyAlignment="1">
      <alignment wrapText="1"/>
    </xf>
    <xf numFmtId="14" fontId="15" fillId="0" borderId="9" xfId="0" applyNumberFormat="1" applyFont="1" applyBorder="1" applyAlignment="1">
      <alignment horizontal="right" wrapText="1"/>
    </xf>
    <xf numFmtId="8" fontId="15" fillId="0" borderId="9" xfId="0" applyNumberFormat="1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derngraham.com/2019/02/01/conocophillips-valuation-february-2019-cop/" TargetMode="External"/><Relationship Id="rId13" Type="http://schemas.openxmlformats.org/officeDocument/2006/relationships/hyperlink" Target="https://www.moderngraham.com/2019/01/31/fedex-corporation-valuation-january-2019-fdx/" TargetMode="External"/><Relationship Id="rId18" Type="http://schemas.openxmlformats.org/officeDocument/2006/relationships/hyperlink" Target="https://www.moderngraham.com/2019/01/29/marriott-international-inc-valuation-january-2019-mar/" TargetMode="External"/><Relationship Id="rId26" Type="http://schemas.openxmlformats.org/officeDocument/2006/relationships/hyperlink" Target="https://www.moderngraham.com/2019/01/30/pultegroup-inc-valuation-january-2019-phm/" TargetMode="External"/><Relationship Id="rId3" Type="http://schemas.openxmlformats.org/officeDocument/2006/relationships/hyperlink" Target="https://www.moderngraham.com/2019/02/03/best-buy-co-inc-valuation-february-2019-bby/" TargetMode="External"/><Relationship Id="rId21" Type="http://schemas.openxmlformats.org/officeDocument/2006/relationships/hyperlink" Target="https://www.moderngraham.com/2019/02/02/mt-bank-corp-valuation-february-2019-mtb/" TargetMode="External"/><Relationship Id="rId7" Type="http://schemas.openxmlformats.org/officeDocument/2006/relationships/hyperlink" Target="https://www.moderngraham.com/2019/02/01/celanese-corporation-valuation-february-2019-ce/" TargetMode="External"/><Relationship Id="rId12" Type="http://schemas.openxmlformats.org/officeDocument/2006/relationships/hyperlink" Target="https://www.moderngraham.com/2019/01/29/exelon-corp-valuation-january-2019-exc/" TargetMode="External"/><Relationship Id="rId17" Type="http://schemas.openxmlformats.org/officeDocument/2006/relationships/hyperlink" Target="https://www.moderngraham.com/2019/01/31/macys-inc-valuation-january-2019-m/" TargetMode="External"/><Relationship Id="rId25" Type="http://schemas.openxmlformats.org/officeDocument/2006/relationships/hyperlink" Target="https://www.moderngraham.com/2019/02/03/oreilly-automotive-inc-valuation-february-2019-orly/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s://www.moderngraham.com/2019/02/04/broadcom-inc-valuation-february-2019-avgo/" TargetMode="External"/><Relationship Id="rId16" Type="http://schemas.openxmlformats.org/officeDocument/2006/relationships/hyperlink" Target="https://www.moderngraham.com/2019/02/03/iron-mountain-inc-valuation-february-2019-irm/" TargetMode="External"/><Relationship Id="rId20" Type="http://schemas.openxmlformats.org/officeDocument/2006/relationships/hyperlink" Target="https://www.moderngraham.com/2019/02/04/monster-beverage-corp-valuation-february-2019-mnst/" TargetMode="External"/><Relationship Id="rId29" Type="http://schemas.openxmlformats.org/officeDocument/2006/relationships/hyperlink" Target="https://www.moderngraham.com/2019/02/04/regency-centers-corp-valuation-february-2019-reg/" TargetMode="External"/><Relationship Id="rId1" Type="http://schemas.openxmlformats.org/officeDocument/2006/relationships/hyperlink" Target="https://www.moderngraham.com/2019/02/04/abiomed-inc-valuation-february-2019-abmd/" TargetMode="External"/><Relationship Id="rId6" Type="http://schemas.openxmlformats.org/officeDocument/2006/relationships/hyperlink" Target="https://www.moderngraham.com/2019/01/31/cadence-design-systems-inc-valuation-january-2019-cdns/" TargetMode="External"/><Relationship Id="rId11" Type="http://schemas.openxmlformats.org/officeDocument/2006/relationships/hyperlink" Target="https://www.moderngraham.com/2019/01/29/eaton-corp-plc-valuation-january-2019-etn/" TargetMode="External"/><Relationship Id="rId24" Type="http://schemas.openxmlformats.org/officeDocument/2006/relationships/hyperlink" Target="https://www.moderngraham.com/2019/01/29/oracle-corporation-valuation-january-2019-orcl/" TargetMode="External"/><Relationship Id="rId32" Type="http://schemas.openxmlformats.org/officeDocument/2006/relationships/hyperlink" Target="https://www.moderngraham.com/2019/01/31/vornado-realty-trust-valuation-january-2019-vno/" TargetMode="External"/><Relationship Id="rId5" Type="http://schemas.openxmlformats.org/officeDocument/2006/relationships/hyperlink" Target="https://www.moderngraham.com/2019/02/01/carnival-corp-valuation-february-2019-ccl/" TargetMode="External"/><Relationship Id="rId15" Type="http://schemas.openxmlformats.org/officeDocument/2006/relationships/hyperlink" Target="https://www.moderngraham.com/2019/02/03/host-hotels-resorts-inc-valuation-february-2019-hst/" TargetMode="External"/><Relationship Id="rId23" Type="http://schemas.openxmlformats.org/officeDocument/2006/relationships/hyperlink" Target="https://www.moderngraham.com/2019/02/03/omnicom-group-inc-valuation-february-2019-omc/" TargetMode="External"/><Relationship Id="rId28" Type="http://schemas.openxmlformats.org/officeDocument/2006/relationships/hyperlink" Target="https://www.moderngraham.com/2019/02/02/everest-re-group-ltd-valuation-february-2019-re/" TargetMode="External"/><Relationship Id="rId10" Type="http://schemas.openxmlformats.org/officeDocument/2006/relationships/hyperlink" Target="https://www.moderngraham.com/2019/02/02/dominion-energy-inc-valuation-february-2019-d/" TargetMode="External"/><Relationship Id="rId19" Type="http://schemas.openxmlformats.org/officeDocument/2006/relationships/hyperlink" Target="https://www.moderngraham.com/2019/02/04/microchip-technology-inc-valuation-february-2019-mchp/" TargetMode="External"/><Relationship Id="rId31" Type="http://schemas.openxmlformats.org/officeDocument/2006/relationships/hyperlink" Target="https://www.moderngraham.com/2019/02/01/vulcan-materials-co-valuation-february-2019-vmc/" TargetMode="External"/><Relationship Id="rId4" Type="http://schemas.openxmlformats.org/officeDocument/2006/relationships/hyperlink" Target="https://www.moderngraham.com/2019/01/31/booking-holdings-inc-valuation-january-2019-bkng/" TargetMode="External"/><Relationship Id="rId9" Type="http://schemas.openxmlformats.org/officeDocument/2006/relationships/hyperlink" Target="https://www.moderngraham.com/2019/02/01/cintas-corp-valuation-february-2019-ctas/" TargetMode="External"/><Relationship Id="rId14" Type="http://schemas.openxmlformats.org/officeDocument/2006/relationships/hyperlink" Target="https://www.moderngraham.com/2019/02/02/f5-networks-inc-valuation-february-2019-ffiv/" TargetMode="External"/><Relationship Id="rId22" Type="http://schemas.openxmlformats.org/officeDocument/2006/relationships/hyperlink" Target="https://www.moderngraham.com/2019/02/02/nasdaq-inc-valuation-february-2019-ndaq/" TargetMode="External"/><Relationship Id="rId27" Type="http://schemas.openxmlformats.org/officeDocument/2006/relationships/hyperlink" Target="https://www.moderngraham.com/2019/01/29/packaging-corp-of-america-valuation-january-2019-pkg/" TargetMode="External"/><Relationship Id="rId30" Type="http://schemas.openxmlformats.org/officeDocument/2006/relationships/hyperlink" Target="https://www.moderngraham.com/2019/01/30/att-inc-valuation-january-2019-t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7/03/ceva-inc-valuation-july-2018-ceva/" TargetMode="External"/><Relationship Id="rId671" Type="http://schemas.openxmlformats.org/officeDocument/2006/relationships/hyperlink" Target="https://www.moderngraham.com/2018/06/05/synchrony-financial-valuation-june-2018-syf/" TargetMode="External"/><Relationship Id="rId769" Type="http://schemas.openxmlformats.org/officeDocument/2006/relationships/hyperlink" Target="https://www.moderngraham.com/2018/11/21/united-technologies-corp-valuation-november-2018-utx/" TargetMode="External"/><Relationship Id="rId21" Type="http://schemas.openxmlformats.org/officeDocument/2006/relationships/hyperlink" Target="https://www.moderngraham.com/2018/05/17/american-eagle-outfitters-inc-valuation-may-2018-aeo/" TargetMode="External"/><Relationship Id="rId324" Type="http://schemas.openxmlformats.org/officeDocument/2006/relationships/hyperlink" Target="https://www.moderngraham.com/2018/12/05/hp-inc-valuation-december-2018-hpq/" TargetMode="External"/><Relationship Id="rId531" Type="http://schemas.openxmlformats.org/officeDocument/2006/relationships/hyperlink" Target="https://www.moderngraham.com/2019/01/03/peoples-united-financial-inc-valuation-january-2019-pbct/" TargetMode="External"/><Relationship Id="rId629" Type="http://schemas.openxmlformats.org/officeDocument/2006/relationships/hyperlink" Target="https://www.moderngraham.com/2018/08/06/senior-housing-properties-trust-valuation-august-2018-snh/" TargetMode="External"/><Relationship Id="rId170" Type="http://schemas.openxmlformats.org/officeDocument/2006/relationships/hyperlink" Target="https://www.moderngraham.com/2018/06/10/costco-wholesale-corp-valuation-june-2018-cost/" TargetMode="External"/><Relationship Id="rId268" Type="http://schemas.openxmlformats.org/officeDocument/2006/relationships/hyperlink" Target="https://www.moderngraham.com/2018/05/10/freeport-mcmoran-inc-valuation-may-2018-fcx/" TargetMode="External"/><Relationship Id="rId475" Type="http://schemas.openxmlformats.org/officeDocument/2006/relationships/hyperlink" Target="https://www.moderngraham.com/2018/07/01/magellan-midstream-partners-lp-valuation-july-2018-mmp/" TargetMode="External"/><Relationship Id="rId682" Type="http://schemas.openxmlformats.org/officeDocument/2006/relationships/hyperlink" Target="https://www.moderngraham.com/2019/01/13/te-connectivity-ltd-valuation-january-2019-tel/" TargetMode="External"/><Relationship Id="rId32" Type="http://schemas.openxmlformats.org/officeDocument/2006/relationships/hyperlink" Target="https://www.moderngraham.com/2018/04/30/arthur-j-gallagher-co-valuation-april-2018-ajg/" TargetMode="External"/><Relationship Id="rId128" Type="http://schemas.openxmlformats.org/officeDocument/2006/relationships/hyperlink" Target="https://www.moderngraham.com/2018/07/28/chesapeake-lodging-trust-valuation-july-2018-chsp/" TargetMode="External"/><Relationship Id="rId335" Type="http://schemas.openxmlformats.org/officeDocument/2006/relationships/hyperlink" Target="https://www.moderngraham.com/2019/01/13/international-flavors-fragrances-inc-valuation-january-2019-iff/" TargetMode="External"/><Relationship Id="rId542" Type="http://schemas.openxmlformats.org/officeDocument/2006/relationships/hyperlink" Target="https://www.moderngraham.com/2019/01/30/pultegroup-inc-valuation-january-2019-phm/" TargetMode="External"/><Relationship Id="rId181" Type="http://schemas.openxmlformats.org/officeDocument/2006/relationships/hyperlink" Target="https://www.moderngraham.com/2018/05/17/carters-inc-valuation-may-2018-cri/" TargetMode="External"/><Relationship Id="rId402" Type="http://schemas.openxmlformats.org/officeDocument/2006/relationships/hyperlink" Target="https://www.moderngraham.com/2018/08/11/kulicke-soffa-industries-inc-valuation-august-2018-klic/" TargetMode="External"/><Relationship Id="rId279" Type="http://schemas.openxmlformats.org/officeDocument/2006/relationships/hyperlink" Target="https://www.moderngraham.com/2019/01/01/fleetcor-technologies-inc-valuation-january-2019-flt/" TargetMode="External"/><Relationship Id="rId486" Type="http://schemas.openxmlformats.org/officeDocument/2006/relationships/hyperlink" Target="https://www.moderngraham.com/2018/05/01/motorola-solutions-inc-valuation-may-2018-msi/" TargetMode="External"/><Relationship Id="rId693" Type="http://schemas.openxmlformats.org/officeDocument/2006/relationships/hyperlink" Target="https://www.moderngraham.com/2018/11/21/travelers-companies-inc-valuation-november-2018-trv/" TargetMode="External"/><Relationship Id="rId707" Type="http://schemas.openxmlformats.org/officeDocument/2006/relationships/hyperlink" Target="https://www.moderngraham.com/2018/08/05/canadian-national-railway-co-valuation-august-2018-tsecnr/" TargetMode="External"/><Relationship Id="rId43" Type="http://schemas.openxmlformats.org/officeDocument/2006/relationships/hyperlink" Target="https://www.moderngraham.com/2018/07/28/amc-networks-inc-valuation-july-2018-amcx/" TargetMode="External"/><Relationship Id="rId139" Type="http://schemas.openxmlformats.org/officeDocument/2006/relationships/hyperlink" Target="https://www.moderngraham.com/2018/07/28/corelogic-inc-valuation-july-2018-clgx/" TargetMode="External"/><Relationship Id="rId346" Type="http://schemas.openxmlformats.org/officeDocument/2006/relationships/hyperlink" Target="https://www.moderngraham.com/2018/07/27/world-fuel-services-corp-valuation-july-2018-int/" TargetMode="External"/><Relationship Id="rId553" Type="http://schemas.openxmlformats.org/officeDocument/2006/relationships/hyperlink" Target="https://www.moderngraham.com/2018/04/06/perrigo-company-plc-valuation-april-2018-prgo/" TargetMode="External"/><Relationship Id="rId760" Type="http://schemas.openxmlformats.org/officeDocument/2006/relationships/hyperlink" Target="https://www.moderngraham.com/2018/06/06/ulta-beauty-inc-valuation-june-2018-ulta/" TargetMode="External"/><Relationship Id="rId85" Type="http://schemas.openxmlformats.org/officeDocument/2006/relationships/hyperlink" Target="https://www.moderngraham.com/2018/05/23/franklin-resources-inc-valuation-may-2018-ben/" TargetMode="External"/><Relationship Id="rId150" Type="http://schemas.openxmlformats.org/officeDocument/2006/relationships/hyperlink" Target="https://www.moderngraham.com/2018/07/31/capstead-mortgage-corp-valuation-july-2018-cmo/" TargetMode="External"/><Relationship Id="rId192" Type="http://schemas.openxmlformats.org/officeDocument/2006/relationships/hyperlink" Target="https://www.moderngraham.com/2018/08/26/carlisle-companies-inc-valuation-august-2018-csl/" TargetMode="External"/><Relationship Id="rId206" Type="http://schemas.openxmlformats.org/officeDocument/2006/relationships/hyperlink" Target="https://www.moderngraham.com/2018/04/08/commvault-systems-inc-valuation-april-2018-cvlt/" TargetMode="External"/><Relationship Id="rId413" Type="http://schemas.openxmlformats.org/officeDocument/2006/relationships/hyperlink" Target="https://www.moderngraham.com/2018/06/27/kroger-co-valuation-june-2018-kr/" TargetMode="External"/><Relationship Id="rId595" Type="http://schemas.openxmlformats.org/officeDocument/2006/relationships/hyperlink" Target="https://www.moderngraham.com/2018/07/19/service-corp-international-valuation-july-2018-sci/" TargetMode="External"/><Relationship Id="rId248" Type="http://schemas.openxmlformats.org/officeDocument/2006/relationships/hyperlink" Target="https://www.moderngraham.com/2018/04/07/eog-resources-inc-valuation-april-2018-eog/" TargetMode="External"/><Relationship Id="rId455" Type="http://schemas.openxmlformats.org/officeDocument/2006/relationships/hyperlink" Target="https://www.moderngraham.com/2019/01/25/mastercard-inc-valuation-january-2019-ma/" TargetMode="External"/><Relationship Id="rId497" Type="http://schemas.openxmlformats.org/officeDocument/2006/relationships/hyperlink" Target="https://www.moderngraham.com/2019/02/02/nasdaq-inc-valuation-february-2019-ndaq/" TargetMode="External"/><Relationship Id="rId620" Type="http://schemas.openxmlformats.org/officeDocument/2006/relationships/hyperlink" Target="https://www.moderngraham.com/2018/07/19/slm-corp-valuation-july-2018-slm/" TargetMode="External"/><Relationship Id="rId662" Type="http://schemas.openxmlformats.org/officeDocument/2006/relationships/hyperlink" Target="https://www.moderngraham.com/2018/05/15/constellation-brands-inc-valuation-may-2018-stz/" TargetMode="External"/><Relationship Id="rId718" Type="http://schemas.openxmlformats.org/officeDocument/2006/relationships/hyperlink" Target="https://www.moderngraham.com/2018/10/03/cenovus-energy-inc-valuation-october-2018-tse-cve/" TargetMode="External"/><Relationship Id="rId12" Type="http://schemas.openxmlformats.org/officeDocument/2006/relationships/hyperlink" Target="https://www.moderngraham.com/2018/07/09/aecom-valuation-july-2018-acm/" TargetMode="External"/><Relationship Id="rId108" Type="http://schemas.openxmlformats.org/officeDocument/2006/relationships/hyperlink" Target="https://www.moderngraham.com/2018/06/01/cbre-group-inc-valuation-june-2018-cbre/" TargetMode="External"/><Relationship Id="rId315" Type="http://schemas.openxmlformats.org/officeDocument/2006/relationships/hyperlink" Target="https://www.moderngraham.com/2018/11/17/home-depot-inc-valuation-november-2018-hd/" TargetMode="External"/><Relationship Id="rId357" Type="http://schemas.openxmlformats.org/officeDocument/2006/relationships/hyperlink" Target="https://www.moderngraham.com/2018/05/04/iqvia-holdings-inc-valuation-initial-coverage-iqv/" TargetMode="External"/><Relationship Id="rId522" Type="http://schemas.openxmlformats.org/officeDocument/2006/relationships/hyperlink" Target="https://www.moderngraham.com/2018/04/19/realty-income-corp-valuation-april-2018-o/" TargetMode="External"/><Relationship Id="rId54" Type="http://schemas.openxmlformats.org/officeDocument/2006/relationships/hyperlink" Target="https://www.moderngraham.com/2018/05/08/anthem-inc-valuation-may-2018-antm/" TargetMode="External"/><Relationship Id="rId96" Type="http://schemas.openxmlformats.org/officeDocument/2006/relationships/hyperlink" Target="https://www.moderngraham.com/2018/06/30/bemis-co-inc-valuation-june-2018-bms/" TargetMode="External"/><Relationship Id="rId161" Type="http://schemas.openxmlformats.org/officeDocument/2006/relationships/hyperlink" Target="https://www.moderngraham.com/2019/01/04/capital-one-financial-corp-valuation-january-2019-cof/" TargetMode="External"/><Relationship Id="rId217" Type="http://schemas.openxmlformats.org/officeDocument/2006/relationships/hyperlink" Target="https://www.moderngraham.com/2018/04/06/quest-diagnostics-inc-valuation-april-2018-dgx/" TargetMode="External"/><Relationship Id="rId399" Type="http://schemas.openxmlformats.org/officeDocument/2006/relationships/hyperlink" Target="https://www.moderngraham.com/2018/06/09/kirklands-inc-valuation-june-2018-kirk/" TargetMode="External"/><Relationship Id="rId564" Type="http://schemas.openxmlformats.org/officeDocument/2006/relationships/hyperlink" Target="https://www.moderngraham.com/2018/06/30/ryder-system-inc-valuation-june-2018-r/" TargetMode="External"/><Relationship Id="rId771" Type="http://schemas.openxmlformats.org/officeDocument/2006/relationships/hyperlink" Target="https://www.moderngraham.com/2019/01/18/varian-medical-systems-inc-valuation-january-2019-var/" TargetMode="External"/><Relationship Id="rId259" Type="http://schemas.openxmlformats.org/officeDocument/2006/relationships/hyperlink" Target="https://www.moderngraham.com/2018/05/10/edwards-lifesciences-corp-valuation-may-2018-ew/" TargetMode="External"/><Relationship Id="rId424" Type="http://schemas.openxmlformats.org/officeDocument/2006/relationships/hyperlink" Target="https://www.moderngraham.com/2018/08/29/lancaster-colony-corp-valuation-august-2018-lanc/" TargetMode="External"/><Relationship Id="rId466" Type="http://schemas.openxmlformats.org/officeDocument/2006/relationships/hyperlink" Target="https://www.moderngraham.com/2018/06/24/mondelez-international-inc-valuation-june-2018-mdlz/" TargetMode="External"/><Relationship Id="rId631" Type="http://schemas.openxmlformats.org/officeDocument/2006/relationships/hyperlink" Target="https://www.moderngraham.com/2018/08/07/synovus-financial-corp-valuation-august-2018-snv/" TargetMode="External"/><Relationship Id="rId673" Type="http://schemas.openxmlformats.org/officeDocument/2006/relationships/hyperlink" Target="https://www.moderngraham.com/2018/10/03/sykes-enterprises-inc-valuation-october-2018-syke/" TargetMode="External"/><Relationship Id="rId729" Type="http://schemas.openxmlformats.org/officeDocument/2006/relationships/hyperlink" Target="https://www.moderngraham.com/2018/08/26/kinaxis-inc-valuation-august-2018-tsekxs/" TargetMode="External"/><Relationship Id="rId23" Type="http://schemas.openxmlformats.org/officeDocument/2006/relationships/hyperlink" Target="https://www.moderngraham.com/2019/01/22/aes-corp-valuation-january-2019-aes/" TargetMode="External"/><Relationship Id="rId119" Type="http://schemas.openxmlformats.org/officeDocument/2006/relationships/hyperlink" Target="https://www.moderngraham.com/2018/04/20/citizens-financial-group-inc-valuation-april-2018-cfg/" TargetMode="External"/><Relationship Id="rId270" Type="http://schemas.openxmlformats.org/officeDocument/2006/relationships/hyperlink" Target="https://www.moderngraham.com/2019/01/20/firstenergy-corp-valuation-january-2019-fe/" TargetMode="External"/><Relationship Id="rId326" Type="http://schemas.openxmlformats.org/officeDocument/2006/relationships/hyperlink" Target="https://www.moderngraham.com/2018/06/12/hormel-foods-corp-valuation-june-2018-hrl/" TargetMode="External"/><Relationship Id="rId533" Type="http://schemas.openxmlformats.org/officeDocument/2006/relationships/hyperlink" Target="https://www.moderngraham.com/2018/05/15/paccar-inc-valuation-may-2018-pcar/" TargetMode="External"/><Relationship Id="rId65" Type="http://schemas.openxmlformats.org/officeDocument/2006/relationships/hyperlink" Target="https://www.moderngraham.com/2018/07/30/arris-international-plc-valuation-july-2018-arrs/" TargetMode="External"/><Relationship Id="rId130" Type="http://schemas.openxmlformats.org/officeDocument/2006/relationships/hyperlink" Target="https://www.moderngraham.com/2018/07/28/chuys-holdings-inc-valuation-july-2018-chuy/" TargetMode="External"/><Relationship Id="rId368" Type="http://schemas.openxmlformats.org/officeDocument/2006/relationships/hyperlink" Target="https://www.moderngraham.com/2018/06/28/illinois-tool-works-inc-valuation-june-2018-itw/" TargetMode="External"/><Relationship Id="rId575" Type="http://schemas.openxmlformats.org/officeDocument/2006/relationships/hyperlink" Target="https://www.moderngraham.com/2018/06/30/transocean-ltd-valuation-june-2018-rig/" TargetMode="External"/><Relationship Id="rId740" Type="http://schemas.openxmlformats.org/officeDocument/2006/relationships/hyperlink" Target="https://www.moderngraham.com/2018/08/04/semafo-inc-valuation-august-2018-tse-smf/" TargetMode="External"/><Relationship Id="rId782" Type="http://schemas.openxmlformats.org/officeDocument/2006/relationships/hyperlink" Target="https://www.moderngraham.com/2018/04/19/waters-corp-valuation-april-2018-wat/" TargetMode="External"/><Relationship Id="rId172" Type="http://schemas.openxmlformats.org/officeDocument/2006/relationships/hyperlink" Target="https://www.moderngraham.com/2019/01/28/campbell-soup-co-valuation-january-2019-cpb/" TargetMode="External"/><Relationship Id="rId228" Type="http://schemas.openxmlformats.org/officeDocument/2006/relationships/hyperlink" Target="https://www.moderngraham.com/2018/08/14/denbury-resources-inc-valuation-august-2018-dnr/" TargetMode="External"/><Relationship Id="rId435" Type="http://schemas.openxmlformats.org/officeDocument/2006/relationships/hyperlink" Target="https://www.moderngraham.com/2019/01/24/laboratory-corp-of-america-holdings-inc-valuation-january-2019-lh/" TargetMode="External"/><Relationship Id="rId477" Type="http://schemas.openxmlformats.org/officeDocument/2006/relationships/hyperlink" Target="https://www.moderngraham.com/2019/02/04/monster-beverage-corp-valuation-february-2019-mnst/" TargetMode="External"/><Relationship Id="rId600" Type="http://schemas.openxmlformats.org/officeDocument/2006/relationships/hyperlink" Target="https://www.moderngraham.com/2018/07/28/select-medical-holdings-corp-valuation-july-2018-sem/" TargetMode="External"/><Relationship Id="rId642" Type="http://schemas.openxmlformats.org/officeDocument/2006/relationships/hyperlink" Target="https://www.moderngraham.com/2018/08/11/spx-corp-valuation-august-2018-spxc/" TargetMode="External"/><Relationship Id="rId684" Type="http://schemas.openxmlformats.org/officeDocument/2006/relationships/hyperlink" Target="https://www.moderngraham.com/2018/06/09/target-corp-valuation-june-2018-tgt/" TargetMode="External"/><Relationship Id="rId281" Type="http://schemas.openxmlformats.org/officeDocument/2006/relationships/hyperlink" Target="https://www.moderngraham.com/2018/06/10/fossil-group-inc-valuation-june-2018-fosl/" TargetMode="External"/><Relationship Id="rId337" Type="http://schemas.openxmlformats.org/officeDocument/2006/relationships/hyperlink" Target="https://www.moderngraham.com/2018/04/20/illumina-inc-valuation-april-2018-ilmn/" TargetMode="External"/><Relationship Id="rId502" Type="http://schemas.openxmlformats.org/officeDocument/2006/relationships/hyperlink" Target="https://www.moderngraham.com/2018/05/02/newfield-exploration-co-valuation-may-2018-nfx/" TargetMode="External"/><Relationship Id="rId34" Type="http://schemas.openxmlformats.org/officeDocument/2006/relationships/hyperlink" Target="https://www.moderngraham.com/2018/07/27/akorn-inc-valuation-july-2018-akrx/" TargetMode="External"/><Relationship Id="rId76" Type="http://schemas.openxmlformats.org/officeDocument/2006/relationships/hyperlink" Target="https://www.moderngraham.com/2018/06/04/acuity-brands-inc-valuation-june-2018-ayi/" TargetMode="External"/><Relationship Id="rId141" Type="http://schemas.openxmlformats.org/officeDocument/2006/relationships/hyperlink" Target="https://www.moderngraham.com/2018/07/29/mack-cali-realty-corp-valuation-july-2018-cli/" TargetMode="External"/><Relationship Id="rId379" Type="http://schemas.openxmlformats.org/officeDocument/2006/relationships/hyperlink" Target="https://www.moderngraham.com/2018/08/04/jj-snack-foods-corp-valuation-august-2018-jjsf/" TargetMode="External"/><Relationship Id="rId544" Type="http://schemas.openxmlformats.org/officeDocument/2006/relationships/hyperlink" Target="https://www.moderngraham.com/2019/01/21/perkinelmer-inc-valuation-january-2019-pki/" TargetMode="External"/><Relationship Id="rId586" Type="http://schemas.openxmlformats.org/officeDocument/2006/relationships/hyperlink" Target="https://www.moderngraham.com/2018/07/09/boston-beer-company-inc-valuation-july-2018-sam/" TargetMode="External"/><Relationship Id="rId751" Type="http://schemas.openxmlformats.org/officeDocument/2006/relationships/hyperlink" Target="https://www.moderngraham.com/2018/12/05/total-system-services-inc-valuation-december-2018-tss/" TargetMode="External"/><Relationship Id="rId793" Type="http://schemas.openxmlformats.org/officeDocument/2006/relationships/hyperlink" Target="https://www.moderngraham.com/2018/11/28/walmart-inc-valuation-november-2018-wmt/" TargetMode="External"/><Relationship Id="rId807" Type="http://schemas.openxmlformats.org/officeDocument/2006/relationships/hyperlink" Target="https://www.moderngraham.com/2019/01/18/xerox-corp-valuation-january-2019-xrx/" TargetMode="External"/><Relationship Id="rId7" Type="http://schemas.openxmlformats.org/officeDocument/2006/relationships/hyperlink" Target="https://www.moderngraham.com/2018/04/01/abbvie-inc-valuation-april-2018-abbv/" TargetMode="External"/><Relationship Id="rId183" Type="http://schemas.openxmlformats.org/officeDocument/2006/relationships/hyperlink" Target="https://www.moderngraham.com/2018/06/26/salesforce-com-inc-valuation-june-2018-crm/" TargetMode="External"/><Relationship Id="rId239" Type="http://schemas.openxmlformats.org/officeDocument/2006/relationships/hyperlink" Target="https://www.moderngraham.com/2018/11/28/electronic-arts-inc-valuation-november-2018-ea/" TargetMode="External"/><Relationship Id="rId390" Type="http://schemas.openxmlformats.org/officeDocument/2006/relationships/hyperlink" Target="https://www.moderngraham.com/2018/08/06/kb-home-valuation-august-2018-kbh/" TargetMode="External"/><Relationship Id="rId404" Type="http://schemas.openxmlformats.org/officeDocument/2006/relationships/hyperlink" Target="https://www.moderngraham.com/2018/05/07/kinder-morgan-inc-valuation-may-2018-kmi/" TargetMode="External"/><Relationship Id="rId446" Type="http://schemas.openxmlformats.org/officeDocument/2006/relationships/hyperlink" Target="https://www.moderngraham.com/2019/01/02/lincoln-national-corp-valuation-january-2019-lnc/" TargetMode="External"/><Relationship Id="rId611" Type="http://schemas.openxmlformats.org/officeDocument/2006/relationships/hyperlink" Target="https://www.moderngraham.com/2018/07/30/south-jersey-industries-inc-valuation-july-2018-sji/" TargetMode="External"/><Relationship Id="rId653" Type="http://schemas.openxmlformats.org/officeDocument/2006/relationships/hyperlink" Target="https://www.moderngraham.com/2018/08/26/steris-plc-valuation-august-2018-ste/" TargetMode="External"/><Relationship Id="rId250" Type="http://schemas.openxmlformats.org/officeDocument/2006/relationships/hyperlink" Target="https://www.moderngraham.com/2018/06/26/equinix-inc-valuation-june-2018-eqix/" TargetMode="External"/><Relationship Id="rId292" Type="http://schemas.openxmlformats.org/officeDocument/2006/relationships/hyperlink" Target="https://www.moderngraham.com/2018/07/02/graham-holdings-co-valuation-july-2018-ghc/" TargetMode="External"/><Relationship Id="rId306" Type="http://schemas.openxmlformats.org/officeDocument/2006/relationships/hyperlink" Target="https://www.moderngraham.com/2018/11/17/goldman-sachs-group-inc-valuation-november-2018-gs/" TargetMode="External"/><Relationship Id="rId488" Type="http://schemas.openxmlformats.org/officeDocument/2006/relationships/hyperlink" Target="https://www.moderngraham.com/2018/06/06/mettler-toledo-international-inc-valuation-june-2018-mtd/" TargetMode="External"/><Relationship Id="rId695" Type="http://schemas.openxmlformats.org/officeDocument/2006/relationships/hyperlink" Target="https://www.moderngraham.com/2018/07/30/aecon-group-inc-valuation-july-2018-tseare/" TargetMode="External"/><Relationship Id="rId709" Type="http://schemas.openxmlformats.org/officeDocument/2006/relationships/hyperlink" Target="https://www.moderngraham.com/2018/08/08/crescent-point-energy-corp-valuation-august-2018-tse-cpg/" TargetMode="External"/><Relationship Id="rId45" Type="http://schemas.openxmlformats.org/officeDocument/2006/relationships/hyperlink" Target="https://www.moderngraham.com/2018/04/24/ametek-inc-valuation-april-2018-ame/" TargetMode="External"/><Relationship Id="rId87" Type="http://schemas.openxmlformats.org/officeDocument/2006/relationships/hyperlink" Target="https://www.moderngraham.com/2018/06/10/big-5-sporting-goods-corp-valuation-june-2018-bgfv/" TargetMode="External"/><Relationship Id="rId110" Type="http://schemas.openxmlformats.org/officeDocument/2006/relationships/hyperlink" Target="https://www.moderngraham.com/2019/01/09/crown-castle-international-corp-valuation-january-2019-cci/" TargetMode="External"/><Relationship Id="rId348" Type="http://schemas.openxmlformats.org/officeDocument/2006/relationships/hyperlink" Target="https://www.moderngraham.com/2018/07/28/intl-fcstone-inc-valuation-july-2018-intl/" TargetMode="External"/><Relationship Id="rId513" Type="http://schemas.openxmlformats.org/officeDocument/2006/relationships/hyperlink" Target="https://www.moderngraham.com/2018/08/06/natural-resource-partners-lp-valuation-august-2018-nrp/" TargetMode="External"/><Relationship Id="rId555" Type="http://schemas.openxmlformats.org/officeDocument/2006/relationships/hyperlink" Target="https://www.moderngraham.com/2019/01/28/public-storage-valuation-january-2019-psa/" TargetMode="External"/><Relationship Id="rId597" Type="http://schemas.openxmlformats.org/officeDocument/2006/relationships/hyperlink" Target="https://www.moderngraham.com/2018/06/08/shoe-carnival-inc-valuation-june-2018-scvl/" TargetMode="External"/><Relationship Id="rId720" Type="http://schemas.openxmlformats.org/officeDocument/2006/relationships/hyperlink" Target="https://www.moderngraham.com/2018/07/03/igm-financial-inc-valuation-july-2018-tse-igm/" TargetMode="External"/><Relationship Id="rId762" Type="http://schemas.openxmlformats.org/officeDocument/2006/relationships/hyperlink" Target="https://www.moderngraham.com/2018/08/26/uniti-group-inc-valuation-august-2018-unit/" TargetMode="External"/><Relationship Id="rId152" Type="http://schemas.openxmlformats.org/officeDocument/2006/relationships/hyperlink" Target="https://www.moderngraham.com/2019/01/15/cms-energy-corp-valuation-january-2019-cms/" TargetMode="External"/><Relationship Id="rId194" Type="http://schemas.openxmlformats.org/officeDocument/2006/relationships/hyperlink" Target="https://www.moderngraham.com/2019/02/01/cintas-corp-valuation-february-2019-ctas/" TargetMode="External"/><Relationship Id="rId208" Type="http://schemas.openxmlformats.org/officeDocument/2006/relationships/hyperlink" Target="https://www.moderngraham.com/2018/11/11/chevron-corp-valuation-november-2018-cvx/" TargetMode="External"/><Relationship Id="rId415" Type="http://schemas.openxmlformats.org/officeDocument/2006/relationships/hyperlink" Target="https://www.moderngraham.com/2018/08/23/kilroy-realty-corp-valuation-august-2018-krc/" TargetMode="External"/><Relationship Id="rId457" Type="http://schemas.openxmlformats.org/officeDocument/2006/relationships/hyperlink" Target="https://www.moderngraham.com/2019/01/27/macerich-co-valuation-january-2019-mac/" TargetMode="External"/><Relationship Id="rId622" Type="http://schemas.openxmlformats.org/officeDocument/2006/relationships/hyperlink" Target="https://www.moderngraham.com/2018/08/05/scotts-miracle-gro-co-valuation-august-2018-smg/" TargetMode="External"/><Relationship Id="rId261" Type="http://schemas.openxmlformats.org/officeDocument/2006/relationships/hyperlink" Target="https://www.moderngraham.com/2019/01/13/expeditors-international-of-washington-inc-valuation-january-2019-expd/" TargetMode="External"/><Relationship Id="rId499" Type="http://schemas.openxmlformats.org/officeDocument/2006/relationships/hyperlink" Target="https://www.moderngraham.com/2018/05/01/nextera-energy-inc-valuation-may-2018-nee/" TargetMode="External"/><Relationship Id="rId664" Type="http://schemas.openxmlformats.org/officeDocument/2006/relationships/hyperlink" Target="https://www.moderngraham.com/2018/08/31/supernus-pharmaceuticals-inc-valuation-august-2018-supn/" TargetMode="External"/><Relationship Id="rId14" Type="http://schemas.openxmlformats.org/officeDocument/2006/relationships/hyperlink" Target="https://www.moderngraham.com/2018/04/08/adobe-systems-inc-valuation-april-2018-adbe/" TargetMode="External"/><Relationship Id="rId56" Type="http://schemas.openxmlformats.org/officeDocument/2006/relationships/hyperlink" Target="https://www.moderngraham.com/2019/01/08/a-o-smith-corp-valuation-january-2019-aos/" TargetMode="External"/><Relationship Id="rId317" Type="http://schemas.openxmlformats.org/officeDocument/2006/relationships/hyperlink" Target="https://www.moderngraham.com/2019/01/24/hollyfrontier-corp-valuation-january-2019-hfc/" TargetMode="External"/><Relationship Id="rId359" Type="http://schemas.openxmlformats.org/officeDocument/2006/relationships/hyperlink" Target="https://www.moderngraham.com/2018/07/28/irobot-corp-valuation-july-2018-irbt/" TargetMode="External"/><Relationship Id="rId524" Type="http://schemas.openxmlformats.org/officeDocument/2006/relationships/hyperlink" Target="https://www.moderngraham.com/2019/01/25/oneok-inc-valuation-january-2019-oke/" TargetMode="External"/><Relationship Id="rId566" Type="http://schemas.openxmlformats.org/officeDocument/2006/relationships/hyperlink" Target="https://www.moderngraham.com/2018/08/28/regal-beloit-corp-valuation-august-2018-rbc/" TargetMode="External"/><Relationship Id="rId731" Type="http://schemas.openxmlformats.org/officeDocument/2006/relationships/hyperlink" Target="https://www.moderngraham.com/2018/10/05/linamar-corp-valuation-october-2018-tse-lnr/" TargetMode="External"/><Relationship Id="rId773" Type="http://schemas.openxmlformats.org/officeDocument/2006/relationships/hyperlink" Target="https://www.moderngraham.com/2019/01/09/viacom-inc-valuation-january-2019-viab/" TargetMode="External"/><Relationship Id="rId98" Type="http://schemas.openxmlformats.org/officeDocument/2006/relationships/hyperlink" Target="https://www.moderngraham.com/2018/05/05/berkshire-hathaway-inc-valuation-may-2018-brk-b/" TargetMode="External"/><Relationship Id="rId121" Type="http://schemas.openxmlformats.org/officeDocument/2006/relationships/hyperlink" Target="https://www.moderngraham.com/2018/07/24/cognex-corp-valuation-july-2018-cgnx/" TargetMode="External"/><Relationship Id="rId163" Type="http://schemas.openxmlformats.org/officeDocument/2006/relationships/hyperlink" Target="https://www.moderngraham.com/2018/08/05/coherent-inc-valuation-august-2018-cohr/" TargetMode="External"/><Relationship Id="rId219" Type="http://schemas.openxmlformats.org/officeDocument/2006/relationships/hyperlink" Target="https://www.moderngraham.com/2018/05/23/danaher-corp-valuation-may-2018-dhr/" TargetMode="External"/><Relationship Id="rId370" Type="http://schemas.openxmlformats.org/officeDocument/2006/relationships/hyperlink" Target="https://www.moderngraham.com/2019/01/05/invesco-ltd-valuation-january-2019-ivz/" TargetMode="External"/><Relationship Id="rId426" Type="http://schemas.openxmlformats.org/officeDocument/2006/relationships/hyperlink" Target="https://www.moderngraham.com/2018/08/29/lannett-co-inc-valuation-august-2018-lci/" TargetMode="External"/><Relationship Id="rId633" Type="http://schemas.openxmlformats.org/officeDocument/2006/relationships/hyperlink" Target="https://www.moderngraham.com/2018/08/07/sonoco-products-co-valuation-august-2018-son/" TargetMode="External"/><Relationship Id="rId230" Type="http://schemas.openxmlformats.org/officeDocument/2006/relationships/hyperlink" Target="https://www.moderngraham.com/2019/01/04/dover-corp-valuation-january-2019-dov/" TargetMode="External"/><Relationship Id="rId468" Type="http://schemas.openxmlformats.org/officeDocument/2006/relationships/hyperlink" Target="https://www.moderngraham.com/2019/01/07/metlife-inc-valuation-january-2019-met/" TargetMode="External"/><Relationship Id="rId675" Type="http://schemas.openxmlformats.org/officeDocument/2006/relationships/hyperlink" Target="https://www.moderngraham.com/2018/05/08/sysco-corp-valuation-may-2018-syy/" TargetMode="External"/><Relationship Id="rId25" Type="http://schemas.openxmlformats.org/officeDocument/2006/relationships/hyperlink" Target="https://www.moderngraham.com/2019/01/06/aflac-inc-valuation-january-2019-afl/" TargetMode="External"/><Relationship Id="rId67" Type="http://schemas.openxmlformats.org/officeDocument/2006/relationships/hyperlink" Target="https://www.moderngraham.com/2018/03/09/ashland-global-holdings-inc-valuation-march-2018-ash/" TargetMode="External"/><Relationship Id="rId272" Type="http://schemas.openxmlformats.org/officeDocument/2006/relationships/hyperlink" Target="https://www.moderngraham.com/2019/01/21/fidelity-national-information-services-inc-valuation-january-2019-fis/" TargetMode="External"/><Relationship Id="rId328" Type="http://schemas.openxmlformats.org/officeDocument/2006/relationships/hyperlink" Target="https://www.moderngraham.com/2019/01/06/henry-schein-inc-valuation-january-2019-hsic/" TargetMode="External"/><Relationship Id="rId535" Type="http://schemas.openxmlformats.org/officeDocument/2006/relationships/hyperlink" Target="https://www.moderngraham.com/2018/06/27/public-service-enterprise-group-inc-valuation-june-2018-peg/" TargetMode="External"/><Relationship Id="rId577" Type="http://schemas.openxmlformats.org/officeDocument/2006/relationships/hyperlink" Target="https://www.moderngraham.com/2018/05/17/ralph-lauren-corp-valuation-may-2018-rl/" TargetMode="External"/><Relationship Id="rId700" Type="http://schemas.openxmlformats.org/officeDocument/2006/relationships/hyperlink" Target="https://www.moderngraham.com/2018/07/19/cineplex-inc-valuation-july-2018-tse-cgx/" TargetMode="External"/><Relationship Id="rId742" Type="http://schemas.openxmlformats.org/officeDocument/2006/relationships/hyperlink" Target="https://www.moderngraham.com/2018/08/08/superior-plus-corp-valuation-august-2018-tsx-spb/" TargetMode="External"/><Relationship Id="rId132" Type="http://schemas.openxmlformats.org/officeDocument/2006/relationships/hyperlink" Target="https://www.moderngraham.com/2018/07/28/ciena-corp-valuation-july-2018-cien/" TargetMode="External"/><Relationship Id="rId174" Type="http://schemas.openxmlformats.org/officeDocument/2006/relationships/hyperlink" Target="https://www.moderngraham.com/2018/08/09/copart-inc-valuation-august-2018-cprt/" TargetMode="External"/><Relationship Id="rId381" Type="http://schemas.openxmlformats.org/officeDocument/2006/relationships/hyperlink" Target="https://www.moderngraham.com/2018/08/05/jones-lang-lasalle-inc-valuation-august-2018-jll/" TargetMode="External"/><Relationship Id="rId602" Type="http://schemas.openxmlformats.org/officeDocument/2006/relationships/hyperlink" Target="https://www.moderngraham.com/2018/07/29/stifel-financial-corp-valuation-july-2018-sf/" TargetMode="External"/><Relationship Id="rId784" Type="http://schemas.openxmlformats.org/officeDocument/2006/relationships/hyperlink" Target="https://www.moderngraham.com/2018/05/22/western-digital-corp-valuation-may-2018-wdc/" TargetMode="External"/><Relationship Id="rId241" Type="http://schemas.openxmlformats.org/officeDocument/2006/relationships/hyperlink" Target="https://www.moderngraham.com/2019/01/15/ecolab-inc-valuation-january-2019-ecl/" TargetMode="External"/><Relationship Id="rId437" Type="http://schemas.openxmlformats.org/officeDocument/2006/relationships/hyperlink" Target="https://www.moderngraham.com/2018/10/03/lennox-international-inc-valuation-october-2018-lii/" TargetMode="External"/><Relationship Id="rId479" Type="http://schemas.openxmlformats.org/officeDocument/2006/relationships/hyperlink" Target="https://www.moderngraham.com/2018/05/16/mosaic-company-valuation-may-2018-mos/" TargetMode="External"/><Relationship Id="rId644" Type="http://schemas.openxmlformats.org/officeDocument/2006/relationships/hyperlink" Target="https://www.moderngraham.com/2018/05/15/stericycle-inc-valuation-may-2018-srcl/" TargetMode="External"/><Relationship Id="rId686" Type="http://schemas.openxmlformats.org/officeDocument/2006/relationships/hyperlink" Target="https://www.moderngraham.com/2018/04/09/tiffany-co-valuation-april-2018-tif/" TargetMode="External"/><Relationship Id="rId36" Type="http://schemas.openxmlformats.org/officeDocument/2006/relationships/hyperlink" Target="https://www.moderngraham.com/2018/07/28/alexander-baldwin-inc-valuation-july-2018-alex/" TargetMode="External"/><Relationship Id="rId283" Type="http://schemas.openxmlformats.org/officeDocument/2006/relationships/hyperlink" Target="https://www.moderngraham.com/2019/01/07/twenty-first-century-fox-inc-valuation-january-2019-fox/" TargetMode="External"/><Relationship Id="rId339" Type="http://schemas.openxmlformats.org/officeDocument/2006/relationships/hyperlink" Target="https://www.moderngraham.com/2018/04/24/incyte-corp-valuation-april-2018-incy/" TargetMode="External"/><Relationship Id="rId490" Type="http://schemas.openxmlformats.org/officeDocument/2006/relationships/hyperlink" Target="https://www.moderngraham.com/2018/05/23/micron-technology-inc-valuation-may-2018-mu/" TargetMode="External"/><Relationship Id="rId504" Type="http://schemas.openxmlformats.org/officeDocument/2006/relationships/hyperlink" Target="https://www.moderngraham.com/2018/06/13/nisource-inc-valuation-june-2018-ni/" TargetMode="External"/><Relationship Id="rId546" Type="http://schemas.openxmlformats.org/officeDocument/2006/relationships/hyperlink" Target="https://www.moderngraham.com/2019/01/16/philip-morris-international-inc-valuation-january-2019-pm/" TargetMode="External"/><Relationship Id="rId711" Type="http://schemas.openxmlformats.org/officeDocument/2006/relationships/hyperlink" Target="https://www.moderngraham.com/2018/08/12/crew-energy-inc-valuation-august-2018-tse-cr/" TargetMode="External"/><Relationship Id="rId753" Type="http://schemas.openxmlformats.org/officeDocument/2006/relationships/hyperlink" Target="https://www.moderngraham.com/2018/05/22/texas-instruments-inc-valuation-may-2018-txn/" TargetMode="External"/><Relationship Id="rId78" Type="http://schemas.openxmlformats.org/officeDocument/2006/relationships/hyperlink" Target="https://www.moderngraham.com/2018/11/10/boeing-co-valuation-november-2018-ba/" TargetMode="External"/><Relationship Id="rId101" Type="http://schemas.openxmlformats.org/officeDocument/2006/relationships/hyperlink" Target="https://www.moderngraham.com/2019/01/03/boston-properties-inc-valuation-january-2019-bxp/" TargetMode="External"/><Relationship Id="rId143" Type="http://schemas.openxmlformats.org/officeDocument/2006/relationships/hyperlink" Target="https://www.moderngraham.com/2018/05/10/clorox-co-valuation-may-2018-clx/" TargetMode="External"/><Relationship Id="rId185" Type="http://schemas.openxmlformats.org/officeDocument/2006/relationships/hyperlink" Target="https://www.moderngraham.com/2018/08/31/carbo-ceramics-inc-valuation-august-2018-crr/" TargetMode="External"/><Relationship Id="rId350" Type="http://schemas.openxmlformats.org/officeDocument/2006/relationships/hyperlink" Target="https://www.moderngraham.com/2018/04/08/innospec-inc-valuation-april-2018-iosp/" TargetMode="External"/><Relationship Id="rId406" Type="http://schemas.openxmlformats.org/officeDocument/2006/relationships/hyperlink" Target="https://www.moderngraham.com/2018/08/12/kennametal-inc-valuation-august-2018-kmt/" TargetMode="External"/><Relationship Id="rId588" Type="http://schemas.openxmlformats.org/officeDocument/2006/relationships/hyperlink" Target="https://www.moderngraham.com/2019/01/04/sba-communications-corp-valuation-january-2019-sbac/" TargetMode="External"/><Relationship Id="rId795" Type="http://schemas.openxmlformats.org/officeDocument/2006/relationships/hyperlink" Target="https://www.moderngraham.com/2018/04/24/westrock-co-valuation-april-2018-wrk/" TargetMode="External"/><Relationship Id="rId809" Type="http://schemas.openxmlformats.org/officeDocument/2006/relationships/hyperlink" Target="https://www.moderngraham.com/2018/04/24/yum-brands-inc-valuation-april-2018-yum/" TargetMode="External"/><Relationship Id="rId9" Type="http://schemas.openxmlformats.org/officeDocument/2006/relationships/hyperlink" Target="https://www.moderngraham.com/2019/02/04/abiomed-inc-valuation-february-2019-abmd/" TargetMode="External"/><Relationship Id="rId210" Type="http://schemas.openxmlformats.org/officeDocument/2006/relationships/hyperlink" Target="https://www.moderngraham.com/2018/06/04/concho-resources-inc-valuation-june-2018-cxo/" TargetMode="External"/><Relationship Id="rId392" Type="http://schemas.openxmlformats.org/officeDocument/2006/relationships/hyperlink" Target="https://www.moderngraham.com/2018/08/08/kelly-services-inc-valuation-august-2018-kelya/" TargetMode="External"/><Relationship Id="rId448" Type="http://schemas.openxmlformats.org/officeDocument/2006/relationships/hyperlink" Target="https://www.moderngraham.com/2018/06/04/alliant-energy-corp-valuation-june-2018-lnt/" TargetMode="External"/><Relationship Id="rId613" Type="http://schemas.openxmlformats.org/officeDocument/2006/relationships/hyperlink" Target="https://www.moderngraham.com/2018/07/31/tanger-factory-outlet-centers-inc-valuation-july-2018-skt/" TargetMode="External"/><Relationship Id="rId655" Type="http://schemas.openxmlformats.org/officeDocument/2006/relationships/hyperlink" Target="https://www.moderngraham.com/2018/08/26/sterling-bancorp-valuation-august-2018-stl/" TargetMode="External"/><Relationship Id="rId697" Type="http://schemas.openxmlformats.org/officeDocument/2006/relationships/hyperlink" Target="https://www.moderngraham.com/2018/07/25/canfor-corp-valuation-july-2018-tsecfp/" TargetMode="External"/><Relationship Id="rId252" Type="http://schemas.openxmlformats.org/officeDocument/2006/relationships/hyperlink" Target="https://www.moderngraham.com/2019/01/19/eqt-corp-valuation-january-2019-eqt/" TargetMode="External"/><Relationship Id="rId294" Type="http://schemas.openxmlformats.org/officeDocument/2006/relationships/hyperlink" Target="https://www.moderngraham.com/2018/05/07/general-mills-inc-valuation-may-2018-gis/" TargetMode="External"/><Relationship Id="rId308" Type="http://schemas.openxmlformats.org/officeDocument/2006/relationships/hyperlink" Target="https://www.moderngraham.com/2018/05/06/w-w-grainger-inc-valuation-may-2018-gww/" TargetMode="External"/><Relationship Id="rId515" Type="http://schemas.openxmlformats.org/officeDocument/2006/relationships/hyperlink" Target="https://www.moderngraham.com/2018/04/16/netapp-inc-valuation-april-2018-ntap/" TargetMode="External"/><Relationship Id="rId722" Type="http://schemas.openxmlformats.org/officeDocument/2006/relationships/hyperlink" Target="https://www.moderngraham.com/2018/07/24/innergex-renewable-energy-inc-valuation-july-2018-tseine/" TargetMode="External"/><Relationship Id="rId47" Type="http://schemas.openxmlformats.org/officeDocument/2006/relationships/hyperlink" Target="https://www.moderngraham.com/2018/06/23/amgen-inc-valuation-june-2018-amgn/" TargetMode="External"/><Relationship Id="rId89" Type="http://schemas.openxmlformats.org/officeDocument/2006/relationships/hyperlink" Target="https://www.moderngraham.com/2018/04/12/brighthouse-financial-inc-valuation-initial-coverage-bhf/" TargetMode="External"/><Relationship Id="rId112" Type="http://schemas.openxmlformats.org/officeDocument/2006/relationships/hyperlink" Target="https://www.moderngraham.com/2019/01/31/cadence-design-systems-inc-valuation-january-2019-cdns/" TargetMode="External"/><Relationship Id="rId154" Type="http://schemas.openxmlformats.org/officeDocument/2006/relationships/hyperlink" Target="https://www.moderngraham.com/2018/05/08/centene-corp-valuation-may-2018-cnc/" TargetMode="External"/><Relationship Id="rId361" Type="http://schemas.openxmlformats.org/officeDocument/2006/relationships/hyperlink" Target="https://www.moderngraham.com/2019/02/03/iron-mountain-inc-valuation-february-2019-irm/" TargetMode="External"/><Relationship Id="rId557" Type="http://schemas.openxmlformats.org/officeDocument/2006/relationships/hyperlink" Target="https://www.moderngraham.com/2018/05/06/pvh-corp-valuation-may-2018-pvh/" TargetMode="External"/><Relationship Id="rId599" Type="http://schemas.openxmlformats.org/officeDocument/2006/relationships/hyperlink" Target="https://www.moderngraham.com/2018/07/28/sei-investments-co-valuation-july-2018-seic/" TargetMode="External"/><Relationship Id="rId764" Type="http://schemas.openxmlformats.org/officeDocument/2006/relationships/hyperlink" Target="https://www.moderngraham.com/2018/04/09/union-pacific-corp-valuation-april-2018-unp/" TargetMode="External"/><Relationship Id="rId196" Type="http://schemas.openxmlformats.org/officeDocument/2006/relationships/hyperlink" Target="https://www.moderngraham.com/2018/08/30/caretrust-reit-inc-valuation-august-2018-ctre/" TargetMode="External"/><Relationship Id="rId417" Type="http://schemas.openxmlformats.org/officeDocument/2006/relationships/hyperlink" Target="https://www.moderngraham.com/2018/06/03/kohls-corporation-valuation-june-2018-kss/" TargetMode="External"/><Relationship Id="rId459" Type="http://schemas.openxmlformats.org/officeDocument/2006/relationships/hyperlink" Target="https://www.moderngraham.com/2019/01/29/marriott-international-inc-valuation-january-2019-mar/" TargetMode="External"/><Relationship Id="rId624" Type="http://schemas.openxmlformats.org/officeDocument/2006/relationships/hyperlink" Target="https://www.moderngraham.com/2018/06/09/stein-mart-inc-valuation-june-2018-smrt/" TargetMode="External"/><Relationship Id="rId666" Type="http://schemas.openxmlformats.org/officeDocument/2006/relationships/hyperlink" Target="https://www.moderngraham.com/2018/06/26/skyworks-solutions-inc-valuation-june-2018-swks/" TargetMode="External"/><Relationship Id="rId16" Type="http://schemas.openxmlformats.org/officeDocument/2006/relationships/hyperlink" Target="https://www.moderngraham.com/2018/05/03/archer-daniels-midland-co-valuation-may-2018-adm/" TargetMode="External"/><Relationship Id="rId221" Type="http://schemas.openxmlformats.org/officeDocument/2006/relationships/hyperlink" Target="https://www.moderngraham.com/2018/04/08/discovery-inc-valuation-april-2018-disca/" TargetMode="External"/><Relationship Id="rId263" Type="http://schemas.openxmlformats.org/officeDocument/2006/relationships/hyperlink" Target="https://www.moderngraham.com/2018/06/05/extra-space-storage-inc-valuation-june-2018-exr/" TargetMode="External"/><Relationship Id="rId319" Type="http://schemas.openxmlformats.org/officeDocument/2006/relationships/hyperlink" Target="https://www.moderngraham.com/2018/06/29/harley-davidson-inc-valuation-june-2018-hog/" TargetMode="External"/><Relationship Id="rId470" Type="http://schemas.openxmlformats.org/officeDocument/2006/relationships/hyperlink" Target="https://www.moderngraham.com/2018/05/15/mohawk-industries-inc-valuation-may-2018-mhk/" TargetMode="External"/><Relationship Id="rId526" Type="http://schemas.openxmlformats.org/officeDocument/2006/relationships/hyperlink" Target="https://www.moderngraham.com/2019/02/03/omnicom-group-inc-valuation-february-2019-omc/" TargetMode="External"/><Relationship Id="rId58" Type="http://schemas.openxmlformats.org/officeDocument/2006/relationships/hyperlink" Target="https://www.moderngraham.com/2018/06/25/anadarko-petroleum-corp-valuation-june-2018-apc/" TargetMode="External"/><Relationship Id="rId123" Type="http://schemas.openxmlformats.org/officeDocument/2006/relationships/hyperlink" Target="https://www.moderngraham.com/2018/04/30/church-dwight-co-inc-valuation-april-2018-chd/" TargetMode="External"/><Relationship Id="rId330" Type="http://schemas.openxmlformats.org/officeDocument/2006/relationships/hyperlink" Target="https://www.moderngraham.com/2019/01/26/the-hershey-co-valuation-january-2019-hsy/" TargetMode="External"/><Relationship Id="rId568" Type="http://schemas.openxmlformats.org/officeDocument/2006/relationships/hyperlink" Target="https://www.moderngraham.com/2018/06/30/rowan-companies-plc-valuation-june-2018-rdc/" TargetMode="External"/><Relationship Id="rId733" Type="http://schemas.openxmlformats.org/officeDocument/2006/relationships/hyperlink" Target="https://www.moderngraham.com/2018/07/25/saputo-inc-valuation-july-2018-tse-sap/" TargetMode="External"/><Relationship Id="rId775" Type="http://schemas.openxmlformats.org/officeDocument/2006/relationships/hyperlink" Target="https://www.moderngraham.com/2019/02/01/vulcan-materials-co-valuation-february-2019-vmc/" TargetMode="External"/><Relationship Id="rId165" Type="http://schemas.openxmlformats.org/officeDocument/2006/relationships/hyperlink" Target="https://www.moderngraham.com/2018/08/05/columbia-banking-system-inc-valuation-august-2018-colb/" TargetMode="External"/><Relationship Id="rId372" Type="http://schemas.openxmlformats.org/officeDocument/2006/relationships/hyperlink" Target="https://www.moderngraham.com/2018/05/07/jb-hunt-transport-services-inc-valuation-may-2018-jbht/" TargetMode="External"/><Relationship Id="rId428" Type="http://schemas.openxmlformats.org/officeDocument/2006/relationships/hyperlink" Target="https://www.moderngraham.com/2018/04/08/leidos-holdings-inc-valuation-april-2018-ldos/" TargetMode="External"/><Relationship Id="rId635" Type="http://schemas.openxmlformats.org/officeDocument/2006/relationships/hyperlink" Target="https://www.moderngraham.com/2018/05/18/sp-global-inc-valuation-may-2018-spgi/" TargetMode="External"/><Relationship Id="rId677" Type="http://schemas.openxmlformats.org/officeDocument/2006/relationships/hyperlink" Target="https://www.moderngraham.com/2019/01/11/molson-coors-brewing-co-valuation-january-2019-tap/" TargetMode="External"/><Relationship Id="rId800" Type="http://schemas.openxmlformats.org/officeDocument/2006/relationships/hyperlink" Target="https://www.moderngraham.com/2018/06/12/wynn-resorts-ltd-valuation-june-2018-wynn/" TargetMode="External"/><Relationship Id="rId232" Type="http://schemas.openxmlformats.org/officeDocument/2006/relationships/hyperlink" Target="https://www.moderngraham.com/2018/05/14/darden-restaurants-inc-valuation-may-2018-dri/" TargetMode="External"/><Relationship Id="rId274" Type="http://schemas.openxmlformats.org/officeDocument/2006/relationships/hyperlink" Target="https://www.moderngraham.com/2019/01/19/fifth-third-bancorp-valuation-january-2019-fitb/" TargetMode="External"/><Relationship Id="rId481" Type="http://schemas.openxmlformats.org/officeDocument/2006/relationships/hyperlink" Target="https://www.moderngraham.com/2018/11/17/merck-co-inc-valuation-november-2018-mrk/" TargetMode="External"/><Relationship Id="rId702" Type="http://schemas.openxmlformats.org/officeDocument/2006/relationships/hyperlink" Target="https://www.moderngraham.com/2018/07/29/ci-financial-corp-valuation-july-2018-tsecix/" TargetMode="External"/><Relationship Id="rId27" Type="http://schemas.openxmlformats.org/officeDocument/2006/relationships/hyperlink" Target="https://www.moderngraham.com/2018/05/04/allergan-plc-valuation-may-2018-agn/" TargetMode="External"/><Relationship Id="rId69" Type="http://schemas.openxmlformats.org/officeDocument/2006/relationships/hyperlink" Target="https://www.moderngraham.com/2018/06/29/activision-blizzard-inc-valuation-june-2018-atvi/" TargetMode="External"/><Relationship Id="rId134" Type="http://schemas.openxmlformats.org/officeDocument/2006/relationships/hyperlink" Target="https://www.moderngraham.com/2018/07/29/circor-international-inc-valuation-july-2018-cir/" TargetMode="External"/><Relationship Id="rId537" Type="http://schemas.openxmlformats.org/officeDocument/2006/relationships/hyperlink" Target="https://www.moderngraham.com/2018/11/20/pfizer-inc-valuation-november-2018-pfe/" TargetMode="External"/><Relationship Id="rId579" Type="http://schemas.openxmlformats.org/officeDocument/2006/relationships/hyperlink" Target="https://www.moderngraham.com/2018/04/06/roper-technologies-inc-valuation-april-2018-rop/" TargetMode="External"/><Relationship Id="rId744" Type="http://schemas.openxmlformats.org/officeDocument/2006/relationships/hyperlink" Target="https://www.moderngraham.com/2018/08/14/sandstorm-gold-ltd-valuation-august-2018-tse-ssl/" TargetMode="External"/><Relationship Id="rId786" Type="http://schemas.openxmlformats.org/officeDocument/2006/relationships/hyperlink" Target="https://www.moderngraham.com/2019/01/08/welltower-inc-valuation-january-2019-well/" TargetMode="External"/><Relationship Id="rId80" Type="http://schemas.openxmlformats.org/officeDocument/2006/relationships/hyperlink" Target="https://www.moderngraham.com/2018/05/10/baxter-international-inc-valuation-may-2018-bax/" TargetMode="External"/><Relationship Id="rId176" Type="http://schemas.openxmlformats.org/officeDocument/2006/relationships/hyperlink" Target="https://www.moderngraham.com/2018/08/11/computer-programs-and-systems-inc-valuation-august-2018-cpsi/" TargetMode="External"/><Relationship Id="rId341" Type="http://schemas.openxmlformats.org/officeDocument/2006/relationships/hyperlink" Target="https://www.moderngraham.com/2018/04/26/ihs-markit-ltd-valuation-initial-coverage-april-2018-info/" TargetMode="External"/><Relationship Id="rId383" Type="http://schemas.openxmlformats.org/officeDocument/2006/relationships/hyperlink" Target="https://www.moderngraham.com/2019/01/12/juniper-networks-inc-valuation-january-2019-jnpr/" TargetMode="External"/><Relationship Id="rId439" Type="http://schemas.openxmlformats.org/officeDocument/2006/relationships/hyperlink" Target="https://www.moderngraham.com/2018/06/04/lkq-corporation-june-2018-lkq/" TargetMode="External"/><Relationship Id="rId590" Type="http://schemas.openxmlformats.org/officeDocument/2006/relationships/hyperlink" Target="https://www.moderngraham.com/2018/07/24/sabra-health-care-reit-inc-valuation-july-2018-sbra/" TargetMode="External"/><Relationship Id="rId604" Type="http://schemas.openxmlformats.org/officeDocument/2006/relationships/hyperlink" Target="https://www.moderngraham.com/2018/03/12/simmons-first-national-corp-valuation-march-2018-sfnc/" TargetMode="External"/><Relationship Id="rId646" Type="http://schemas.openxmlformats.org/officeDocument/2006/relationships/hyperlink" Target="https://www.moderngraham.com/2018/05/20/sempra-energy-valuation-may-2018-sre/" TargetMode="External"/><Relationship Id="rId811" Type="http://schemas.openxmlformats.org/officeDocument/2006/relationships/hyperlink" Target="https://www.moderngraham.com/2019/01/17/zions-bancorp-valuation-january-2019-zion/" TargetMode="External"/><Relationship Id="rId201" Type="http://schemas.openxmlformats.org/officeDocument/2006/relationships/hyperlink" Target="https://www.moderngraham.com/2018/09/02/customers-bancorp-inc-valuation-september-2018-cubi/" TargetMode="External"/><Relationship Id="rId243" Type="http://schemas.openxmlformats.org/officeDocument/2006/relationships/hyperlink" Target="https://www.moderngraham.com/2018/05/15/equifax-inc-valuation-may-2018-efx/" TargetMode="External"/><Relationship Id="rId285" Type="http://schemas.openxmlformats.org/officeDocument/2006/relationships/hyperlink" Target="https://www.moderngraham.com/2018/08/12/first-solar-inc-valuation-august-2018-fslr/" TargetMode="External"/><Relationship Id="rId450" Type="http://schemas.openxmlformats.org/officeDocument/2006/relationships/hyperlink" Target="https://www.moderngraham.com/2018/06/30/lam-research-corp-valuation-june-2018-lrcx/" TargetMode="External"/><Relationship Id="rId506" Type="http://schemas.openxmlformats.org/officeDocument/2006/relationships/hyperlink" Target="https://www.moderngraham.com/2018/11/20/nektar-therapeutics-valuation-november-2018-nktr/" TargetMode="External"/><Relationship Id="rId688" Type="http://schemas.openxmlformats.org/officeDocument/2006/relationships/hyperlink" Target="https://www.moderngraham.com/2018/06/13/torchmark-corp-valuation-june-2018-tmk/" TargetMode="External"/><Relationship Id="rId38" Type="http://schemas.openxmlformats.org/officeDocument/2006/relationships/hyperlink" Target="https://www.moderngraham.com/2018/05/02/alaska-air-group-inc-valuation-may-2018-alk/" TargetMode="External"/><Relationship Id="rId103" Type="http://schemas.openxmlformats.org/officeDocument/2006/relationships/hyperlink" Target="https://www.moderngraham.com/2018/05/02/conagra-brands-inc-valuation-may-2018-cag/" TargetMode="External"/><Relationship Id="rId310" Type="http://schemas.openxmlformats.org/officeDocument/2006/relationships/hyperlink" Target="https://www.moderngraham.com/2019/01/22/hasbro-inc-valuation-january-2019-has/" TargetMode="External"/><Relationship Id="rId492" Type="http://schemas.openxmlformats.org/officeDocument/2006/relationships/hyperlink" Target="https://www.moderngraham.com/2018/06/24/mylan-nv-valuation-june-2018-myl/" TargetMode="External"/><Relationship Id="rId548" Type="http://schemas.openxmlformats.org/officeDocument/2006/relationships/hyperlink" Target="https://www.moderngraham.com/2018/06/13/pentair-plc-valuation-june-2018-pnr/" TargetMode="External"/><Relationship Id="rId713" Type="http://schemas.openxmlformats.org/officeDocument/2006/relationships/hyperlink" Target="https://www.moderngraham.com/2018/08/28/chartwell-retirement-residences-valuation-august-2018-tsecsh-un/" TargetMode="External"/><Relationship Id="rId755" Type="http://schemas.openxmlformats.org/officeDocument/2006/relationships/hyperlink" Target="https://www.moderngraham.com/2019/01/09/under-armour-inc-valuation-january-2019-ua/" TargetMode="External"/><Relationship Id="rId797" Type="http://schemas.openxmlformats.org/officeDocument/2006/relationships/hyperlink" Target="https://www.moderngraham.com/2018/05/17/wolverine-world-wide-inc-valuation-may-2018-www/" TargetMode="External"/><Relationship Id="rId91" Type="http://schemas.openxmlformats.org/officeDocument/2006/relationships/hyperlink" Target="https://www.moderngraham.com/2018/06/26/biogen-inc-valuation-june-2018-biib/" TargetMode="External"/><Relationship Id="rId145" Type="http://schemas.openxmlformats.org/officeDocument/2006/relationships/hyperlink" Target="https://www.moderngraham.com/2018/07/31/commercial-metals-co-valuation-july-2018-cmc/" TargetMode="External"/><Relationship Id="rId187" Type="http://schemas.openxmlformats.org/officeDocument/2006/relationships/hyperlink" Target="https://www.moderngraham.com/2018/08/23/corvel-corp-valuation-august-2018-crvl/" TargetMode="External"/><Relationship Id="rId352" Type="http://schemas.openxmlformats.org/officeDocument/2006/relationships/hyperlink" Target="https://www.moderngraham.com/2018/07/28/inter-parfums-inc-valuation-july-2018-ipar/" TargetMode="External"/><Relationship Id="rId394" Type="http://schemas.openxmlformats.org/officeDocument/2006/relationships/hyperlink" Target="https://www.moderngraham.com/2019/01/13/keycorp-valuation-january-2019-key/" TargetMode="External"/><Relationship Id="rId408" Type="http://schemas.openxmlformats.org/officeDocument/2006/relationships/hyperlink" Target="https://www.moderngraham.com/2018/08/12/knowles-corp-valuation-august-2018-kn/" TargetMode="External"/><Relationship Id="rId615" Type="http://schemas.openxmlformats.org/officeDocument/2006/relationships/hyperlink" Target="https://www.moderngraham.com/2018/08/01/silicon-laboratories-inc-valuation-august-2018-slab/" TargetMode="External"/><Relationship Id="rId212" Type="http://schemas.openxmlformats.org/officeDocument/2006/relationships/hyperlink" Target="https://www.moderngraham.com/2019/01/22/delta-air-lines-inc-valuation-january-2019-dal/" TargetMode="External"/><Relationship Id="rId254" Type="http://schemas.openxmlformats.org/officeDocument/2006/relationships/hyperlink" Target="https://www.moderngraham.com/2018/06/13/essex-property-trust-inc-valuation-june-2018-ess/" TargetMode="External"/><Relationship Id="rId657" Type="http://schemas.openxmlformats.org/officeDocument/2006/relationships/hyperlink" Target="https://www.moderngraham.com/2018/06/09/stamps-com-inc-valuation-june-2018-stmp/" TargetMode="External"/><Relationship Id="rId699" Type="http://schemas.openxmlformats.org/officeDocument/2006/relationships/hyperlink" Target="https://www.moderngraham.com/2018/07/26/canadian-general-investments-ltd-valuation-july-2018-tse-cgi/" TargetMode="External"/><Relationship Id="rId49" Type="http://schemas.openxmlformats.org/officeDocument/2006/relationships/hyperlink" Target="https://www.moderngraham.com/2018/06/03/american-tower-corp-valuation-june-2018-amt/" TargetMode="External"/><Relationship Id="rId114" Type="http://schemas.openxmlformats.org/officeDocument/2006/relationships/hyperlink" Target="https://www.moderngraham.com/2018/06/23/celgene-corp-valuation-june-2018-celg/" TargetMode="External"/><Relationship Id="rId296" Type="http://schemas.openxmlformats.org/officeDocument/2006/relationships/hyperlink" Target="https://www.moderngraham.com/2018/04/18/general-motors-co-valuation-april-2018-gm/" TargetMode="External"/><Relationship Id="rId461" Type="http://schemas.openxmlformats.org/officeDocument/2006/relationships/hyperlink" Target="https://www.moderngraham.com/2018/06/26/mattel-inc-valuation-june-2018-mat/" TargetMode="External"/><Relationship Id="rId517" Type="http://schemas.openxmlformats.org/officeDocument/2006/relationships/hyperlink" Target="https://www.moderngraham.com/2018/05/02/nucor-corporation-valuation-may-2018-nue/" TargetMode="External"/><Relationship Id="rId559" Type="http://schemas.openxmlformats.org/officeDocument/2006/relationships/hyperlink" Target="https://www.moderngraham.com/2018/06/30/pioneer-natural-resources-co-valuation-june-2018-pxd/" TargetMode="External"/><Relationship Id="rId724" Type="http://schemas.openxmlformats.org/officeDocument/2006/relationships/hyperlink" Target="https://www.moderngraham.com/2018/07/30/intertape-polymer-group-valuation-july-2018-tse-itp/" TargetMode="External"/><Relationship Id="rId766" Type="http://schemas.openxmlformats.org/officeDocument/2006/relationships/hyperlink" Target="https://www.moderngraham.com/2018/06/08/urban-outfitters-inc-valuation-june-2018-urbn/" TargetMode="External"/><Relationship Id="rId60" Type="http://schemas.openxmlformats.org/officeDocument/2006/relationships/hyperlink" Target="https://www.moderngraham.com/2018/05/23/amphenol-corp-valuation-may-2018-aph/" TargetMode="External"/><Relationship Id="rId156" Type="http://schemas.openxmlformats.org/officeDocument/2006/relationships/hyperlink" Target="https://www.moderngraham.com/2018/08/03/conmed-corp-valuation-august-2018-cnmd/" TargetMode="External"/><Relationship Id="rId198" Type="http://schemas.openxmlformats.org/officeDocument/2006/relationships/hyperlink" Target="https://www.moderngraham.com/2019/01/18/cognizant-technology-solutions-corp-valuation-january-2019-ctsh/" TargetMode="External"/><Relationship Id="rId321" Type="http://schemas.openxmlformats.org/officeDocument/2006/relationships/hyperlink" Target="https://www.moderngraham.com/2018/06/27/honeywell-international-inc-valuation-june-2018-hon/" TargetMode="External"/><Relationship Id="rId363" Type="http://schemas.openxmlformats.org/officeDocument/2006/relationships/hyperlink" Target="https://www.moderngraham.com/2019/01/24/intuitive-surgical-inc-valuation-january-2019-isrg/" TargetMode="External"/><Relationship Id="rId419" Type="http://schemas.openxmlformats.org/officeDocument/2006/relationships/hyperlink" Target="https://www.moderngraham.com/2018/03/08/quaker-chemical-corp-valuation-march-2018-kwr/" TargetMode="External"/><Relationship Id="rId570" Type="http://schemas.openxmlformats.org/officeDocument/2006/relationships/hyperlink" Target="https://www.moderngraham.com/2019/02/04/regency-centers-corp-valuation-february-2019-reg/" TargetMode="External"/><Relationship Id="rId626" Type="http://schemas.openxmlformats.org/officeDocument/2006/relationships/hyperlink" Target="https://www.moderngraham.com/2018/05/21/snap-on-inc-valuation-may-2018-sna/" TargetMode="External"/><Relationship Id="rId223" Type="http://schemas.openxmlformats.org/officeDocument/2006/relationships/hyperlink" Target="https://www.moderngraham.com/2018/04/09/dish-network-corp-valuation-initial-coverage-dish/" TargetMode="External"/><Relationship Id="rId430" Type="http://schemas.openxmlformats.org/officeDocument/2006/relationships/hyperlink" Target="https://www.moderngraham.com/2018/06/24/leggett-platt-inc-valuation-june-2018-leg/" TargetMode="External"/><Relationship Id="rId668" Type="http://schemas.openxmlformats.org/officeDocument/2006/relationships/hyperlink" Target="https://www.moderngraham.com/2018/09/09/suncoke-energy-inc-valuation-september-2018-sxc/" TargetMode="External"/><Relationship Id="rId18" Type="http://schemas.openxmlformats.org/officeDocument/2006/relationships/hyperlink" Target="https://www.moderngraham.com/2018/05/15/alliance-data-systems-corp-valuation-may-2018-ads/" TargetMode="External"/><Relationship Id="rId265" Type="http://schemas.openxmlformats.org/officeDocument/2006/relationships/hyperlink" Target="https://www.moderngraham.com/2019/01/21/fastenal-co-valuation-january-2019-fast/" TargetMode="External"/><Relationship Id="rId472" Type="http://schemas.openxmlformats.org/officeDocument/2006/relationships/hyperlink" Target="https://www.moderngraham.com/2018/05/01/martin-marietta-materials-inc-valuation-may-2018-mlm/" TargetMode="External"/><Relationship Id="rId528" Type="http://schemas.openxmlformats.org/officeDocument/2006/relationships/hyperlink" Target="https://www.moderngraham.com/2019/02/03/oreilly-automotive-inc-valuation-february-2019-orly/" TargetMode="External"/><Relationship Id="rId735" Type="http://schemas.openxmlformats.org/officeDocument/2006/relationships/hyperlink" Target="https://www.moderngraham.com/2018/07/29/secure-energy-services-inc-valuation-july-2018-tse-ses/" TargetMode="External"/><Relationship Id="rId125" Type="http://schemas.openxmlformats.org/officeDocument/2006/relationships/hyperlink" Target="https://www.moderngraham.com/2018/03/15/chesapeake-energy-corp-valuation-march-2018-chk/" TargetMode="External"/><Relationship Id="rId167" Type="http://schemas.openxmlformats.org/officeDocument/2006/relationships/hyperlink" Target="https://www.moderngraham.com/2019/02/01/conocophillips-valuation-february-2019-cop/" TargetMode="External"/><Relationship Id="rId332" Type="http://schemas.openxmlformats.org/officeDocument/2006/relationships/hyperlink" Target="https://www.moderngraham.com/2018/11/17/international-business-machines-corp-valuation-november-2018-ibm/" TargetMode="External"/><Relationship Id="rId374" Type="http://schemas.openxmlformats.org/officeDocument/2006/relationships/hyperlink" Target="https://www.moderngraham.com/2018/08/01/jetblue-airways-corp-valuation-august-2018-jblu/" TargetMode="External"/><Relationship Id="rId581" Type="http://schemas.openxmlformats.org/officeDocument/2006/relationships/hyperlink" Target="https://www.moderngraham.com/2018/05/04/range-resources-corp-valuation-may-2018-rrc/" TargetMode="External"/><Relationship Id="rId777" Type="http://schemas.openxmlformats.org/officeDocument/2006/relationships/hyperlink" Target="https://www.moderngraham.com/2018/06/07/verisk-analytics-inc-valuation-june-2018-vrsk/" TargetMode="External"/><Relationship Id="rId71" Type="http://schemas.openxmlformats.org/officeDocument/2006/relationships/hyperlink" Target="https://www.moderngraham.com/2019/02/04/broadcom-inc-valuation-february-2019-avgo/" TargetMode="External"/><Relationship Id="rId234" Type="http://schemas.openxmlformats.org/officeDocument/2006/relationships/hyperlink" Target="https://www.moderngraham.com/2018/05/21/duke-energy-corp-valuation-may-2018-duk/" TargetMode="External"/><Relationship Id="rId637" Type="http://schemas.openxmlformats.org/officeDocument/2006/relationships/hyperlink" Target="https://www.moderngraham.com/2018/08/09/superior-energy-services-inc-valuation-august-2018-spn/" TargetMode="External"/><Relationship Id="rId679" Type="http://schemas.openxmlformats.org/officeDocument/2006/relationships/hyperlink" Target="https://www.moderngraham.com/2018/08/03/teradata-corp-valuation-august-2018-tdc/" TargetMode="External"/><Relationship Id="rId802" Type="http://schemas.openxmlformats.org/officeDocument/2006/relationships/hyperlink" Target="https://www.moderngraham.com/2019/01/23/cimarex-energy-co-valuation-january-2019-xec/" TargetMode="External"/><Relationship Id="rId2" Type="http://schemas.openxmlformats.org/officeDocument/2006/relationships/hyperlink" Target="https://www.moderngraham.com/2018/05/22/american-airlines-group-inc-valuation-may-2018-aal/" TargetMode="External"/><Relationship Id="rId29" Type="http://schemas.openxmlformats.org/officeDocument/2006/relationships/hyperlink" Target="https://www.moderngraham.com/2018/06/11/american-international-group-inc-june-2018-aig/" TargetMode="External"/><Relationship Id="rId276" Type="http://schemas.openxmlformats.org/officeDocument/2006/relationships/hyperlink" Target="https://www.moderngraham.com/2018/04/18/flir-systems-inc-valuation-april-2018-flir/" TargetMode="External"/><Relationship Id="rId441" Type="http://schemas.openxmlformats.org/officeDocument/2006/relationships/hyperlink" Target="https://www.moderngraham.com/2019/01/24/l3-technologies-inc-valuation-january-2019-lll/" TargetMode="External"/><Relationship Id="rId483" Type="http://schemas.openxmlformats.org/officeDocument/2006/relationships/hyperlink" Target="https://www.moderngraham.com/2019/01/14/morgan-stanley-valuation-january-2019-ms/" TargetMode="External"/><Relationship Id="rId539" Type="http://schemas.openxmlformats.org/officeDocument/2006/relationships/hyperlink" Target="https://www.moderngraham.com/2018/11/20/proctor-gamble-co-valuation-november-2018-pg/" TargetMode="External"/><Relationship Id="rId690" Type="http://schemas.openxmlformats.org/officeDocument/2006/relationships/hyperlink" Target="https://www.moderngraham.com/2018/04/10/tapestry-inc-valuation-april-2018-tpr/" TargetMode="External"/><Relationship Id="rId704" Type="http://schemas.openxmlformats.org/officeDocument/2006/relationships/hyperlink" Target="https://www.moderngraham.com/2018/07/30/celestica-inc-valuation-july-2018-tse-cls/" TargetMode="External"/><Relationship Id="rId746" Type="http://schemas.openxmlformats.org/officeDocument/2006/relationships/hyperlink" Target="https://www.moderngraham.com/2018/08/29/stantec-inc-valuation-august-2018-tse-stn/" TargetMode="External"/><Relationship Id="rId40" Type="http://schemas.openxmlformats.org/officeDocument/2006/relationships/hyperlink" Target="https://www.moderngraham.com/2018/05/05/allegion-plc-valuation-may-2018-alle/" TargetMode="External"/><Relationship Id="rId136" Type="http://schemas.openxmlformats.org/officeDocument/2006/relationships/hyperlink" Target="https://www.moderngraham.com/2018/06/24/colgate-palmolive-co-valuation-june-2018-cl/" TargetMode="External"/><Relationship Id="rId178" Type="http://schemas.openxmlformats.org/officeDocument/2006/relationships/hyperlink" Target="https://www.moderngraham.com/2018/08/12/cray-inc-valuation-august-2018-cray/" TargetMode="External"/><Relationship Id="rId301" Type="http://schemas.openxmlformats.org/officeDocument/2006/relationships/hyperlink" Target="https://www.moderngraham.com/2019/01/04/genuine-parts-co-valuation-january-2019-gpc/" TargetMode="External"/><Relationship Id="rId343" Type="http://schemas.openxmlformats.org/officeDocument/2006/relationships/hyperlink" Target="https://www.moderngraham.com/2018/07/19/inogen-inc-valuation-july-2018-ingn/" TargetMode="External"/><Relationship Id="rId550" Type="http://schemas.openxmlformats.org/officeDocument/2006/relationships/hyperlink" Target="https://www.moderngraham.com/2018/03/07/polyone-corp-valuation-march-2018-pol/" TargetMode="External"/><Relationship Id="rId788" Type="http://schemas.openxmlformats.org/officeDocument/2006/relationships/hyperlink" Target="https://www.moderngraham.com/2018/04/26/whirlpool-corporation-valuation-april-2018-whr/" TargetMode="External"/><Relationship Id="rId82" Type="http://schemas.openxmlformats.org/officeDocument/2006/relationships/hyperlink" Target="https://www.moderngraham.com/2018/04/19/bbt-corporation-valuation-april-2018-bbt/" TargetMode="External"/><Relationship Id="rId203" Type="http://schemas.openxmlformats.org/officeDocument/2006/relationships/hyperlink" Target="https://www.moderngraham.com/2018/09/11/cvb-financial-corp-valuation-september-2018-cvbf/" TargetMode="External"/><Relationship Id="rId385" Type="http://schemas.openxmlformats.org/officeDocument/2006/relationships/hyperlink" Target="https://www.moderngraham.com/2018/08/05/john-wiley-sons-inc-valuation-august-2018-jw-a/" TargetMode="External"/><Relationship Id="rId592" Type="http://schemas.openxmlformats.org/officeDocument/2006/relationships/hyperlink" Target="https://www.moderngraham.com/2019/01/18/starbucks-corporation-valuation-january-2019-sbux/" TargetMode="External"/><Relationship Id="rId606" Type="http://schemas.openxmlformats.org/officeDocument/2006/relationships/hyperlink" Target="https://www.moderngraham.com/2018/05/17/steven-madden-ltd-valuation-may-2018-shoo/" TargetMode="External"/><Relationship Id="rId648" Type="http://schemas.openxmlformats.org/officeDocument/2006/relationships/hyperlink" Target="https://www.moderngraham.com/2018/05/17/stage-stores-inc-valuation-may-2018-ssi/" TargetMode="External"/><Relationship Id="rId813" Type="http://schemas.openxmlformats.org/officeDocument/2006/relationships/printerSettings" Target="../printerSettings/printerSettings3.bin"/><Relationship Id="rId245" Type="http://schemas.openxmlformats.org/officeDocument/2006/relationships/hyperlink" Target="https://www.moderngraham.com/2018/12/05/estee-lauder-companies-inc-valuation-december-2018-el/" TargetMode="External"/><Relationship Id="rId287" Type="http://schemas.openxmlformats.org/officeDocument/2006/relationships/hyperlink" Target="https://www.moderngraham.com/2018/08/26/frontier-communications-corp-valuation-august-2018-ftr/" TargetMode="External"/><Relationship Id="rId410" Type="http://schemas.openxmlformats.org/officeDocument/2006/relationships/hyperlink" Target="https://www.moderngraham.com/2018/11/11/coca-cola-co-valuation-november-2018-ko/" TargetMode="External"/><Relationship Id="rId452" Type="http://schemas.openxmlformats.org/officeDocument/2006/relationships/hyperlink" Target="https://www.moderngraham.com/2018/05/18/southwest-airlines-co-valuation-may-2018-luv/" TargetMode="External"/><Relationship Id="rId494" Type="http://schemas.openxmlformats.org/officeDocument/2006/relationships/hyperlink" Target="https://www.moderngraham.com/2019/01/27/noble-energy-inc-valuation-january-2019-nbl/" TargetMode="External"/><Relationship Id="rId508" Type="http://schemas.openxmlformats.org/officeDocument/2006/relationships/hyperlink" Target="https://www.moderngraham.com/2018/07/09/national-retail-properties-inc-valuation-july-2018-nnn/" TargetMode="External"/><Relationship Id="rId715" Type="http://schemas.openxmlformats.org/officeDocument/2006/relationships/hyperlink" Target="https://www.moderngraham.com/2018/08/31/canadian-tire-corp-ltd-valuation-august-2018-tsectc-a/" TargetMode="External"/><Relationship Id="rId105" Type="http://schemas.openxmlformats.org/officeDocument/2006/relationships/hyperlink" Target="https://www.moderngraham.com/2018/11/10/caterpillar-inc-valuation-november-2018-cat/" TargetMode="External"/><Relationship Id="rId147" Type="http://schemas.openxmlformats.org/officeDocument/2006/relationships/hyperlink" Target="https://www.moderngraham.com/2018/05/15/cme-group-inc-valuation-may-2018-cme/" TargetMode="External"/><Relationship Id="rId312" Type="http://schemas.openxmlformats.org/officeDocument/2006/relationships/hyperlink" Target="https://www.moderngraham.com/2019/01/07/hanesbrands-inc-valuation-january-2019-hbi/" TargetMode="External"/><Relationship Id="rId354" Type="http://schemas.openxmlformats.org/officeDocument/2006/relationships/hyperlink" Target="https://www.moderngraham.com/2018/06/01/ipg-photonics-corp-valuation-june-2018-ipgp/" TargetMode="External"/><Relationship Id="rId757" Type="http://schemas.openxmlformats.org/officeDocument/2006/relationships/hyperlink" Target="https://www.moderngraham.com/2019/01/10/united-continental-holdings-inc-valuation-january-2019-ual/" TargetMode="External"/><Relationship Id="rId799" Type="http://schemas.openxmlformats.org/officeDocument/2006/relationships/hyperlink" Target="https://www.moderngraham.com/2018/05/05/wyndham-worldwide-corp-valuation-may-2018-wyn/" TargetMode="External"/><Relationship Id="rId51" Type="http://schemas.openxmlformats.org/officeDocument/2006/relationships/hyperlink" Target="https://www.moderngraham.com/2018/09/02/autonation-inc-valuation-september-2018-an/" TargetMode="External"/><Relationship Id="rId93" Type="http://schemas.openxmlformats.org/officeDocument/2006/relationships/hyperlink" Target="https://www.moderngraham.com/2019/01/31/booking-holdings-inc-valuation-january-2019-bkng/" TargetMode="External"/><Relationship Id="rId189" Type="http://schemas.openxmlformats.org/officeDocument/2006/relationships/hyperlink" Target="https://www.moderngraham.com/2018/08/26/carrizo-oil-gas-inc-valuation-august-2018-crzo/" TargetMode="External"/><Relationship Id="rId396" Type="http://schemas.openxmlformats.org/officeDocument/2006/relationships/hyperlink" Target="https://www.moderngraham.com/2018/08/09/korn-ferry-international-valuation-august-2018-kfy/" TargetMode="External"/><Relationship Id="rId561" Type="http://schemas.openxmlformats.org/officeDocument/2006/relationships/hyperlink" Target="https://www.moderngraham.com/2018/05/20/qualcomm-inc-valuation-may-2018-qcom/" TargetMode="External"/><Relationship Id="rId617" Type="http://schemas.openxmlformats.org/officeDocument/2006/relationships/hyperlink" Target="https://www.moderngraham.com/2018/08/01/us-silica-holdings-inc-valuation-august-2018-slca/" TargetMode="External"/><Relationship Id="rId659" Type="http://schemas.openxmlformats.org/officeDocument/2006/relationships/hyperlink" Target="https://www.moderngraham.com/2019/01/15/state-street-corp-valuation-january-2019-stt/" TargetMode="External"/><Relationship Id="rId214" Type="http://schemas.openxmlformats.org/officeDocument/2006/relationships/hyperlink" Target="https://www.moderngraham.com/2018/05/18/deckers-outdoor-corp-valuation-may-2018-deck/" TargetMode="External"/><Relationship Id="rId256" Type="http://schemas.openxmlformats.org/officeDocument/2006/relationships/hyperlink" Target="https://www.moderngraham.com/2019/01/28/etrade-financial-corp-valuation-january-2019-etfc/" TargetMode="External"/><Relationship Id="rId298" Type="http://schemas.openxmlformats.org/officeDocument/2006/relationships/hyperlink" Target="https://www.moderngraham.com/2018/06/30/genworth-financial-inc-valuation-june-2018-gnw/" TargetMode="External"/><Relationship Id="rId421" Type="http://schemas.openxmlformats.org/officeDocument/2006/relationships/hyperlink" Target="https://www.moderngraham.com/2018/08/26/multi-color-corp-valuation-august-2018-labl/" TargetMode="External"/><Relationship Id="rId463" Type="http://schemas.openxmlformats.org/officeDocument/2006/relationships/hyperlink" Target="https://www.moderngraham.com/2019/02/04/microchip-technology-inc-valuation-february-2019-mchp/" TargetMode="External"/><Relationship Id="rId519" Type="http://schemas.openxmlformats.org/officeDocument/2006/relationships/hyperlink" Target="https://www.moderngraham.com/2019/01/10/newell-brands-inc-valuation-january-2019-nwl/" TargetMode="External"/><Relationship Id="rId670" Type="http://schemas.openxmlformats.org/officeDocument/2006/relationships/hyperlink" Target="https://www.moderngraham.com/2018/03/08/sensient-technologies-corp-valuation-march-2018-sxt/" TargetMode="External"/><Relationship Id="rId116" Type="http://schemas.openxmlformats.org/officeDocument/2006/relationships/hyperlink" Target="https://www.moderngraham.com/2018/04/09/cerner-corporation-valuation-april-2018-cern/" TargetMode="External"/><Relationship Id="rId158" Type="http://schemas.openxmlformats.org/officeDocument/2006/relationships/hyperlink" Target="https://www.moderngraham.com/2019/01/16/centerpoint-energy-inc-valuation-january-2019-cnp/" TargetMode="External"/><Relationship Id="rId323" Type="http://schemas.openxmlformats.org/officeDocument/2006/relationships/hyperlink" Target="https://www.moderngraham.com/2018/06/10/hewlett-packard-enterprise-co-valuation-june-2018-hpe/" TargetMode="External"/><Relationship Id="rId530" Type="http://schemas.openxmlformats.org/officeDocument/2006/relationships/hyperlink" Target="https://www.moderngraham.com/2019/01/09/paychex-inc-valuation-january-2019-payx/" TargetMode="External"/><Relationship Id="rId726" Type="http://schemas.openxmlformats.org/officeDocument/2006/relationships/hyperlink" Target="https://www.moderngraham.com/2018/08/04/just-energy-group-inc-valuation-august-2018-tseje/" TargetMode="External"/><Relationship Id="rId768" Type="http://schemas.openxmlformats.org/officeDocument/2006/relationships/hyperlink" Target="https://www.moderngraham.com/2018/05/15/us-bancorp-valuation-may-2018-usb/" TargetMode="External"/><Relationship Id="rId20" Type="http://schemas.openxmlformats.org/officeDocument/2006/relationships/hyperlink" Target="https://www.moderngraham.com/2018/05/20/ameren-corp-valuation-may-2018-aee/" TargetMode="External"/><Relationship Id="rId62" Type="http://schemas.openxmlformats.org/officeDocument/2006/relationships/hyperlink" Target="https://www.moderngraham.com/2018/11/28/alexandria-real-estate-equities-inc-valuation-november-2018-are/" TargetMode="External"/><Relationship Id="rId365" Type="http://schemas.openxmlformats.org/officeDocument/2006/relationships/hyperlink" Target="https://www.moderngraham.com/2018/07/29/investment-technology-group-inc-valuation-july-2018-itg/" TargetMode="External"/><Relationship Id="rId572" Type="http://schemas.openxmlformats.org/officeDocument/2006/relationships/hyperlink" Target="https://www.moderngraham.com/2019/01/16/regions-financial-corp-valuation-january-2019-rf/" TargetMode="External"/><Relationship Id="rId628" Type="http://schemas.openxmlformats.org/officeDocument/2006/relationships/hyperlink" Target="https://www.moderngraham.com/2018/08/05/synchronoss-technologies-inc-valuation-august-2018-sncr/" TargetMode="External"/><Relationship Id="rId225" Type="http://schemas.openxmlformats.org/officeDocument/2006/relationships/hyperlink" Target="https://www.moderngraham.com/2018/06/05/digital-realty-trust-inc-valuation-june-2018-dlr/" TargetMode="External"/><Relationship Id="rId267" Type="http://schemas.openxmlformats.org/officeDocument/2006/relationships/hyperlink" Target="https://www.moderngraham.com/2018/06/06/fortune-brands-home-security-inc-valuation-june-2018-fbhs/" TargetMode="External"/><Relationship Id="rId432" Type="http://schemas.openxmlformats.org/officeDocument/2006/relationships/hyperlink" Target="https://www.moderngraham.com/2018/09/01/littelfuse-inc-valuation-september-2018-lfus/" TargetMode="External"/><Relationship Id="rId474" Type="http://schemas.openxmlformats.org/officeDocument/2006/relationships/hyperlink" Target="https://www.moderngraham.com/2018/11/10/3m-co-valuation-november-2018-mmm/" TargetMode="External"/><Relationship Id="rId127" Type="http://schemas.openxmlformats.org/officeDocument/2006/relationships/hyperlink" Target="https://www.moderngraham.com/2018/05/17/chicos-fas-inc-valuation-may-2018-chs/" TargetMode="External"/><Relationship Id="rId681" Type="http://schemas.openxmlformats.org/officeDocument/2006/relationships/hyperlink" Target="https://www.moderngraham.com/2018/08/29/tidewater-inc-valuation-august-2018-tdw/" TargetMode="External"/><Relationship Id="rId737" Type="http://schemas.openxmlformats.org/officeDocument/2006/relationships/hyperlink" Target="https://www.moderngraham.com/2018/07/30/stella-jones-inc-valuation-july-2018-tse-sj/" TargetMode="External"/><Relationship Id="rId779" Type="http://schemas.openxmlformats.org/officeDocument/2006/relationships/hyperlink" Target="https://www.moderngraham.com/2018/04/11/vertex-pharmaceuticals-inc-valuation-april-2018-vrtx/" TargetMode="External"/><Relationship Id="rId31" Type="http://schemas.openxmlformats.org/officeDocument/2006/relationships/hyperlink" Target="https://www.moderngraham.com/2018/06/23/assurant-inc-valuation-june-2018-aiz/" TargetMode="External"/><Relationship Id="rId73" Type="http://schemas.openxmlformats.org/officeDocument/2006/relationships/hyperlink" Target="https://www.moderngraham.com/2019/01/15/avery-dennison-corp-valuation-january-2019-avy/" TargetMode="External"/><Relationship Id="rId169" Type="http://schemas.openxmlformats.org/officeDocument/2006/relationships/hyperlink" Target="https://www.moderngraham.com/2018/08/06/core-mark-holding-co-inc-valuation-august-2018-core/" TargetMode="External"/><Relationship Id="rId334" Type="http://schemas.openxmlformats.org/officeDocument/2006/relationships/hyperlink" Target="https://www.moderngraham.com/2018/06/10/idexx-laboratories-inc-valuation-june-2018-idxx/" TargetMode="External"/><Relationship Id="rId376" Type="http://schemas.openxmlformats.org/officeDocument/2006/relationships/hyperlink" Target="https://www.moderngraham.com/2019/01/21/johnson-controls-international-pc-valuation-january-2019-jci/" TargetMode="External"/><Relationship Id="rId541" Type="http://schemas.openxmlformats.org/officeDocument/2006/relationships/hyperlink" Target="https://www.moderngraham.com/2019/01/05/parker-hannifin-corp-valuation-january-2019-ph/" TargetMode="External"/><Relationship Id="rId583" Type="http://schemas.openxmlformats.org/officeDocument/2006/relationships/hyperlink" Target="https://www.moderngraham.com/2018/06/25/raytheon-co-valuation-june-2018-rtn/" TargetMode="External"/><Relationship Id="rId639" Type="http://schemas.openxmlformats.org/officeDocument/2006/relationships/hyperlink" Target="https://www.moderngraham.com/2018/08/11/spectrum-pharmaceuticals-inc-valuation-august-2018-sppi/" TargetMode="External"/><Relationship Id="rId790" Type="http://schemas.openxmlformats.org/officeDocument/2006/relationships/hyperlink" Target="https://www.moderngraham.com/2018/06/11/willis-towers-watson-plc-valuation-initial-coverage-june-2018-wltw/" TargetMode="External"/><Relationship Id="rId804" Type="http://schemas.openxmlformats.org/officeDocument/2006/relationships/hyperlink" Target="https://www.moderngraham.com/2018/05/22/xilinx-inc-valuation-may-2018-xlnx/" TargetMode="External"/><Relationship Id="rId4" Type="http://schemas.openxmlformats.org/officeDocument/2006/relationships/hyperlink" Target="https://www.moderngraham.com/2018/06/28/advance-auto-parts-inc-valuation-june-2018-aap/" TargetMode="External"/><Relationship Id="rId180" Type="http://schemas.openxmlformats.org/officeDocument/2006/relationships/hyperlink" Target="https://www.moderngraham.com/2018/08/12/cree-inc-valuation-august-2018-cree/" TargetMode="External"/><Relationship Id="rId236" Type="http://schemas.openxmlformats.org/officeDocument/2006/relationships/hyperlink" Target="https://www.moderngraham.com/2019/01/28/devon-energy-corp-valuation-january-2019-dvn/" TargetMode="External"/><Relationship Id="rId278" Type="http://schemas.openxmlformats.org/officeDocument/2006/relationships/hyperlink" Target="https://www.moderngraham.com/2019/01/01/flowserve-corp-valuation-january-2019-fls/" TargetMode="External"/><Relationship Id="rId401" Type="http://schemas.openxmlformats.org/officeDocument/2006/relationships/hyperlink" Target="https://www.moderngraham.com/2019/01/27/kla-tencor-corp-valuation-january-2019-klac/" TargetMode="External"/><Relationship Id="rId443" Type="http://schemas.openxmlformats.org/officeDocument/2006/relationships/hyperlink" Target="https://www.moderngraham.com/2018/06/30/legg-mason-inc-valuation-june-2018-lm/" TargetMode="External"/><Relationship Id="rId650" Type="http://schemas.openxmlformats.org/officeDocument/2006/relationships/hyperlink" Target="https://www.moderngraham.com/2018/08/23/shutterstock-inc-valuation-august-2018-sstk/" TargetMode="External"/><Relationship Id="rId303" Type="http://schemas.openxmlformats.org/officeDocument/2006/relationships/hyperlink" Target="https://www.moderngraham.com/2018/03/07/green-plains-inc-valuation-march-2018-gpre/" TargetMode="External"/><Relationship Id="rId485" Type="http://schemas.openxmlformats.org/officeDocument/2006/relationships/hyperlink" Target="https://www.moderngraham.com/2018/11/20/microsoft-corporation-valuation-november-2018-msft/" TargetMode="External"/><Relationship Id="rId692" Type="http://schemas.openxmlformats.org/officeDocument/2006/relationships/hyperlink" Target="https://www.moderngraham.com/2018/06/26/t-rowe-price-group-inc-valuation-june-2018-trow/" TargetMode="External"/><Relationship Id="rId706" Type="http://schemas.openxmlformats.org/officeDocument/2006/relationships/hyperlink" Target="https://www.moderngraham.com/2018/08/04/canadian-natural-resources-ltd-valuation-august-2018-tsecnq/" TargetMode="External"/><Relationship Id="rId748" Type="http://schemas.openxmlformats.org/officeDocument/2006/relationships/hyperlink" Target="https://www.moderngraham.com/2018/09/02/sierra-wireless-inc-valuation-september-2018-tsesw/" TargetMode="External"/><Relationship Id="rId42" Type="http://schemas.openxmlformats.org/officeDocument/2006/relationships/hyperlink" Target="https://www.moderngraham.com/2018/04/11/applied-materials-inc-valuation-april-2018-amat/" TargetMode="External"/><Relationship Id="rId84" Type="http://schemas.openxmlformats.org/officeDocument/2006/relationships/hyperlink" Target="https://www.moderngraham.com/2018/05/05/becton-dickinson-and-co-valuation-may-2018-bdx/" TargetMode="External"/><Relationship Id="rId138" Type="http://schemas.openxmlformats.org/officeDocument/2006/relationships/hyperlink" Target="https://www.moderngraham.com/2018/07/30/cleveland-cliffs-inc-valuation-july-2018-clf/" TargetMode="External"/><Relationship Id="rId345" Type="http://schemas.openxmlformats.org/officeDocument/2006/relationships/hyperlink" Target="https://www.moderngraham.com/2018/07/26/summit-hotel-properties-inc-valuation-july-2018-inn/" TargetMode="External"/><Relationship Id="rId387" Type="http://schemas.openxmlformats.org/officeDocument/2006/relationships/hyperlink" Target="https://www.moderngraham.com/2019/01/27/kellogg-co-valuation-january-2019-k/" TargetMode="External"/><Relationship Id="rId510" Type="http://schemas.openxmlformats.org/officeDocument/2006/relationships/hyperlink" Target="https://www.moderngraham.com/2018/05/02/national-oilwell-varco-inc-valuation-may-2018-nov/" TargetMode="External"/><Relationship Id="rId552" Type="http://schemas.openxmlformats.org/officeDocument/2006/relationships/hyperlink" Target="https://www.moderngraham.com/2018/06/26/ppl-corp-valuation-june-2018-ppl/" TargetMode="External"/><Relationship Id="rId594" Type="http://schemas.openxmlformats.org/officeDocument/2006/relationships/hyperlink" Target="https://www.moderngraham.com/2018/06/12/charles-schwab-corp-valuation-june-2018-schw/" TargetMode="External"/><Relationship Id="rId608" Type="http://schemas.openxmlformats.org/officeDocument/2006/relationships/hyperlink" Target="https://www.moderngraham.com/2018/03/12/signet-jewelers-ltd-valuation-march-2018-sig/" TargetMode="External"/><Relationship Id="rId191" Type="http://schemas.openxmlformats.org/officeDocument/2006/relationships/hyperlink" Target="https://www.moderngraham.com/2018/08/26/csg-systems-international-inc-valuation-august-2018-csgs/" TargetMode="External"/><Relationship Id="rId205" Type="http://schemas.openxmlformats.org/officeDocument/2006/relationships/hyperlink" Target="https://www.moderngraham.com/2018/10/03/calavo-growers-inc-valuation-october-2018-cvgw/" TargetMode="External"/><Relationship Id="rId247" Type="http://schemas.openxmlformats.org/officeDocument/2006/relationships/hyperlink" Target="https://www.moderngraham.com/2018/06/29/emerson-electric-co-valuation-june-2018-emr/" TargetMode="External"/><Relationship Id="rId412" Type="http://schemas.openxmlformats.org/officeDocument/2006/relationships/hyperlink" Target="https://www.moderngraham.com/2018/08/13/kopin-corp-valuation-august-2018-kopn/" TargetMode="External"/><Relationship Id="rId107" Type="http://schemas.openxmlformats.org/officeDocument/2006/relationships/hyperlink" Target="https://www.moderngraham.com/2018/03/29/cboe-global-markets-inc-valuation-initial-coverage-cboe/" TargetMode="External"/><Relationship Id="rId289" Type="http://schemas.openxmlformats.org/officeDocument/2006/relationships/hyperlink" Target="https://www.moderngraham.com/2018/06/24/general-dynamics-corp-valuation-june-2018-gd/" TargetMode="External"/><Relationship Id="rId454" Type="http://schemas.openxmlformats.org/officeDocument/2006/relationships/hyperlink" Target="https://www.moderngraham.com/2019/01/31/macys-inc-valuation-january-2019-m/" TargetMode="External"/><Relationship Id="rId496" Type="http://schemas.openxmlformats.org/officeDocument/2006/relationships/hyperlink" Target="https://www.moderngraham.com/2019/01/25/norwegian-cruise-line-holdings-ltd-valuation-january-2019-nclh/" TargetMode="External"/><Relationship Id="rId661" Type="http://schemas.openxmlformats.org/officeDocument/2006/relationships/hyperlink" Target="https://www.moderngraham.com/2019/01/06/seagate-technology-plc-valuation-january-2019-stx/" TargetMode="External"/><Relationship Id="rId717" Type="http://schemas.openxmlformats.org/officeDocument/2006/relationships/hyperlink" Target="https://www.moderngraham.com/2018/09/09/cominar-real-estate-investment-trust-valuation-september-2018-tsecuf-un/" TargetMode="External"/><Relationship Id="rId759" Type="http://schemas.openxmlformats.org/officeDocument/2006/relationships/hyperlink" Target="https://www.moderngraham.com/2018/06/29/universal-health-services-inc-valuation-june-2018-uhs/" TargetMode="External"/><Relationship Id="rId11" Type="http://schemas.openxmlformats.org/officeDocument/2006/relationships/hyperlink" Target="https://www.moderngraham.com/2018/07/02/aci-worldwide-inc-valuation-july-2018-aciw/" TargetMode="External"/><Relationship Id="rId53" Type="http://schemas.openxmlformats.org/officeDocument/2006/relationships/hyperlink" Target="https://www.moderngraham.com/2019/01/11/ansys-inc-valuation-january-2019-anss/" TargetMode="External"/><Relationship Id="rId149" Type="http://schemas.openxmlformats.org/officeDocument/2006/relationships/hyperlink" Target="https://www.moderngraham.com/2019/01/20/cummins-inc-valuation-january-2019-cmi/" TargetMode="External"/><Relationship Id="rId314" Type="http://schemas.openxmlformats.org/officeDocument/2006/relationships/hyperlink" Target="https://www.moderngraham.com/2019/01/23/hcp-inc-valuation-january-2019-hcp/" TargetMode="External"/><Relationship Id="rId356" Type="http://schemas.openxmlformats.org/officeDocument/2006/relationships/hyperlink" Target="https://www.moderngraham.com/2018/07/29/intrepid-potash-inc-valuation-july-2018-ipi/" TargetMode="External"/><Relationship Id="rId398" Type="http://schemas.openxmlformats.org/officeDocument/2006/relationships/hyperlink" Target="https://www.moderngraham.com/2018/06/24/kimco-realty-corp-valuation-june-2018-kim/" TargetMode="External"/><Relationship Id="rId521" Type="http://schemas.openxmlformats.org/officeDocument/2006/relationships/hyperlink" Target="https://www.moderngraham.com/2018/06/10/news-corp-valuation-june-2018-nws/" TargetMode="External"/><Relationship Id="rId563" Type="http://schemas.openxmlformats.org/officeDocument/2006/relationships/hyperlink" Target="https://www.moderngraham.com/2018/04/24/qorvo-inc-valuation-april-2018-qrvo/" TargetMode="External"/><Relationship Id="rId619" Type="http://schemas.openxmlformats.org/officeDocument/2006/relationships/hyperlink" Target="https://www.moderngraham.com/2018/08/02/silgan-holdings-inc-valuation-august-2018-slgn/" TargetMode="External"/><Relationship Id="rId770" Type="http://schemas.openxmlformats.org/officeDocument/2006/relationships/hyperlink" Target="https://www.moderngraham.com/2018/11/21/visa-inc-valuation-november-2018-v/" TargetMode="External"/><Relationship Id="rId95" Type="http://schemas.openxmlformats.org/officeDocument/2006/relationships/hyperlink" Target="https://www.moderngraham.com/2018/04/30/ball-corporation-valuation-april-2018-bll/" TargetMode="External"/><Relationship Id="rId160" Type="http://schemas.openxmlformats.org/officeDocument/2006/relationships/hyperlink" Target="https://www.moderngraham.com/2018/09/09/cnx-resources-corp-valuation-september-2018-cnx/" TargetMode="External"/><Relationship Id="rId216" Type="http://schemas.openxmlformats.org/officeDocument/2006/relationships/hyperlink" Target="https://www.moderngraham.com/2018/04/10/dollar-general-corp-valuation-april-2018-dg/" TargetMode="External"/><Relationship Id="rId423" Type="http://schemas.openxmlformats.org/officeDocument/2006/relationships/hyperlink" Target="https://www.moderngraham.com/2018/08/28/lamar-advertising-co-valuation-august-2018-lamr/" TargetMode="External"/><Relationship Id="rId258" Type="http://schemas.openxmlformats.org/officeDocument/2006/relationships/hyperlink" Target="https://www.moderngraham.com/2018/06/25/entergy-corp-valuation-june-2018-etr/" TargetMode="External"/><Relationship Id="rId465" Type="http://schemas.openxmlformats.org/officeDocument/2006/relationships/hyperlink" Target="https://www.moderngraham.com/2018/06/24/moodys-corporation-june-2018-mco/" TargetMode="External"/><Relationship Id="rId630" Type="http://schemas.openxmlformats.org/officeDocument/2006/relationships/hyperlink" Target="https://www.moderngraham.com/2018/04/08/synopsys-inc-valuation-april-2018-snps/" TargetMode="External"/><Relationship Id="rId672" Type="http://schemas.openxmlformats.org/officeDocument/2006/relationships/hyperlink" Target="https://www.moderngraham.com/2018/04/10/stryker-corp-valuation-april-2018-syk/" TargetMode="External"/><Relationship Id="rId728" Type="http://schemas.openxmlformats.org/officeDocument/2006/relationships/hyperlink" Target="https://www.moderngraham.com/2018/08/11/kirkland-lake-gold-ltd-valuation-august-2018-tse-kl/" TargetMode="External"/><Relationship Id="rId22" Type="http://schemas.openxmlformats.org/officeDocument/2006/relationships/hyperlink" Target="https://www.moderngraham.com/2018/06/11/american-electric-power-co-valuation-june-2018-aep/" TargetMode="External"/><Relationship Id="rId64" Type="http://schemas.openxmlformats.org/officeDocument/2006/relationships/hyperlink" Target="https://www.moderngraham.com/2018/04/18/arconic-inc-valuation-april-2018-arnc/" TargetMode="External"/><Relationship Id="rId118" Type="http://schemas.openxmlformats.org/officeDocument/2006/relationships/hyperlink" Target="https://www.moderngraham.com/2018/04/13/cf-industries-holdings-inc-valuation-april-2018-cf/" TargetMode="External"/><Relationship Id="rId325" Type="http://schemas.openxmlformats.org/officeDocument/2006/relationships/hyperlink" Target="https://www.moderngraham.com/2019/01/18/hr-block-inc-valuation-january-2019-hrb/" TargetMode="External"/><Relationship Id="rId367" Type="http://schemas.openxmlformats.org/officeDocument/2006/relationships/hyperlink" Target="https://www.moderngraham.com/2018/07/30/itt-inc-valuation-july-2018-itt/" TargetMode="External"/><Relationship Id="rId532" Type="http://schemas.openxmlformats.org/officeDocument/2006/relationships/hyperlink" Target="https://www.moderngraham.com/2018/06/30/pitney-bowes-inc-valuation-june-2018-pbi/" TargetMode="External"/><Relationship Id="rId574" Type="http://schemas.openxmlformats.org/officeDocument/2006/relationships/hyperlink" Target="https://www.moderngraham.com/2019/01/17/red-hat-inc-valuation-january-2019-rht/" TargetMode="External"/><Relationship Id="rId171" Type="http://schemas.openxmlformats.org/officeDocument/2006/relationships/hyperlink" Target="https://www.moderngraham.com/2018/05/15/coty-inc-valuation-may-2018-coty/" TargetMode="External"/><Relationship Id="rId227" Type="http://schemas.openxmlformats.org/officeDocument/2006/relationships/hyperlink" Target="https://www.moderngraham.com/2018/07/31/dun-bradstreet-corp-valuation-july-2018-dnb/" TargetMode="External"/><Relationship Id="rId781" Type="http://schemas.openxmlformats.org/officeDocument/2006/relationships/hyperlink" Target="https://www.moderngraham.com/2018/11/28/verizon-communications-inc-valuation-november-2018-vz/" TargetMode="External"/><Relationship Id="rId269" Type="http://schemas.openxmlformats.org/officeDocument/2006/relationships/hyperlink" Target="https://www.moderngraham.com/2019/01/31/fedex-corporation-valuation-january-2019-fdx/" TargetMode="External"/><Relationship Id="rId434" Type="http://schemas.openxmlformats.org/officeDocument/2006/relationships/hyperlink" Target="https://www.moderngraham.com/2018/09/09/ligand-pharmaceuticals-inc-valuation-september-2018-lgnd/" TargetMode="External"/><Relationship Id="rId476" Type="http://schemas.openxmlformats.org/officeDocument/2006/relationships/hyperlink" Target="https://www.moderngraham.com/2018/07/01/mallinckrodt-plc-valuation-july-2018-mnk/" TargetMode="External"/><Relationship Id="rId641" Type="http://schemas.openxmlformats.org/officeDocument/2006/relationships/hyperlink" Target="https://www.moderngraham.com/2018/08/11/spartannash-co-valuation-august-2018-sptn/" TargetMode="External"/><Relationship Id="rId683" Type="http://schemas.openxmlformats.org/officeDocument/2006/relationships/hyperlink" Target="https://www.moderngraham.com/2018/08/28/tegna-inc-valuation-august-2018-tgna/" TargetMode="External"/><Relationship Id="rId739" Type="http://schemas.openxmlformats.org/officeDocument/2006/relationships/hyperlink" Target="https://www.moderngraham.com/2018/08/02/sun-life-financial-inc-valuation-august-2018-tse-slf/" TargetMode="External"/><Relationship Id="rId33" Type="http://schemas.openxmlformats.org/officeDocument/2006/relationships/hyperlink" Target="https://www.moderngraham.com/2018/05/04/akamai-technologies-inc-valuation-may-2018-akam/" TargetMode="External"/><Relationship Id="rId129" Type="http://schemas.openxmlformats.org/officeDocument/2006/relationships/hyperlink" Target="https://www.moderngraham.com/2018/05/01/charter-communications-inc-valuation-may-2018-chtr/" TargetMode="External"/><Relationship Id="rId280" Type="http://schemas.openxmlformats.org/officeDocument/2006/relationships/hyperlink" Target="https://www.moderngraham.com/2019/01/08/fmc-corp-valuation-january-2019-fmc/" TargetMode="External"/><Relationship Id="rId336" Type="http://schemas.openxmlformats.org/officeDocument/2006/relationships/hyperlink" Target="https://www.moderngraham.com/2018/07/03/ii-vi-inc-valuation-july-2018-iivi/" TargetMode="External"/><Relationship Id="rId501" Type="http://schemas.openxmlformats.org/officeDocument/2006/relationships/hyperlink" Target="https://www.moderngraham.com/2018/06/02/netflix-inc-valuation-june-2018-nflx/" TargetMode="External"/><Relationship Id="rId543" Type="http://schemas.openxmlformats.org/officeDocument/2006/relationships/hyperlink" Target="https://www.moderngraham.com/2019/01/29/packaging-corp-of-america-valuation-january-2019-pkg/" TargetMode="External"/><Relationship Id="rId75" Type="http://schemas.openxmlformats.org/officeDocument/2006/relationships/hyperlink" Target="https://www.moderngraham.com/2018/11/10/american-express-co-valuation-november-2018-axp/" TargetMode="External"/><Relationship Id="rId140" Type="http://schemas.openxmlformats.org/officeDocument/2006/relationships/hyperlink" Target="https://www.moderngraham.com/2018/07/28/clean-harbors-inc-valuation-july-2018-clh/" TargetMode="External"/><Relationship Id="rId182" Type="http://schemas.openxmlformats.org/officeDocument/2006/relationships/hyperlink" Target="https://www.moderngraham.com/2018/08/13/charles-river-laboratories-international-inc-valuation-august-2018-crl/" TargetMode="External"/><Relationship Id="rId378" Type="http://schemas.openxmlformats.org/officeDocument/2006/relationships/hyperlink" Target="https://www.moderngraham.com/2018/05/14/jacobs-engineering-group-inc-valuation-may-2018-jec/" TargetMode="External"/><Relationship Id="rId403" Type="http://schemas.openxmlformats.org/officeDocument/2006/relationships/hyperlink" Target="https://www.moderngraham.com/2019/01/14/kimberly-clark-corp-valuation-january-2019-kmb/" TargetMode="External"/><Relationship Id="rId585" Type="http://schemas.openxmlformats.org/officeDocument/2006/relationships/hyperlink" Target="https://www.moderngraham.com/2018/07/03/science-applications-international-corp-valuation-july-2018-saic/" TargetMode="External"/><Relationship Id="rId750" Type="http://schemas.openxmlformats.org/officeDocument/2006/relationships/hyperlink" Target="https://www.moderngraham.com/2018/06/26/tyson-foods-inc-valuation-june-2018-tsn/" TargetMode="External"/><Relationship Id="rId792" Type="http://schemas.openxmlformats.org/officeDocument/2006/relationships/hyperlink" Target="https://www.moderngraham.com/2019/01/09/williams-companies-inc-valuation-january-2019-wmb/" TargetMode="External"/><Relationship Id="rId806" Type="http://schemas.openxmlformats.org/officeDocument/2006/relationships/hyperlink" Target="https://www.moderngraham.com/2018/06/12/dentsply-sirona-inc-valuation-june-2018-xray/" TargetMode="External"/><Relationship Id="rId6" Type="http://schemas.openxmlformats.org/officeDocument/2006/relationships/hyperlink" Target="https://www.moderngraham.com/2018/10/04/axon-enterprises-inc-valuation-october-2018-aaxn/" TargetMode="External"/><Relationship Id="rId238" Type="http://schemas.openxmlformats.org/officeDocument/2006/relationships/hyperlink" Target="https://www.moderngraham.com/2018/11/11/dxc-technology-corp-valuation-november-2018-dxc/" TargetMode="External"/><Relationship Id="rId445" Type="http://schemas.openxmlformats.org/officeDocument/2006/relationships/hyperlink" Target="https://www.moderngraham.com/2019/01/02/lockheed-martin-corp-valuation-january-2019-lmt/" TargetMode="External"/><Relationship Id="rId487" Type="http://schemas.openxmlformats.org/officeDocument/2006/relationships/hyperlink" Target="https://www.moderngraham.com/2019/02/02/mt-bank-corp-valuation-february-2019-mtb/" TargetMode="External"/><Relationship Id="rId610" Type="http://schemas.openxmlformats.org/officeDocument/2006/relationships/hyperlink" Target="https://www.moderngraham.com/2018/06/01/svb-financial-group-valuation-june-2018-sivb/" TargetMode="External"/><Relationship Id="rId652" Type="http://schemas.openxmlformats.org/officeDocument/2006/relationships/hyperlink" Target="https://www.moderngraham.com/2018/08/26/stewart-information-services-corp-valuation-august-2018-stc/" TargetMode="External"/><Relationship Id="rId694" Type="http://schemas.openxmlformats.org/officeDocument/2006/relationships/hyperlink" Target="https://www.moderngraham.com/2018/04/13/tractor-supply-co-valuation-april-2018-tsco/" TargetMode="External"/><Relationship Id="rId708" Type="http://schemas.openxmlformats.org/officeDocument/2006/relationships/hyperlink" Target="https://www.moderngraham.com/2018/08/07/canadian-pacific-railway-ltd-valuation-august-2018-tse-cp/" TargetMode="External"/><Relationship Id="rId291" Type="http://schemas.openxmlformats.org/officeDocument/2006/relationships/hyperlink" Target="https://www.moderngraham.com/2018/07/02/goldcorp-inc-valuation-july-2018-gg/" TargetMode="External"/><Relationship Id="rId305" Type="http://schemas.openxmlformats.org/officeDocument/2006/relationships/hyperlink" Target="https://www.moderngraham.com/2018/06/11/garmin-ltd-valuation-june-2018-grmn/" TargetMode="External"/><Relationship Id="rId347" Type="http://schemas.openxmlformats.org/officeDocument/2006/relationships/hyperlink" Target="https://www.moderngraham.com/2018/11/17/intel-corp-valuation-november-2018-intc/" TargetMode="External"/><Relationship Id="rId512" Type="http://schemas.openxmlformats.org/officeDocument/2006/relationships/hyperlink" Target="https://www.moderngraham.com/2019/01/28/nrg-energy-inc-valuation-january-2019-nrg/" TargetMode="External"/><Relationship Id="rId44" Type="http://schemas.openxmlformats.org/officeDocument/2006/relationships/hyperlink" Target="https://www.moderngraham.com/2018/05/03/advanced-micro-devices-inc-valuation-may-2018-amd/" TargetMode="External"/><Relationship Id="rId86" Type="http://schemas.openxmlformats.org/officeDocument/2006/relationships/hyperlink" Target="https://www.moderngraham.com/2018/05/14/brown-forman-corp-valuation-may-2018-bf-b/" TargetMode="External"/><Relationship Id="rId151" Type="http://schemas.openxmlformats.org/officeDocument/2006/relationships/hyperlink" Target="https://www.moderngraham.com/2018/03/09/compass-minerals-international-inc-valuation-march-2018-cmp/" TargetMode="External"/><Relationship Id="rId389" Type="http://schemas.openxmlformats.org/officeDocument/2006/relationships/hyperlink" Target="https://www.moderngraham.com/2018/08/05/kaman-corp-valuation-august-2018-kamn/" TargetMode="External"/><Relationship Id="rId554" Type="http://schemas.openxmlformats.org/officeDocument/2006/relationships/hyperlink" Target="https://www.moderngraham.com/2018/06/28/prudential-financial-inc-valuation-june-2018-pru/" TargetMode="External"/><Relationship Id="rId596" Type="http://schemas.openxmlformats.org/officeDocument/2006/relationships/hyperlink" Target="https://www.moderngraham.com/2018/07/27/scansource-inc-valuation-july-2018-scsc/" TargetMode="External"/><Relationship Id="rId761" Type="http://schemas.openxmlformats.org/officeDocument/2006/relationships/hyperlink" Target="https://www.moderngraham.com/2018/11/21/unitedhealth-group-inc-valuation-november-2018-unh/" TargetMode="External"/><Relationship Id="rId193" Type="http://schemas.openxmlformats.org/officeDocument/2006/relationships/hyperlink" Target="https://www.moderngraham.com/2018/04/10/csx-corporation-valuation-april-2018-csx/" TargetMode="External"/><Relationship Id="rId207" Type="http://schemas.openxmlformats.org/officeDocument/2006/relationships/hyperlink" Target="https://www.moderngraham.com/2018/06/09/cvs-health-corp-valuation-june-2018-cvs/" TargetMode="External"/><Relationship Id="rId249" Type="http://schemas.openxmlformats.org/officeDocument/2006/relationships/hyperlink" Target="https://www.moderngraham.com/2018/07/01/enterprise-products-partners-lp-valuation-july-2018-epd/" TargetMode="External"/><Relationship Id="rId414" Type="http://schemas.openxmlformats.org/officeDocument/2006/relationships/hyperlink" Target="https://www.moderngraham.com/2018/03/08/kraton-corp-valuation-march-2018-kra/" TargetMode="External"/><Relationship Id="rId456" Type="http://schemas.openxmlformats.org/officeDocument/2006/relationships/hyperlink" Target="https://www.moderngraham.com/2018/06/06/mid-america-apartment-communities-inc-valuation-june-2018-maa/" TargetMode="External"/><Relationship Id="rId498" Type="http://schemas.openxmlformats.org/officeDocument/2006/relationships/hyperlink" Target="https://www.moderngraham.com/2018/06/30/noble-corp-plc-valuation-june-2018-ne/" TargetMode="External"/><Relationship Id="rId621" Type="http://schemas.openxmlformats.org/officeDocument/2006/relationships/hyperlink" Target="https://www.moderngraham.com/2018/08/03/sm-energy-co-valuation-august-2018-sm/" TargetMode="External"/><Relationship Id="rId663" Type="http://schemas.openxmlformats.org/officeDocument/2006/relationships/hyperlink" Target="https://www.moderngraham.com/2018/08/30/superior-industries-international-inc-valuation-august-2018-sup/" TargetMode="External"/><Relationship Id="rId13" Type="http://schemas.openxmlformats.org/officeDocument/2006/relationships/hyperlink" Target="https://www.moderngraham.com/2018/04/17/accenture-plc-valuation-april-2018-acn/" TargetMode="External"/><Relationship Id="rId109" Type="http://schemas.openxmlformats.org/officeDocument/2006/relationships/hyperlink" Target="https://www.moderngraham.com/2018/04/16/cbs-corporation-valuation-april-2018-cbs/" TargetMode="External"/><Relationship Id="rId260" Type="http://schemas.openxmlformats.org/officeDocument/2006/relationships/hyperlink" Target="https://www.moderngraham.com/2019/01/29/exelon-corp-valuation-january-2019-exc/" TargetMode="External"/><Relationship Id="rId316" Type="http://schemas.openxmlformats.org/officeDocument/2006/relationships/hyperlink" Target="https://www.moderngraham.com/2019/01/24/hess-corp-valuation-january-2019-hes/" TargetMode="External"/><Relationship Id="rId523" Type="http://schemas.openxmlformats.org/officeDocument/2006/relationships/hyperlink" Target="https://www.moderngraham.com/2018/06/30/owens-illinois-inc-valuation-june-2018-oi/" TargetMode="External"/><Relationship Id="rId719" Type="http://schemas.openxmlformats.org/officeDocument/2006/relationships/hyperlink" Target="https://www.moderngraham.com/2018/03/13/canadian-western-bank-valuation-march-2018-tse-cwb/" TargetMode="External"/><Relationship Id="rId55" Type="http://schemas.openxmlformats.org/officeDocument/2006/relationships/hyperlink" Target="https://www.moderngraham.com/2018/11/28/aon-plc-valuation-november-2018-aon/" TargetMode="External"/><Relationship Id="rId97" Type="http://schemas.openxmlformats.org/officeDocument/2006/relationships/hyperlink" Target="https://www.moderngraham.com/2018/06/29/bristol-myers-squibb-company-valuation-june-2018-bmy/" TargetMode="External"/><Relationship Id="rId120" Type="http://schemas.openxmlformats.org/officeDocument/2006/relationships/hyperlink" Target="https://www.moderngraham.com/2018/07/25/cullen-frost-bankers-inc-valuation-july-2018-cfr/" TargetMode="External"/><Relationship Id="rId358" Type="http://schemas.openxmlformats.org/officeDocument/2006/relationships/hyperlink" Target="https://www.moderngraham.com/2019/01/02/ingersoll-rand-plc-valuation-january-2019-ir/" TargetMode="External"/><Relationship Id="rId565" Type="http://schemas.openxmlformats.org/officeDocument/2006/relationships/hyperlink" Target="https://www.moderngraham.com/2018/07/02/acxiom-corp-valuation-july-2018-acxm/" TargetMode="External"/><Relationship Id="rId730" Type="http://schemas.openxmlformats.org/officeDocument/2006/relationships/hyperlink" Target="https://www.moderngraham.com/2018/09/11/labrador-iron-ore-royalty-corp-valuation-september-2018-tselif/" TargetMode="External"/><Relationship Id="rId772" Type="http://schemas.openxmlformats.org/officeDocument/2006/relationships/hyperlink" Target="https://www.moderngraham.com/2018/04/09/vf-corp-valuation-april-2018-vfc/" TargetMode="External"/><Relationship Id="rId162" Type="http://schemas.openxmlformats.org/officeDocument/2006/relationships/hyperlink" Target="https://www.moderngraham.com/2018/06/13/cabot-oil-gas-corp-valuation-june-2018-cog/" TargetMode="External"/><Relationship Id="rId218" Type="http://schemas.openxmlformats.org/officeDocument/2006/relationships/hyperlink" Target="https://www.moderngraham.com/2018/05/06/d-r-horton-inc-valuation-may-2018-dhi/" TargetMode="External"/><Relationship Id="rId425" Type="http://schemas.openxmlformats.org/officeDocument/2006/relationships/hyperlink" Target="https://www.moderngraham.com/2019/01/05/l-brands-inc-valuation-january-2019-lb/" TargetMode="External"/><Relationship Id="rId467" Type="http://schemas.openxmlformats.org/officeDocument/2006/relationships/hyperlink" Target="https://www.moderngraham.com/2019/01/05/medtronic-plc-valuation-january-2019-mdt/" TargetMode="External"/><Relationship Id="rId632" Type="http://schemas.openxmlformats.org/officeDocument/2006/relationships/hyperlink" Target="https://www.moderngraham.com/2019/01/17/southern-co-valuation-january-2019-so/" TargetMode="External"/><Relationship Id="rId271" Type="http://schemas.openxmlformats.org/officeDocument/2006/relationships/hyperlink" Target="https://www.moderngraham.com/2019/02/02/f5-networks-inc-valuation-february-2019-ffiv/" TargetMode="External"/><Relationship Id="rId674" Type="http://schemas.openxmlformats.org/officeDocument/2006/relationships/hyperlink" Target="https://www.moderngraham.com/2018/04/08/symantec-corp-valuation-april-2018-symc/" TargetMode="External"/><Relationship Id="rId24" Type="http://schemas.openxmlformats.org/officeDocument/2006/relationships/hyperlink" Target="https://www.moderngraham.com/2018/08/02/american-financial-group-inc-valuation-august-2018-afg/" TargetMode="External"/><Relationship Id="rId66" Type="http://schemas.openxmlformats.org/officeDocument/2006/relationships/hyperlink" Target="https://www.moderngraham.com/2016/07/03/arrow-electronics-inc-valuation-july-2016-arw/" TargetMode="External"/><Relationship Id="rId131" Type="http://schemas.openxmlformats.org/officeDocument/2006/relationships/hyperlink" Target="https://www.moderngraham.com/2019/01/22/cigna-corp-valuation-january-2019-ci/" TargetMode="External"/><Relationship Id="rId327" Type="http://schemas.openxmlformats.org/officeDocument/2006/relationships/hyperlink" Target="https://www.moderngraham.com/2018/12/05/harris-corp-valuation-december-2018-hrs/" TargetMode="External"/><Relationship Id="rId369" Type="http://schemas.openxmlformats.org/officeDocument/2006/relationships/hyperlink" Target="https://www.moderngraham.com/2018/07/31/invacare-corp-valuation-july-2018-ivc/" TargetMode="External"/><Relationship Id="rId534" Type="http://schemas.openxmlformats.org/officeDocument/2006/relationships/hyperlink" Target="https://www.moderngraham.com/2018/04/07/pge-corp-valuation-april-2018-pcg/" TargetMode="External"/><Relationship Id="rId576" Type="http://schemas.openxmlformats.org/officeDocument/2006/relationships/hyperlink" Target="https://www.moderngraham.com/2018/03/28/raymond-james-financial-inc-valuation-march-2018-rjf/" TargetMode="External"/><Relationship Id="rId741" Type="http://schemas.openxmlformats.org/officeDocument/2006/relationships/hyperlink" Target="https://www.moderngraham.com/2018/08/05/snc-lavalin-group-inc-valuation-august-2018-tsesnc/" TargetMode="External"/><Relationship Id="rId783" Type="http://schemas.openxmlformats.org/officeDocument/2006/relationships/hyperlink" Target="https://www.moderngraham.com/2018/12/18/walgreens-boots-alliance-inc-valuation-december-2018-wba/" TargetMode="External"/><Relationship Id="rId173" Type="http://schemas.openxmlformats.org/officeDocument/2006/relationships/hyperlink" Target="https://www.moderngraham.com/2018/08/08/central-pacific-financial-corp-valuation-august-2018-cpf/" TargetMode="External"/><Relationship Id="rId229" Type="http://schemas.openxmlformats.org/officeDocument/2006/relationships/hyperlink" Target="https://www.moderngraham.com/2018/06/30/diamond-offshore-drilling-inc-valuation-june-2018-do/" TargetMode="External"/><Relationship Id="rId380" Type="http://schemas.openxmlformats.org/officeDocument/2006/relationships/hyperlink" Target="https://www.moderngraham.com/2018/08/04/jack-henry-associates-inc-valuation-august-2018-jkhy/" TargetMode="External"/><Relationship Id="rId436" Type="http://schemas.openxmlformats.org/officeDocument/2006/relationships/hyperlink" Target="https://www.moderngraham.com/2018/09/09/lhc-group-inc-valuation-september-2018-lhcg/" TargetMode="External"/><Relationship Id="rId601" Type="http://schemas.openxmlformats.org/officeDocument/2006/relationships/hyperlink" Target="https://www.moderngraham.com/2018/07/28/seneca-foods-corp-valuation-july-2018-senea/" TargetMode="External"/><Relationship Id="rId643" Type="http://schemas.openxmlformats.org/officeDocument/2006/relationships/hyperlink" Target="https://www.moderngraham.com/2018/08/12/spire-inc-valuation-august-2018-sr/" TargetMode="External"/><Relationship Id="rId240" Type="http://schemas.openxmlformats.org/officeDocument/2006/relationships/hyperlink" Target="https://www.moderngraham.com/2018/05/03/ebay-inc-valuation-may-2018-ebay/" TargetMode="External"/><Relationship Id="rId478" Type="http://schemas.openxmlformats.org/officeDocument/2006/relationships/hyperlink" Target="https://www.moderngraham.com/2019/01/14/altria-group-inc-valuation-january-2019-mo/" TargetMode="External"/><Relationship Id="rId685" Type="http://schemas.openxmlformats.org/officeDocument/2006/relationships/hyperlink" Target="https://www.moderngraham.com/2018/06/30/tenet-healthcare-corp-valuation-june-2018-thc/" TargetMode="External"/><Relationship Id="rId35" Type="http://schemas.openxmlformats.org/officeDocument/2006/relationships/hyperlink" Target="https://www.moderngraham.com/2019/01/08/albemarle-corp-valuation-january-2019-alb/" TargetMode="External"/><Relationship Id="rId77" Type="http://schemas.openxmlformats.org/officeDocument/2006/relationships/hyperlink" Target="https://www.moderngraham.com/2019/01/01/autozone-inc-valuation-january-2019-azo/" TargetMode="External"/><Relationship Id="rId100" Type="http://schemas.openxmlformats.org/officeDocument/2006/relationships/hyperlink" Target="https://www.moderngraham.com/2018/04/26/borgwarner-inc-valuation-april-2018-bwa/" TargetMode="External"/><Relationship Id="rId282" Type="http://schemas.openxmlformats.org/officeDocument/2006/relationships/hyperlink" Target="https://www.moderngraham.com/2019/01/07/twenty-first-century-fox-inc-valuation-january-2019-fox/" TargetMode="External"/><Relationship Id="rId338" Type="http://schemas.openxmlformats.org/officeDocument/2006/relationships/hyperlink" Target="https://www.moderngraham.com/2018/07/24/imperial-oil-ltd-valuation-july-2018-imo/" TargetMode="External"/><Relationship Id="rId503" Type="http://schemas.openxmlformats.org/officeDocument/2006/relationships/hyperlink" Target="https://www.moderngraham.com/2018/03/07/ingevity-corp-valuation-march-2018-ngvt/" TargetMode="External"/><Relationship Id="rId545" Type="http://schemas.openxmlformats.org/officeDocument/2006/relationships/hyperlink" Target="https://www.moderngraham.com/2018/05/20/prologis-inc-valuation-may-2018-pld/" TargetMode="External"/><Relationship Id="rId587" Type="http://schemas.openxmlformats.org/officeDocument/2006/relationships/hyperlink" Target="https://www.moderngraham.com/2018/07/09/sanmina-corp-valuation-july-2018-sanm/" TargetMode="External"/><Relationship Id="rId710" Type="http://schemas.openxmlformats.org/officeDocument/2006/relationships/hyperlink" Target="https://www.moderngraham.com/2018/08/11/capital-power-corp-valuation-august-2018-tse-cpx/" TargetMode="External"/><Relationship Id="rId752" Type="http://schemas.openxmlformats.org/officeDocument/2006/relationships/hyperlink" Target="https://www.moderngraham.com/2018/06/30/twitter-inc-valuation-june-2018-twtr/" TargetMode="External"/><Relationship Id="rId808" Type="http://schemas.openxmlformats.org/officeDocument/2006/relationships/hyperlink" Target="https://www.moderngraham.com/2018/05/05/xylem-inc-valuation-may-2018-xyl/" TargetMode="External"/><Relationship Id="rId8" Type="http://schemas.openxmlformats.org/officeDocument/2006/relationships/hyperlink" Target="https://www.moderngraham.com/2018/04/06/amerisourcebergen-corp-valuation-april-2018-abc/" TargetMode="External"/><Relationship Id="rId142" Type="http://schemas.openxmlformats.org/officeDocument/2006/relationships/hyperlink" Target="https://www.moderngraham.com/2018/07/30/clearwater-paper-corp-valuation-july-2018-clw/" TargetMode="External"/><Relationship Id="rId184" Type="http://schemas.openxmlformats.org/officeDocument/2006/relationships/hyperlink" Target="https://www.moderngraham.com/2018/05/17/crocs-inc-valuation-may-2018-crox/" TargetMode="External"/><Relationship Id="rId391" Type="http://schemas.openxmlformats.org/officeDocument/2006/relationships/hyperlink" Target="https://www.moderngraham.com/2018/08/06/kbr-inc-valuation-august-2018-kbr/" TargetMode="External"/><Relationship Id="rId405" Type="http://schemas.openxmlformats.org/officeDocument/2006/relationships/hyperlink" Target="https://www.moderngraham.com/2018/08/12/kemper-corp-valuation-august-2018-kmpr/" TargetMode="External"/><Relationship Id="rId447" Type="http://schemas.openxmlformats.org/officeDocument/2006/relationships/hyperlink" Target="https://www.moderngraham.com/2018/10/04/lindsay-corp-valuation-october-2018-lnn/" TargetMode="External"/><Relationship Id="rId612" Type="http://schemas.openxmlformats.org/officeDocument/2006/relationships/hyperlink" Target="https://www.moderngraham.com/2018/05/21/j-m-smucker-co-valuation-may-2018-sjm/" TargetMode="External"/><Relationship Id="rId794" Type="http://schemas.openxmlformats.org/officeDocument/2006/relationships/hyperlink" Target="https://www.moderngraham.com/2018/07/02/wpx-energy-inc-valuation-july-2018-wpx/" TargetMode="External"/><Relationship Id="rId251" Type="http://schemas.openxmlformats.org/officeDocument/2006/relationships/hyperlink" Target="https://www.moderngraham.com/2018/06/02/equity-residential-valuation-june-2018-eqr/" TargetMode="External"/><Relationship Id="rId489" Type="http://schemas.openxmlformats.org/officeDocument/2006/relationships/hyperlink" Target="https://www.moderngraham.com/2018/06/30/mts-systems-corp-valuation-june-2018-mtsc/" TargetMode="External"/><Relationship Id="rId654" Type="http://schemas.openxmlformats.org/officeDocument/2006/relationships/hyperlink" Target="https://www.moderngraham.com/2018/06/26/suntrust-banks-inc-valuation-june-2018-sti/" TargetMode="External"/><Relationship Id="rId696" Type="http://schemas.openxmlformats.org/officeDocument/2006/relationships/hyperlink" Target="https://www.moderngraham.com/2018/07/03/ces-energy-solutions-corp-july-2018-tse-ceu/" TargetMode="External"/><Relationship Id="rId46" Type="http://schemas.openxmlformats.org/officeDocument/2006/relationships/hyperlink" Target="https://www.moderngraham.com/2018/05/06/affiliated-managers-group-inc-valuation-may-2018-amg/" TargetMode="External"/><Relationship Id="rId293" Type="http://schemas.openxmlformats.org/officeDocument/2006/relationships/hyperlink" Target="https://www.moderngraham.com/2019/01/04/gilead-sciences-inc-valuation-january-2019-gild/" TargetMode="External"/><Relationship Id="rId307" Type="http://schemas.openxmlformats.org/officeDocument/2006/relationships/hyperlink" Target="https://www.moderngraham.com/2019/01/21/goodyear-tire-rubber-co-valuation-january-2019-gt/" TargetMode="External"/><Relationship Id="rId349" Type="http://schemas.openxmlformats.org/officeDocument/2006/relationships/hyperlink" Target="https://www.moderngraham.com/2018/04/08/intuit-inc-valuation-april-2018-intu/" TargetMode="External"/><Relationship Id="rId514" Type="http://schemas.openxmlformats.org/officeDocument/2006/relationships/hyperlink" Target="https://www.moderngraham.com/2018/04/30/norfolk-southern-corp-valuation-april-2018-corrected/" TargetMode="External"/><Relationship Id="rId556" Type="http://schemas.openxmlformats.org/officeDocument/2006/relationships/hyperlink" Target="https://www.moderngraham.com/2018/04/13/phillips-66-valuation-april-2018-psx/" TargetMode="External"/><Relationship Id="rId721" Type="http://schemas.openxmlformats.org/officeDocument/2006/relationships/hyperlink" Target="https://www.moderngraham.com/2018/07/25/iamgold-corp-valuation-july-2018-tseimg/" TargetMode="External"/><Relationship Id="rId763" Type="http://schemas.openxmlformats.org/officeDocument/2006/relationships/hyperlink" Target="https://www.moderngraham.com/2018/04/16/unum-group-valuation-april-2018-unm/" TargetMode="External"/><Relationship Id="rId88" Type="http://schemas.openxmlformats.org/officeDocument/2006/relationships/hyperlink" Target="https://www.moderngraham.com/2018/07/01/bg-foods-inc-valuation-july-2018-bgs/" TargetMode="External"/><Relationship Id="rId111" Type="http://schemas.openxmlformats.org/officeDocument/2006/relationships/hyperlink" Target="https://www.moderngraham.com/2019/02/01/carnival-corp-valuation-february-2019-ccl/" TargetMode="External"/><Relationship Id="rId153" Type="http://schemas.openxmlformats.org/officeDocument/2006/relationships/hyperlink" Target="https://www.moderngraham.com/2018/08/01/comtech-telecommunications-corp-valuation-august-2018-cmtl/" TargetMode="External"/><Relationship Id="rId195" Type="http://schemas.openxmlformats.org/officeDocument/2006/relationships/hyperlink" Target="https://www.moderngraham.com/2018/06/28/centurylink-inc-valuation-june-2018-ctl/" TargetMode="External"/><Relationship Id="rId209" Type="http://schemas.openxmlformats.org/officeDocument/2006/relationships/hyperlink" Target="https://www.moderngraham.com/2018/10/04/california-water-service-group-valuation-october-2018-cwt/" TargetMode="External"/><Relationship Id="rId360" Type="http://schemas.openxmlformats.org/officeDocument/2006/relationships/hyperlink" Target="https://www.moderngraham.com/2018/07/28/iridium-communications-inc-valuation-july-2018-irdm/" TargetMode="External"/><Relationship Id="rId416" Type="http://schemas.openxmlformats.org/officeDocument/2006/relationships/hyperlink" Target="https://www.moderngraham.com/2018/08/23/kite-realty-group-trust-valuation-august-2018-krg/" TargetMode="External"/><Relationship Id="rId598" Type="http://schemas.openxmlformats.org/officeDocument/2006/relationships/hyperlink" Target="https://www.moderngraham.com/2018/04/20/sealed-air-corp-valuation-april-2018-see/" TargetMode="External"/><Relationship Id="rId220" Type="http://schemas.openxmlformats.org/officeDocument/2006/relationships/hyperlink" Target="https://www.moderngraham.com/2018/11/21/walt-disney-co-valuation-november-2018-dis/" TargetMode="External"/><Relationship Id="rId458" Type="http://schemas.openxmlformats.org/officeDocument/2006/relationships/hyperlink" Target="https://www.moderngraham.com/2018/07/02/main-street-capital-corp-valuation-july-2018-main/" TargetMode="External"/><Relationship Id="rId623" Type="http://schemas.openxmlformats.org/officeDocument/2006/relationships/hyperlink" Target="https://www.moderngraham.com/2018/08/05/standard-motor-products-inc-valuation-august-2018-smp/" TargetMode="External"/><Relationship Id="rId665" Type="http://schemas.openxmlformats.org/officeDocument/2006/relationships/hyperlink" Target="https://www.moderngraham.com/2018/06/25/stanley-black-decker-inc-valuation-june-2018-swk/" TargetMode="External"/><Relationship Id="rId15" Type="http://schemas.openxmlformats.org/officeDocument/2006/relationships/hyperlink" Target="https://www.moderngraham.com/2018/06/03/analog-devices-inc-valuation-june-2018-adi/" TargetMode="External"/><Relationship Id="rId57" Type="http://schemas.openxmlformats.org/officeDocument/2006/relationships/hyperlink" Target="https://www.moderngraham.com/2018/06/25/apache-corp-valuation-june-2018-apa/" TargetMode="External"/><Relationship Id="rId262" Type="http://schemas.openxmlformats.org/officeDocument/2006/relationships/hyperlink" Target="https://www.moderngraham.com/2018/05/14/expedia-group-inc-valuation-may-2018-expe/" TargetMode="External"/><Relationship Id="rId318" Type="http://schemas.openxmlformats.org/officeDocument/2006/relationships/hyperlink" Target="https://www.moderngraham.com/2018/04/17/hartford-financial-services-group-inc-valuation-april-2018-hig/" TargetMode="External"/><Relationship Id="rId525" Type="http://schemas.openxmlformats.org/officeDocument/2006/relationships/hyperlink" Target="https://www.moderngraham.com/2018/03/09/olin-corp-valuation-march-2018-oln/" TargetMode="External"/><Relationship Id="rId567" Type="http://schemas.openxmlformats.org/officeDocument/2006/relationships/hyperlink" Target="https://www.moderngraham.com/2018/06/02/royal-caribbean-cruises-ltd-valuation-initial-coverage-june-2018-rcl/" TargetMode="External"/><Relationship Id="rId732" Type="http://schemas.openxmlformats.org/officeDocument/2006/relationships/hyperlink" Target="https://www.moderngraham.com/2018/03/14/lucara-diamond-corp-valuation-march-2018-tse-luc/" TargetMode="External"/><Relationship Id="rId99" Type="http://schemas.openxmlformats.org/officeDocument/2006/relationships/hyperlink" Target="https://www.moderngraham.com/2018/05/10/boston-scientific-corp-valuation-may-2018-bsx/" TargetMode="External"/><Relationship Id="rId122" Type="http://schemas.openxmlformats.org/officeDocument/2006/relationships/hyperlink" Target="https://www.moderngraham.com/2018/07/24/city-holding-co-valuation-july-2018-chco/" TargetMode="External"/><Relationship Id="rId164" Type="http://schemas.openxmlformats.org/officeDocument/2006/relationships/hyperlink" Target="https://www.moderngraham.com/2018/08/05/cohu-inc-valuation-august-2018-cohu/" TargetMode="External"/><Relationship Id="rId371" Type="http://schemas.openxmlformats.org/officeDocument/2006/relationships/hyperlink" Target="https://www.moderngraham.com/2018/07/31/jack-in-the-box-inc-valuation-july-2018-jack/" TargetMode="External"/><Relationship Id="rId774" Type="http://schemas.openxmlformats.org/officeDocument/2006/relationships/hyperlink" Target="https://www.moderngraham.com/2018/06/03/vlaero-energy-corp-valuation-june-2018-vlo/" TargetMode="External"/><Relationship Id="rId427" Type="http://schemas.openxmlformats.org/officeDocument/2006/relationships/hyperlink" Target="https://www.moderngraham.com/2018/08/30/lydall-inc-valuation-august-2018-ldl/" TargetMode="External"/><Relationship Id="rId469" Type="http://schemas.openxmlformats.org/officeDocument/2006/relationships/hyperlink" Target="https://www.moderngraham.com/2019/01/07/mgm-resorts-international-valuation-january-2019-mgm/" TargetMode="External"/><Relationship Id="rId634" Type="http://schemas.openxmlformats.org/officeDocument/2006/relationships/hyperlink" Target="https://www.moderngraham.com/2019/01/10/simon-property-group-inc-valuation-january-2019-spg/" TargetMode="External"/><Relationship Id="rId676" Type="http://schemas.openxmlformats.org/officeDocument/2006/relationships/hyperlink" Target="https://www.moderngraham.com/2019/01/30/att-inc-valuation-january-2019-t/" TargetMode="External"/><Relationship Id="rId26" Type="http://schemas.openxmlformats.org/officeDocument/2006/relationships/hyperlink" Target="https://www.moderngraham.com/2018/08/08/agco-corp-valuation-august-2018-agco/" TargetMode="External"/><Relationship Id="rId231" Type="http://schemas.openxmlformats.org/officeDocument/2006/relationships/hyperlink" Target="https://www.moderngraham.com/2018/05/10/duke-realty-corp-valuation-initial-coverage-dre/" TargetMode="External"/><Relationship Id="rId273" Type="http://schemas.openxmlformats.org/officeDocument/2006/relationships/hyperlink" Target="https://www.moderngraham.com/2018/04/10/fiserv-inc-valuation-april-2018-fisv/" TargetMode="External"/><Relationship Id="rId329" Type="http://schemas.openxmlformats.org/officeDocument/2006/relationships/hyperlink" Target="https://www.moderngraham.com/2019/02/03/host-hotels-resorts-inc-valuation-february-2019-hst/" TargetMode="External"/><Relationship Id="rId480" Type="http://schemas.openxmlformats.org/officeDocument/2006/relationships/hyperlink" Target="https://www.moderngraham.com/2018/04/12/marathon-petroleum-corp-valuation-april-2018-mpc/" TargetMode="External"/><Relationship Id="rId536" Type="http://schemas.openxmlformats.org/officeDocument/2006/relationships/hyperlink" Target="https://www.moderngraham.com/2019/01/27/pepsico-inc-valuation-january-2019-pep/" TargetMode="External"/><Relationship Id="rId701" Type="http://schemas.openxmlformats.org/officeDocument/2006/relationships/hyperlink" Target="https://www.moderngraham.com/2018/08/28/chartwell-retirement-residences-valuation-august-2018-tsecsh-un/" TargetMode="External"/><Relationship Id="rId68" Type="http://schemas.openxmlformats.org/officeDocument/2006/relationships/hyperlink" Target="https://www.moderngraham.com/2018/09/01/allegheny-technologies-inc-valuation-september-2018-ati/" TargetMode="External"/><Relationship Id="rId133" Type="http://schemas.openxmlformats.org/officeDocument/2006/relationships/hyperlink" Target="https://www.moderngraham.com/2019/01/01/cincinnati-financial-corp-valuation-january-2019-cinf/" TargetMode="External"/><Relationship Id="rId175" Type="http://schemas.openxmlformats.org/officeDocument/2006/relationships/hyperlink" Target="https://www.moderngraham.com/2018/08/09/cooper-standard-holdings-inc-valuation-august-2018-cps/" TargetMode="External"/><Relationship Id="rId340" Type="http://schemas.openxmlformats.org/officeDocument/2006/relationships/hyperlink" Target="https://www.moderngraham.com/2018/07/24/independent-bank-corp-valuation-july-2018-indb/" TargetMode="External"/><Relationship Id="rId578" Type="http://schemas.openxmlformats.org/officeDocument/2006/relationships/hyperlink" Target="https://www.moderngraham.com/2018/04/07/rockwell-automation-inc-valuation-april-2018-rok/" TargetMode="External"/><Relationship Id="rId743" Type="http://schemas.openxmlformats.org/officeDocument/2006/relationships/hyperlink" Target="https://www.moderngraham.com/2018/08/13/smartcentres-real-estate-investment-trust-valuation-august-2018-tse-sru-un/" TargetMode="External"/><Relationship Id="rId785" Type="http://schemas.openxmlformats.org/officeDocument/2006/relationships/hyperlink" Target="https://www.moderngraham.com/2019/01/17/wec-energy-group-inc-valuation-january-2019-wec/" TargetMode="External"/><Relationship Id="rId200" Type="http://schemas.openxmlformats.org/officeDocument/2006/relationships/hyperlink" Target="https://www.moderngraham.com/2018/09/01/cubic-corp-valuation-september-2018-cub/" TargetMode="External"/><Relationship Id="rId382" Type="http://schemas.openxmlformats.org/officeDocument/2006/relationships/hyperlink" Target="https://www.moderngraham.com/2018/11/17/johnson-johnson-valuation-november-2018-jnj/" TargetMode="External"/><Relationship Id="rId438" Type="http://schemas.openxmlformats.org/officeDocument/2006/relationships/hyperlink" Target="https://www.moderngraham.com/2018/10/03/lumentum-holdings-inc-valuation-october-2018-lite/" TargetMode="External"/><Relationship Id="rId603" Type="http://schemas.openxmlformats.org/officeDocument/2006/relationships/hyperlink" Target="https://www.moderngraham.com/2018/07/29/servisfirst-bancshares-inc-valuation-july-2018-sfbs/" TargetMode="External"/><Relationship Id="rId645" Type="http://schemas.openxmlformats.org/officeDocument/2006/relationships/hyperlink" Target="https://www.moderngraham.com/2018/08/12/surmodics-inc-valuation-august-2018-srdx/" TargetMode="External"/><Relationship Id="rId687" Type="http://schemas.openxmlformats.org/officeDocument/2006/relationships/hyperlink" Target="https://www.moderngraham.com/2018/05/03/tjx-companies-inc-valuation-may-2018-tjx/" TargetMode="External"/><Relationship Id="rId810" Type="http://schemas.openxmlformats.org/officeDocument/2006/relationships/hyperlink" Target="https://www.moderngraham.com/2019/01/10/united-continental-holdings-inc-valuation-january-2019-ual/" TargetMode="External"/><Relationship Id="rId242" Type="http://schemas.openxmlformats.org/officeDocument/2006/relationships/hyperlink" Target="https://www.moderngraham.com/2018/06/01/consolidated-edison-inc-valuation-june-2018-ed/" TargetMode="External"/><Relationship Id="rId284" Type="http://schemas.openxmlformats.org/officeDocument/2006/relationships/hyperlink" Target="https://www.moderngraham.com/2018/06/07/federal-realty-investment-trust-valuation-june-2018-frt/" TargetMode="External"/><Relationship Id="rId491" Type="http://schemas.openxmlformats.org/officeDocument/2006/relationships/hyperlink" Target="https://www.moderngraham.com/2018/08/30/murphy-oil-corp-valuation-august-2018-mur/" TargetMode="External"/><Relationship Id="rId505" Type="http://schemas.openxmlformats.org/officeDocument/2006/relationships/hyperlink" Target="https://www.moderngraham.com/2018/11/20/microsoft-corporation-valuation-november-2018-msft/" TargetMode="External"/><Relationship Id="rId712" Type="http://schemas.openxmlformats.org/officeDocument/2006/relationships/hyperlink" Target="https://www.moderngraham.com/2018/08/14/crombie-real-estate-investment-trust-valuation-august-2018-tse-crr-un/" TargetMode="External"/><Relationship Id="rId37" Type="http://schemas.openxmlformats.org/officeDocument/2006/relationships/hyperlink" Target="https://www.moderngraham.com/2018/04/16/align-technology-inc-valuation-april-2018-algn/" TargetMode="External"/><Relationship Id="rId79" Type="http://schemas.openxmlformats.org/officeDocument/2006/relationships/hyperlink" Target="https://www.moderngraham.com/2019/01/26/bank-of-america-corp-valuation-january-2019-bac/" TargetMode="External"/><Relationship Id="rId102" Type="http://schemas.openxmlformats.org/officeDocument/2006/relationships/hyperlink" Target="https://www.moderngraham.com/2019/01/05/citigroup-inc-valuation-january-2019-c/" TargetMode="External"/><Relationship Id="rId144" Type="http://schemas.openxmlformats.org/officeDocument/2006/relationships/hyperlink" Target="https://www.moderngraham.com/2018/06/04/comerica-inc-valuation-june-2018-cma/" TargetMode="External"/><Relationship Id="rId547" Type="http://schemas.openxmlformats.org/officeDocument/2006/relationships/hyperlink" Target="https://www.moderngraham.com/2019/01/14/pnc-financial-services-group-inc-valuation-january-2019-pnc/" TargetMode="External"/><Relationship Id="rId589" Type="http://schemas.openxmlformats.org/officeDocument/2006/relationships/hyperlink" Target="https://www.moderngraham.com/2018/07/25/signature-bank-valuation-july-2018-sbny/" TargetMode="External"/><Relationship Id="rId754" Type="http://schemas.openxmlformats.org/officeDocument/2006/relationships/hyperlink" Target="https://www.moderngraham.com/2019/01/15/textron-inc-valuation-january-2019-txt/" TargetMode="External"/><Relationship Id="rId796" Type="http://schemas.openxmlformats.org/officeDocument/2006/relationships/hyperlink" Target="https://www.moderngraham.com/2018/04/30/the-western-union-co-valuation-april-2018-wu/" TargetMode="External"/><Relationship Id="rId90" Type="http://schemas.openxmlformats.org/officeDocument/2006/relationships/hyperlink" Target="https://www.moderngraham.com/2018/04/12/baker-hughes-a-ge-co-valuation-april-2018-bhge/" TargetMode="External"/><Relationship Id="rId186" Type="http://schemas.openxmlformats.org/officeDocument/2006/relationships/hyperlink" Target="https://www.moderngraham.com/2018/08/23/carpenter-technology-corp-valuation-august-2018-crs/" TargetMode="External"/><Relationship Id="rId351" Type="http://schemas.openxmlformats.org/officeDocument/2006/relationships/hyperlink" Target="https://www.moderngraham.com/2018/06/24/international-paper-co-valuation-june-2018-ip/" TargetMode="External"/><Relationship Id="rId393" Type="http://schemas.openxmlformats.org/officeDocument/2006/relationships/hyperlink" Target="https://www.moderngraham.com/2018/09/09/kirby-corp-valuation-september-2018-kex/" TargetMode="External"/><Relationship Id="rId407" Type="http://schemas.openxmlformats.org/officeDocument/2006/relationships/hyperlink" Target="https://www.moderngraham.com/2018/04/20/carmax-inc-valuation-april-2018-kmx/" TargetMode="External"/><Relationship Id="rId449" Type="http://schemas.openxmlformats.org/officeDocument/2006/relationships/hyperlink" Target="https://www.moderngraham.com/2018/06/24/lowes-companies-inc-valuation-june-2018-low/" TargetMode="External"/><Relationship Id="rId614" Type="http://schemas.openxmlformats.org/officeDocument/2006/relationships/hyperlink" Target="https://www.moderngraham.com/2018/07/31/skywest-inc-valuation-july-2018-skyw/" TargetMode="External"/><Relationship Id="rId656" Type="http://schemas.openxmlformats.org/officeDocument/2006/relationships/hyperlink" Target="https://www.moderngraham.com/2018/08/28/steel-dynamics-inc-valuation-august-2018-stld/" TargetMode="External"/><Relationship Id="rId211" Type="http://schemas.openxmlformats.org/officeDocument/2006/relationships/hyperlink" Target="https://www.moderngraham.com/2019/02/02/dominion-energy-inc-valuation-february-2019-d/" TargetMode="External"/><Relationship Id="rId253" Type="http://schemas.openxmlformats.org/officeDocument/2006/relationships/hyperlink" Target="https://www.moderngraham.com/2018/06/26/eversource-energy-valuation-june-2018-es/" TargetMode="External"/><Relationship Id="rId295" Type="http://schemas.openxmlformats.org/officeDocument/2006/relationships/hyperlink" Target="https://www.moderngraham.com/2019/01/02/corning-inc-valuation-january-2019-glw/" TargetMode="External"/><Relationship Id="rId309" Type="http://schemas.openxmlformats.org/officeDocument/2006/relationships/hyperlink" Target="https://www.moderngraham.com/2018/05/10/halliburton-co-valuation-may-2018-hal/" TargetMode="External"/><Relationship Id="rId460" Type="http://schemas.openxmlformats.org/officeDocument/2006/relationships/hyperlink" Target="https://www.moderngraham.com/2018/05/07/masco-corp-valuation-may-2018-mas/" TargetMode="External"/><Relationship Id="rId516" Type="http://schemas.openxmlformats.org/officeDocument/2006/relationships/hyperlink" Target="https://www.moderngraham.com/2018/04/06/northern-trust-corp-valuation-april-2018-ntrs/" TargetMode="External"/><Relationship Id="rId698" Type="http://schemas.openxmlformats.org/officeDocument/2006/relationships/hyperlink" Target="https://www.moderngraham.com/2018/07/24/centerra-gold-inc-valuation-july-2018-tsecg/" TargetMode="External"/><Relationship Id="rId48" Type="http://schemas.openxmlformats.org/officeDocument/2006/relationships/hyperlink" Target="https://www.moderngraham.com/2019/01/11/ameriprise-financial-inc-valuation-january-2019-amp/" TargetMode="External"/><Relationship Id="rId113" Type="http://schemas.openxmlformats.org/officeDocument/2006/relationships/hyperlink" Target="https://www.moderngraham.com/2019/02/01/celanese-corporation-valuation-february-2019-ce/" TargetMode="External"/><Relationship Id="rId320" Type="http://schemas.openxmlformats.org/officeDocument/2006/relationships/hyperlink" Target="https://www.moderngraham.com/2018/06/10/hologic-inc-valuation-june-2018-holx/" TargetMode="External"/><Relationship Id="rId558" Type="http://schemas.openxmlformats.org/officeDocument/2006/relationships/hyperlink" Target="https://www.moderngraham.com/2018/05/16/quanta-services-inc-valuation-may-2018-pwr/" TargetMode="External"/><Relationship Id="rId723" Type="http://schemas.openxmlformats.org/officeDocument/2006/relationships/hyperlink" Target="https://www.moderngraham.com/2018/07/28/inter-pipeline-ltd-valuation-july-2018-tseipl/" TargetMode="External"/><Relationship Id="rId765" Type="http://schemas.openxmlformats.org/officeDocument/2006/relationships/hyperlink" Target="https://www.moderngraham.com/2018/05/21/united-parcel-service-inc-valuation-may-2018-ups/" TargetMode="External"/><Relationship Id="rId155" Type="http://schemas.openxmlformats.org/officeDocument/2006/relationships/hyperlink" Target="https://www.moderngraham.com/2018/08/02/cinemark-holdings-inc-valuation-august-2018-cnk/" TargetMode="External"/><Relationship Id="rId197" Type="http://schemas.openxmlformats.org/officeDocument/2006/relationships/hyperlink" Target="https://www.moderngraham.com/2018/08/31/cts-corporation-valuation-august-2018-cts/" TargetMode="External"/><Relationship Id="rId362" Type="http://schemas.openxmlformats.org/officeDocument/2006/relationships/hyperlink" Target="https://www.moderngraham.com/2018/07/28/international-speedway-corp-valuation-july-2018-isca/" TargetMode="External"/><Relationship Id="rId418" Type="http://schemas.openxmlformats.org/officeDocument/2006/relationships/hyperlink" Target="https://www.moderngraham.com/2018/05/01/kansas-city-southern-valuation-may-2018-ksu/" TargetMode="External"/><Relationship Id="rId625" Type="http://schemas.openxmlformats.org/officeDocument/2006/relationships/hyperlink" Target="https://www.moderngraham.com/2018/08/05/semtech-corp-valuation-august-2018-smtc/" TargetMode="External"/><Relationship Id="rId222" Type="http://schemas.openxmlformats.org/officeDocument/2006/relationships/hyperlink" Target="https://www.moderngraham.com/2018/04/08/discovery-inc-valuation-april-2018-disca/" TargetMode="External"/><Relationship Id="rId264" Type="http://schemas.openxmlformats.org/officeDocument/2006/relationships/hyperlink" Target="https://www.moderngraham.com/2018/04/19/ford-motor-company-valuation-april-2018-f/" TargetMode="External"/><Relationship Id="rId471" Type="http://schemas.openxmlformats.org/officeDocument/2006/relationships/hyperlink" Target="https://www.moderngraham.com/2018/05/03/mccormick-co-inc-valuation-may-2018-mkc/" TargetMode="External"/><Relationship Id="rId667" Type="http://schemas.openxmlformats.org/officeDocument/2006/relationships/hyperlink" Target="https://www.moderngraham.com/2018/09/09/schweitzer-mauduit-international-inc-valuation-september-2018-swm/" TargetMode="External"/><Relationship Id="rId17" Type="http://schemas.openxmlformats.org/officeDocument/2006/relationships/hyperlink" Target="https://www.moderngraham.com/2018/04/18/automatic-data-processing-inc-valuation-april-2018-adp/" TargetMode="External"/><Relationship Id="rId59" Type="http://schemas.openxmlformats.org/officeDocument/2006/relationships/hyperlink" Target="https://www.moderngraham.com/2019/01/08/air-products-chemicals-inc-valuation-january-2019-apd/" TargetMode="External"/><Relationship Id="rId124" Type="http://schemas.openxmlformats.org/officeDocument/2006/relationships/hyperlink" Target="https://www.moderngraham.com/2018/07/26/chemed-corp-valuation-july-2018-che/" TargetMode="External"/><Relationship Id="rId527" Type="http://schemas.openxmlformats.org/officeDocument/2006/relationships/hyperlink" Target="https://www.moderngraham.com/2019/01/29/oracle-corporation-valuation-january-2019-orcl/" TargetMode="External"/><Relationship Id="rId569" Type="http://schemas.openxmlformats.org/officeDocument/2006/relationships/hyperlink" Target="https://www.moderngraham.com/2019/02/02/everest-re-group-ltd-valuation-february-2019-re/" TargetMode="External"/><Relationship Id="rId734" Type="http://schemas.openxmlformats.org/officeDocument/2006/relationships/hyperlink" Target="https://www.moderngraham.com/2018/07/26/shawcor-ltd-valuation-july-2018-tse-scl/" TargetMode="External"/><Relationship Id="rId776" Type="http://schemas.openxmlformats.org/officeDocument/2006/relationships/hyperlink" Target="https://www.moderngraham.com/2019/01/31/vornado-realty-trust-valuation-january-2019-vno/" TargetMode="External"/><Relationship Id="rId70" Type="http://schemas.openxmlformats.org/officeDocument/2006/relationships/hyperlink" Target="https://www.moderngraham.com/2018/12/18/avalonbay-communities-inc-valuation-december-2018-avb/" TargetMode="External"/><Relationship Id="rId166" Type="http://schemas.openxmlformats.org/officeDocument/2006/relationships/hyperlink" Target="https://www.moderngraham.com/2018/05/14/cooper-companies-inc-valuation-may-2018-coo/" TargetMode="External"/><Relationship Id="rId331" Type="http://schemas.openxmlformats.org/officeDocument/2006/relationships/hyperlink" Target="https://www.moderngraham.com/2018/06/12/humana-inc-valuation-june-2018-hum/" TargetMode="External"/><Relationship Id="rId373" Type="http://schemas.openxmlformats.org/officeDocument/2006/relationships/hyperlink" Target="https://www.moderngraham.com/2018/06/30/jabil-inc-valuation-june-2018-jbl/" TargetMode="External"/><Relationship Id="rId429" Type="http://schemas.openxmlformats.org/officeDocument/2006/relationships/hyperlink" Target="https://www.moderngraham.com/2018/08/31/lincoln-electric-holdings-inc-valuation-august-2018-leco/" TargetMode="External"/><Relationship Id="rId580" Type="http://schemas.openxmlformats.org/officeDocument/2006/relationships/hyperlink" Target="https://www.moderngraham.com/2019/01/03/ross-stores-inc-valuation-january-2019-rost/" TargetMode="External"/><Relationship Id="rId636" Type="http://schemas.openxmlformats.org/officeDocument/2006/relationships/hyperlink" Target="https://www.moderngraham.com/2018/06/30/suburban-propane-partners-lp-valuation-june-2018-sph/" TargetMode="External"/><Relationship Id="rId801" Type="http://schemas.openxmlformats.org/officeDocument/2006/relationships/hyperlink" Target="https://www.moderngraham.com/2018/06/30/united-states-steel-corp-valuation-june-2018-x/" TargetMode="External"/><Relationship Id="rId1" Type="http://schemas.openxmlformats.org/officeDocument/2006/relationships/hyperlink" Target="https://www.moderngraham.com/2018/05/20/agilent-technologies-inc-valuation-may-2018-a/" TargetMode="External"/><Relationship Id="rId233" Type="http://schemas.openxmlformats.org/officeDocument/2006/relationships/hyperlink" Target="https://www.moderngraham.com/2019/01/23/dte-energy-co-valuation-january-2019-dte/" TargetMode="External"/><Relationship Id="rId440" Type="http://schemas.openxmlformats.org/officeDocument/2006/relationships/hyperlink" Target="https://www.moderngraham.com/2018/06/10/lumber-liquidators-holdings-inc-valuation-june-2018-ll/" TargetMode="External"/><Relationship Id="rId678" Type="http://schemas.openxmlformats.org/officeDocument/2006/relationships/hyperlink" Target="https://www.moderngraham.com/2018/10/04/trueblue-inc-valuation-october-2018-tbi/" TargetMode="External"/><Relationship Id="rId28" Type="http://schemas.openxmlformats.org/officeDocument/2006/relationships/hyperlink" Target="https://www.moderngraham.com/2018/03/12/aspen-insurance-holdings-ltd-valuation-march-2018-ahl/" TargetMode="External"/><Relationship Id="rId275" Type="http://schemas.openxmlformats.org/officeDocument/2006/relationships/hyperlink" Target="https://www.moderngraham.com/2019/01/11/foot-locker-inc-valuation-january-2019-fl/" TargetMode="External"/><Relationship Id="rId300" Type="http://schemas.openxmlformats.org/officeDocument/2006/relationships/hyperlink" Target="https://www.moderngraham.com/2019/01/12/alphabet-inc-valuation-january-2019-goog-googl/" TargetMode="External"/><Relationship Id="rId482" Type="http://schemas.openxmlformats.org/officeDocument/2006/relationships/hyperlink" Target="https://www.moderngraham.com/2019/01/25/marathon-oil-corp-valuation-january-2019-mro/" TargetMode="External"/><Relationship Id="rId538" Type="http://schemas.openxmlformats.org/officeDocument/2006/relationships/hyperlink" Target="https://www.moderngraham.com/2019/01/06/principal-financial-group-inc-valuation-january-2019-pfg/" TargetMode="External"/><Relationship Id="rId703" Type="http://schemas.openxmlformats.org/officeDocument/2006/relationships/hyperlink" Target="https://www.moderngraham.com/2018/07/28/corus-entertainment-inc-valuation-july-2018-tsecjr-b/" TargetMode="External"/><Relationship Id="rId745" Type="http://schemas.openxmlformats.org/officeDocument/2006/relationships/hyperlink" Target="https://www.moderngraham.com/2018/08/14/ssr-mining-inc-valuation-august-2018-tse-ssrm/" TargetMode="External"/><Relationship Id="rId81" Type="http://schemas.openxmlformats.org/officeDocument/2006/relationships/hyperlink" Target="https://www.moderngraham.com/2018/03/12/bed-bath-beyond-inc-valuation-march-2018-bbby/" TargetMode="External"/><Relationship Id="rId135" Type="http://schemas.openxmlformats.org/officeDocument/2006/relationships/hyperlink" Target="https://www.moderngraham.com/2018/07/28/seacor-holdings-inc-valuation-july-2018-ckh/" TargetMode="External"/><Relationship Id="rId177" Type="http://schemas.openxmlformats.org/officeDocument/2006/relationships/hyperlink" Target="https://www.moderngraham.com/2018/08/11/camden-property-trust-valuation-august-2018-cpt/" TargetMode="External"/><Relationship Id="rId342" Type="http://schemas.openxmlformats.org/officeDocument/2006/relationships/hyperlink" Target="https://www.moderngraham.com/2018/06/30/infosys-ltd-valuation-june-2018-infy/" TargetMode="External"/><Relationship Id="rId384" Type="http://schemas.openxmlformats.org/officeDocument/2006/relationships/hyperlink" Target="https://www.moderngraham.com/2018/11/17/jpmorgan-chase-co-valuation-november-2018-jpm/" TargetMode="External"/><Relationship Id="rId591" Type="http://schemas.openxmlformats.org/officeDocument/2006/relationships/hyperlink" Target="https://www.moderngraham.com/2018/07/24/southside-bancshares-inc-valuation-july-2018-sbsi/" TargetMode="External"/><Relationship Id="rId605" Type="http://schemas.openxmlformats.org/officeDocument/2006/relationships/hyperlink" Target="https://www.moderngraham.com/2018/07/28/scientific-games-corp-valuation-july-2018-sgms/" TargetMode="External"/><Relationship Id="rId787" Type="http://schemas.openxmlformats.org/officeDocument/2006/relationships/hyperlink" Target="https://www.moderngraham.com/2018/06/28/wells-fargo-co-valuation-june-2018-wfc/" TargetMode="External"/><Relationship Id="rId812" Type="http://schemas.openxmlformats.org/officeDocument/2006/relationships/hyperlink" Target="https://www.moderngraham.com/2019/01/10/zoetis-inc-valuation-january-2019-zts/" TargetMode="External"/><Relationship Id="rId202" Type="http://schemas.openxmlformats.org/officeDocument/2006/relationships/hyperlink" Target="https://www.moderngraham.com/2018/09/09/cousins-properties-inc-valuation-september-2018-cuz/" TargetMode="External"/><Relationship Id="rId244" Type="http://schemas.openxmlformats.org/officeDocument/2006/relationships/hyperlink" Target="https://www.moderngraham.com/2019/01/20/edison-international-valuation-january-2019-eix/" TargetMode="External"/><Relationship Id="rId647" Type="http://schemas.openxmlformats.org/officeDocument/2006/relationships/hyperlink" Target="https://www.moderngraham.com/2018/08/13/simpson-manufacturing-co-inc-valuation-august-2018-ssd/" TargetMode="External"/><Relationship Id="rId689" Type="http://schemas.openxmlformats.org/officeDocument/2006/relationships/hyperlink" Target="https://www.moderngraham.com/2018/04/26/thermo-fisher-scientific-inc-valuation-april-2018-tmo/" TargetMode="External"/><Relationship Id="rId39" Type="http://schemas.openxmlformats.org/officeDocument/2006/relationships/hyperlink" Target="https://www.moderngraham.com/2018/04/19/allstate-corp-valuation-april-2018-all/" TargetMode="External"/><Relationship Id="rId286" Type="http://schemas.openxmlformats.org/officeDocument/2006/relationships/hyperlink" Target="https://www.moderngraham.com/2018/04/12/technipfmc-plc-valuation-april-2018-fti/" TargetMode="External"/><Relationship Id="rId451" Type="http://schemas.openxmlformats.org/officeDocument/2006/relationships/hyperlink" Target="https://www.moderngraham.com/2018/03/31/leucadia-national-corp-valuation-march-2018-luk/" TargetMode="External"/><Relationship Id="rId493" Type="http://schemas.openxmlformats.org/officeDocument/2006/relationships/hyperlink" Target="https://www.moderngraham.com/2018/03/05/navient-corp-valuation-march-2018-navi/" TargetMode="External"/><Relationship Id="rId507" Type="http://schemas.openxmlformats.org/officeDocument/2006/relationships/hyperlink" Target="https://www.moderngraham.com/2018/06/27/nielsen-holdings-plc-valuation-june-2018-nlsn/" TargetMode="External"/><Relationship Id="rId549" Type="http://schemas.openxmlformats.org/officeDocument/2006/relationships/hyperlink" Target="https://www.moderngraham.com/2018/06/23/pinnacle-west-capital-corp-valuation-june-2018-pnw/" TargetMode="External"/><Relationship Id="rId714" Type="http://schemas.openxmlformats.org/officeDocument/2006/relationships/hyperlink" Target="https://www.moderngraham.com/2018/04/08/constellation-software-inc-valuation-april-2018-tse-csu/" TargetMode="External"/><Relationship Id="rId756" Type="http://schemas.openxmlformats.org/officeDocument/2006/relationships/hyperlink" Target="https://www.moderngraham.com/2019/01/09/under-armour-inc-valuation-january-2019-ua/" TargetMode="External"/><Relationship Id="rId50" Type="http://schemas.openxmlformats.org/officeDocument/2006/relationships/hyperlink" Target="https://www.moderngraham.com/2018/06/10/amazon-com-inc-valuation-june-2018-amzn/" TargetMode="External"/><Relationship Id="rId104" Type="http://schemas.openxmlformats.org/officeDocument/2006/relationships/hyperlink" Target="https://www.moderngraham.com/2019/01/19/cardinal-health-inc-valuation-january-2019-cah/" TargetMode="External"/><Relationship Id="rId146" Type="http://schemas.openxmlformats.org/officeDocument/2006/relationships/hyperlink" Target="https://www.moderngraham.com/2019/01/11/comcast-corp-valuation-january-2019-cmcsa/" TargetMode="External"/><Relationship Id="rId188" Type="http://schemas.openxmlformats.org/officeDocument/2006/relationships/hyperlink" Target="https://www.moderngraham.com/2018/08/26/cryolife-inc-valuation-august-2018-cry/" TargetMode="External"/><Relationship Id="rId311" Type="http://schemas.openxmlformats.org/officeDocument/2006/relationships/hyperlink" Target="https://www.moderngraham.com/2019/01/16/huntington-bancshares-inc-valuation-january-2019-hban/" TargetMode="External"/><Relationship Id="rId353" Type="http://schemas.openxmlformats.org/officeDocument/2006/relationships/hyperlink" Target="https://www.moderngraham.com/2018/04/17/interpublic-group-of-companies-inc-valuation-april-2018-ipg/" TargetMode="External"/><Relationship Id="rId395" Type="http://schemas.openxmlformats.org/officeDocument/2006/relationships/hyperlink" Target="https://www.moderngraham.com/2018/08/09/keysight-technologies-inc-valuation-august-2018-keys/" TargetMode="External"/><Relationship Id="rId409" Type="http://schemas.openxmlformats.org/officeDocument/2006/relationships/hyperlink" Target="https://www.moderngraham.com/2018/08/13/knight-swift-transportation-holdings-inc-valuation-august-2018-knx/" TargetMode="External"/><Relationship Id="rId560" Type="http://schemas.openxmlformats.org/officeDocument/2006/relationships/hyperlink" Target="https://www.moderngraham.com/2018/06/11/paypal-holdings-inc-valuation-june-2018-pypl/" TargetMode="External"/><Relationship Id="rId798" Type="http://schemas.openxmlformats.org/officeDocument/2006/relationships/hyperlink" Target="https://www.moderngraham.com/2018/12/18/weyerhaeuser-co-valuation-december-2018-wy/" TargetMode="External"/><Relationship Id="rId92" Type="http://schemas.openxmlformats.org/officeDocument/2006/relationships/hyperlink" Target="https://www.moderngraham.com/2018/05/04/bank-of-new-york-mellon-corp-valuation-may-2018-bk/" TargetMode="External"/><Relationship Id="rId213" Type="http://schemas.openxmlformats.org/officeDocument/2006/relationships/hyperlink" Target="https://www.moderngraham.com/2019/01/13/deere-co-valuation-january-2019-de/" TargetMode="External"/><Relationship Id="rId420" Type="http://schemas.openxmlformats.org/officeDocument/2006/relationships/hyperlink" Target="https://www.moderngraham.com/2018/05/21/loews-corp-valuation-may-2018-l/" TargetMode="External"/><Relationship Id="rId616" Type="http://schemas.openxmlformats.org/officeDocument/2006/relationships/hyperlink" Target="https://www.moderngraham.com/2018/06/27/schlumberger-ltd-valuation-june-2018-slb/" TargetMode="External"/><Relationship Id="rId658" Type="http://schemas.openxmlformats.org/officeDocument/2006/relationships/hyperlink" Target="https://www.moderngraham.com/2018/08/29/strategic-education-inc-valuation-august-2018-stra/" TargetMode="External"/><Relationship Id="rId255" Type="http://schemas.openxmlformats.org/officeDocument/2006/relationships/hyperlink" Target="https://www.moderngraham.com/2018/07/01/ensco-plc-valuation-july-2018-esv/" TargetMode="External"/><Relationship Id="rId297" Type="http://schemas.openxmlformats.org/officeDocument/2006/relationships/hyperlink" Target="https://www.moderngraham.com/2018/06/08/gamestop-corp-valuation-june-2018-gme/" TargetMode="External"/><Relationship Id="rId462" Type="http://schemas.openxmlformats.org/officeDocument/2006/relationships/hyperlink" Target="https://www.moderngraham.com/2018/11/17/mcdonalds-corp-valuation-november-2018-mcd/" TargetMode="External"/><Relationship Id="rId518" Type="http://schemas.openxmlformats.org/officeDocument/2006/relationships/hyperlink" Target="https://www.moderngraham.com/2019/01/07/nvidia-corp-valuation-january-2019-nvda/" TargetMode="External"/><Relationship Id="rId725" Type="http://schemas.openxmlformats.org/officeDocument/2006/relationships/hyperlink" Target="https://www.moderngraham.com/2018/08/01/ivanhoe-mines-ltd-valuation-august-2018-tse-ivn/" TargetMode="External"/><Relationship Id="rId115" Type="http://schemas.openxmlformats.org/officeDocument/2006/relationships/hyperlink" Target="https://www.moderngraham.com/2018/07/02/century-aluminum-co-valuation-july-2018-cenx/" TargetMode="External"/><Relationship Id="rId157" Type="http://schemas.openxmlformats.org/officeDocument/2006/relationships/hyperlink" Target="https://www.moderngraham.com/2018/08/03/cno-financial-group-inc-valuation-august-2018-cno/" TargetMode="External"/><Relationship Id="rId322" Type="http://schemas.openxmlformats.org/officeDocument/2006/relationships/hyperlink" Target="https://www.moderngraham.com/2019/01/12/helmerich-payne-inc-valuation-january-2019-hp/" TargetMode="External"/><Relationship Id="rId364" Type="http://schemas.openxmlformats.org/officeDocument/2006/relationships/hyperlink" Target="https://www.moderngraham.com/2019/01/23/gartner-inc-valuation-january-2019-it/" TargetMode="External"/><Relationship Id="rId767" Type="http://schemas.openxmlformats.org/officeDocument/2006/relationships/hyperlink" Target="https://www.moderngraham.com/2018/06/30/united-rentals-inc-valuation-june-2018-uri/" TargetMode="External"/><Relationship Id="rId61" Type="http://schemas.openxmlformats.org/officeDocument/2006/relationships/hyperlink" Target="https://www.moderngraham.com/2018/05/23/aptiv-plc-valuation-initial-coverage-may-2018-aptv/" TargetMode="External"/><Relationship Id="rId199" Type="http://schemas.openxmlformats.org/officeDocument/2006/relationships/hyperlink" Target="https://www.moderngraham.com/2019/01/01/citrix-systems-inc-valuation-january-2019-ctxs/" TargetMode="External"/><Relationship Id="rId571" Type="http://schemas.openxmlformats.org/officeDocument/2006/relationships/hyperlink" Target="https://www.moderngraham.com/2018/04/20/regeneron-pharmaceuticals-inc-valuation-april-2018-regn/" TargetMode="External"/><Relationship Id="rId627" Type="http://schemas.openxmlformats.org/officeDocument/2006/relationships/hyperlink" Target="https://www.moderngraham.com/2018/07/27/sleep-number-corp-valuation-july-2018-snbr/" TargetMode="External"/><Relationship Id="rId669" Type="http://schemas.openxmlformats.org/officeDocument/2006/relationships/hyperlink" Target="https://www.moderngraham.com/2018/09/11/standex-international-corp-valuation-september-2018-sxi/" TargetMode="External"/><Relationship Id="rId19" Type="http://schemas.openxmlformats.org/officeDocument/2006/relationships/hyperlink" Target="https://www.moderngraham.com/2018/04/07/autodesk-inc-valuation-april-2018-adsk/" TargetMode="External"/><Relationship Id="rId224" Type="http://schemas.openxmlformats.org/officeDocument/2006/relationships/hyperlink" Target="https://www.moderngraham.com/2018/08/26/delphi-technologies-plc-valuation-august-2018-dlph/" TargetMode="External"/><Relationship Id="rId266" Type="http://schemas.openxmlformats.org/officeDocument/2006/relationships/hyperlink" Target="https://www.moderngraham.com/2019/01/20/facebook-inc-valuation-january-2019-fb/" TargetMode="External"/><Relationship Id="rId431" Type="http://schemas.openxmlformats.org/officeDocument/2006/relationships/hyperlink" Target="https://www.moderngraham.com/2018/04/18/lennar-corp-valuation-april-2018-len/" TargetMode="External"/><Relationship Id="rId473" Type="http://schemas.openxmlformats.org/officeDocument/2006/relationships/hyperlink" Target="https://www.moderngraham.com/2019/01/25/marsh-mclennan-companies-inc-valuation-january-2019-mmc/" TargetMode="External"/><Relationship Id="rId529" Type="http://schemas.openxmlformats.org/officeDocument/2006/relationships/hyperlink" Target="https://www.moderngraham.com/2018/06/02/occidental-petroleum-corp-valuation-june-2018-oxy/" TargetMode="External"/><Relationship Id="rId680" Type="http://schemas.openxmlformats.org/officeDocument/2006/relationships/hyperlink" Target="https://www.moderngraham.com/2018/06/05/transdigm-group-inc-valuation-june-2018-tdg/" TargetMode="External"/><Relationship Id="rId736" Type="http://schemas.openxmlformats.org/officeDocument/2006/relationships/hyperlink" Target="https://www.moderngraham.com/2018/07/29/surge-energy-inc-valuation-july-2018-tsesgy/" TargetMode="External"/><Relationship Id="rId30" Type="http://schemas.openxmlformats.org/officeDocument/2006/relationships/hyperlink" Target="https://www.moderngraham.com/2019/01/19/apartment-investment-and-management-co-valuation-january-2019-aiv/" TargetMode="External"/><Relationship Id="rId126" Type="http://schemas.openxmlformats.org/officeDocument/2006/relationships/hyperlink" Target="https://www.moderngraham.com/2018/04/11/c-h-robinson-worldwide-inc-valuation-april-2018-chrw/" TargetMode="External"/><Relationship Id="rId168" Type="http://schemas.openxmlformats.org/officeDocument/2006/relationships/hyperlink" Target="https://www.moderngraham.com/2018/08/05/coresite-realty-corp-valuation-august-2018-cor/" TargetMode="External"/><Relationship Id="rId333" Type="http://schemas.openxmlformats.org/officeDocument/2006/relationships/hyperlink" Target="https://www.moderngraham.com/2019/01/19/intercontinental-exchange-inc-valuation-january-2019-ice/" TargetMode="External"/><Relationship Id="rId540" Type="http://schemas.openxmlformats.org/officeDocument/2006/relationships/hyperlink" Target="https://www.moderngraham.com/2019/01/02/progressive-corp-valuation-january-2019-pgr/" TargetMode="External"/><Relationship Id="rId778" Type="http://schemas.openxmlformats.org/officeDocument/2006/relationships/hyperlink" Target="https://www.moderngraham.com/2018/05/16/verisign-inc-valuation-may-2018-vrsn/" TargetMode="External"/><Relationship Id="rId72" Type="http://schemas.openxmlformats.org/officeDocument/2006/relationships/hyperlink" Target="https://www.moderngraham.com/2018/06/30/avon-products-inc-valuation-june-2018-avp/" TargetMode="External"/><Relationship Id="rId375" Type="http://schemas.openxmlformats.org/officeDocument/2006/relationships/hyperlink" Target="https://www.moderngraham.com/2018/08/02/john-bean-technologies-corp-valuation-august-2018-jbt/" TargetMode="External"/><Relationship Id="rId582" Type="http://schemas.openxmlformats.org/officeDocument/2006/relationships/hyperlink" Target="https://www.moderngraham.com/2018/05/08/republic-services-inc-valuation-may-2018-rsg/" TargetMode="External"/><Relationship Id="rId638" Type="http://schemas.openxmlformats.org/officeDocument/2006/relationships/hyperlink" Target="https://www.moderngraham.com/2018/03/13/spok-holdings-inc-valuation-march-2018-spok/" TargetMode="External"/><Relationship Id="rId803" Type="http://schemas.openxmlformats.org/officeDocument/2006/relationships/hyperlink" Target="https://www.moderngraham.com/2018/12/18/xcel-energy-inc-valuation-december-2018-xel/" TargetMode="External"/><Relationship Id="rId3" Type="http://schemas.openxmlformats.org/officeDocument/2006/relationships/hyperlink" Target="https://www.moderngraham.com/2018/06/08/aarons-inc-valuation-june-2018-aan/" TargetMode="External"/><Relationship Id="rId235" Type="http://schemas.openxmlformats.org/officeDocument/2006/relationships/hyperlink" Target="https://www.moderngraham.com/2018/06/01/davita-inc-valuation-june-2018-dva/" TargetMode="External"/><Relationship Id="rId277" Type="http://schemas.openxmlformats.org/officeDocument/2006/relationships/hyperlink" Target="https://www.moderngraham.com/2018/04/26/fluor-corporation-valuation-april-2018-flr/" TargetMode="External"/><Relationship Id="rId400" Type="http://schemas.openxmlformats.org/officeDocument/2006/relationships/hyperlink" Target="https://www.moderngraham.com/2018/09/02/kkr-co-inc-valuation-september-2018-kkr/" TargetMode="External"/><Relationship Id="rId442" Type="http://schemas.openxmlformats.org/officeDocument/2006/relationships/hyperlink" Target="https://www.moderngraham.com/2019/01/23/eli-lilly-and-co-valuation-january-2019-lly/" TargetMode="External"/><Relationship Id="rId484" Type="http://schemas.openxmlformats.org/officeDocument/2006/relationships/hyperlink" Target="https://www.moderngraham.com/2019/01/14/msci-inc-valuation-january-2019-msci/" TargetMode="External"/><Relationship Id="rId705" Type="http://schemas.openxmlformats.org/officeDocument/2006/relationships/hyperlink" Target="https://www.moderngraham.com/2018/07/31/canadian-imperial-bank-of-commerce-valuation-july-2018-tsecm/" TargetMode="External"/><Relationship Id="rId137" Type="http://schemas.openxmlformats.org/officeDocument/2006/relationships/hyperlink" Target="https://www.moderngraham.com/2018/07/28/cloud-peak-energy-inc-valuation-july-2018-cld/" TargetMode="External"/><Relationship Id="rId302" Type="http://schemas.openxmlformats.org/officeDocument/2006/relationships/hyperlink" Target="https://www.moderngraham.com/2018/06/07/global-payments-inc-valuation-june-2018-gpn/" TargetMode="External"/><Relationship Id="rId344" Type="http://schemas.openxmlformats.org/officeDocument/2006/relationships/hyperlink" Target="https://www.moderngraham.com/2018/07/19/ingredion-inc-valuation-july-2018-ingr/" TargetMode="External"/><Relationship Id="rId691" Type="http://schemas.openxmlformats.org/officeDocument/2006/relationships/hyperlink" Target="https://www.moderngraham.com/2019/01/12/tripadvisor-inc-valuation-january-2019-trip/" TargetMode="External"/><Relationship Id="rId747" Type="http://schemas.openxmlformats.org/officeDocument/2006/relationships/hyperlink" Target="https://www.moderngraham.com/2018/08/30/suncor-energy-inc-valuation-august-2018-tsesu/" TargetMode="External"/><Relationship Id="rId789" Type="http://schemas.openxmlformats.org/officeDocument/2006/relationships/hyperlink" Target="https://www.moderngraham.com/2018/09/09/windstream-holdings-inc-valuation-september-2018-win/" TargetMode="External"/><Relationship Id="rId41" Type="http://schemas.openxmlformats.org/officeDocument/2006/relationships/hyperlink" Target="https://www.moderngraham.com/2018/04/17/alexion-pharmaceuticals-inc-valuation-april-2018-alxn/" TargetMode="External"/><Relationship Id="rId83" Type="http://schemas.openxmlformats.org/officeDocument/2006/relationships/hyperlink" Target="https://www.moderngraham.com/2019/02/03/best-buy-co-inc-valuation-february-2019-bby/" TargetMode="External"/><Relationship Id="rId179" Type="http://schemas.openxmlformats.org/officeDocument/2006/relationships/hyperlink" Target="https://www.moderngraham.com/2018/08/12/california-resources-corp-valuation-august-2018-crc/" TargetMode="External"/><Relationship Id="rId386" Type="http://schemas.openxmlformats.org/officeDocument/2006/relationships/hyperlink" Target="https://www.moderngraham.com/2018/12/05/nordstrom-inc-valuation-december-2018-jwn/" TargetMode="External"/><Relationship Id="rId551" Type="http://schemas.openxmlformats.org/officeDocument/2006/relationships/hyperlink" Target="https://www.moderngraham.com/2018/05/07/ppg-industries-inc-valuation-may-2018-ppg/" TargetMode="External"/><Relationship Id="rId593" Type="http://schemas.openxmlformats.org/officeDocument/2006/relationships/hyperlink" Target="https://www.moderngraham.com/2018/07/24/scholastic-corp-valuation-july-2018-schl/" TargetMode="External"/><Relationship Id="rId607" Type="http://schemas.openxmlformats.org/officeDocument/2006/relationships/hyperlink" Target="https://www.moderngraham.com/2019/01/26/sherwin-williams-co-valuation-january-2019-shw/" TargetMode="External"/><Relationship Id="rId649" Type="http://schemas.openxmlformats.org/officeDocument/2006/relationships/hyperlink" Target="https://www.moderngraham.com/2018/08/14/e-w-scripps-co-valuation-august-2018-ssp/" TargetMode="External"/><Relationship Id="rId190" Type="http://schemas.openxmlformats.org/officeDocument/2006/relationships/hyperlink" Target="https://www.moderngraham.com/2018/11/11/cisco-systems-inc-valuation-november-2018-csco/" TargetMode="External"/><Relationship Id="rId204" Type="http://schemas.openxmlformats.org/officeDocument/2006/relationships/hyperlink" Target="https://www.moderngraham.com/2018/09/11/cavco-industries-inc-valuation-september-2018-cvco/" TargetMode="External"/><Relationship Id="rId246" Type="http://schemas.openxmlformats.org/officeDocument/2006/relationships/hyperlink" Target="https://www.moderngraham.com/2019/01/03/eastman-chemical-co-valuation-january-2019-emn/" TargetMode="External"/><Relationship Id="rId288" Type="http://schemas.openxmlformats.org/officeDocument/2006/relationships/hyperlink" Target="https://www.moderngraham.com/2018/06/07/fortive-corp-valuation-june-2018-ftv/" TargetMode="External"/><Relationship Id="rId411" Type="http://schemas.openxmlformats.org/officeDocument/2006/relationships/hyperlink" Target="https://www.moderngraham.com/2018/03/08/koppers-holdings-inc-valuation-march-2018-kop/" TargetMode="External"/><Relationship Id="rId453" Type="http://schemas.openxmlformats.org/officeDocument/2006/relationships/hyperlink" Target="https://www.moderngraham.com/2019/01/03/lyondellbasell-industries-nv-valuation-january-2019-lyb/" TargetMode="External"/><Relationship Id="rId509" Type="http://schemas.openxmlformats.org/officeDocument/2006/relationships/hyperlink" Target="https://www.moderngraham.com/2018/05/22/northrop-grumman-corp-valuation-may-2018-noc/" TargetMode="External"/><Relationship Id="rId660" Type="http://schemas.openxmlformats.org/officeDocument/2006/relationships/hyperlink" Target="https://www.moderngraham.com/2018/03/13/starwood-property-trust-inc-valuation-march-2018-stwd/" TargetMode="External"/><Relationship Id="rId106" Type="http://schemas.openxmlformats.org/officeDocument/2006/relationships/hyperlink" Target="https://www.moderngraham.com/2018/06/03/chubb-ltd-valuation-june-2018-cb/" TargetMode="External"/><Relationship Id="rId313" Type="http://schemas.openxmlformats.org/officeDocument/2006/relationships/hyperlink" Target="https://www.moderngraham.com/2018/04/13/hca-healthcare-inc-valuation-april-2018-hca/" TargetMode="External"/><Relationship Id="rId495" Type="http://schemas.openxmlformats.org/officeDocument/2006/relationships/hyperlink" Target="https://www.moderngraham.com/2018/06/30/nabors-industries-ltd-valuation-june-2018-nbr/" TargetMode="External"/><Relationship Id="rId716" Type="http://schemas.openxmlformats.org/officeDocument/2006/relationships/hyperlink" Target="https://www.moderngraham.com/2018/09/01/canadian-utilities-ltd-valuation-september-2018-tsecu/" TargetMode="External"/><Relationship Id="rId758" Type="http://schemas.openxmlformats.org/officeDocument/2006/relationships/hyperlink" Target="https://www.moderngraham.com/2018/06/06/udr-inc-valuation-june-2018-udr/" TargetMode="External"/><Relationship Id="rId10" Type="http://schemas.openxmlformats.org/officeDocument/2006/relationships/hyperlink" Target="https://www.moderngraham.com/2018/05/08/abbott-laboratories-valuation-may-2018-abt/" TargetMode="External"/><Relationship Id="rId52" Type="http://schemas.openxmlformats.org/officeDocument/2006/relationships/hyperlink" Target="https://www.moderngraham.com/2018/05/17/abercrombie-fitch-co-valuation-may-2018-anf/" TargetMode="External"/><Relationship Id="rId94" Type="http://schemas.openxmlformats.org/officeDocument/2006/relationships/hyperlink" Target="https://www.moderngraham.com/2019/01/12/blackrock-inc-valuation-january-2019-blk/" TargetMode="External"/><Relationship Id="rId148" Type="http://schemas.openxmlformats.org/officeDocument/2006/relationships/hyperlink" Target="https://www.moderngraham.com/2018/06/23/chipotle-mexican-grill-inc-valuation-june-2018-cmg/" TargetMode="External"/><Relationship Id="rId355" Type="http://schemas.openxmlformats.org/officeDocument/2006/relationships/hyperlink" Target="https://www.moderngraham.com/2018/03/09/innophos-holdings-inc-valuation-march-2018-iphs/" TargetMode="External"/><Relationship Id="rId397" Type="http://schemas.openxmlformats.org/officeDocument/2006/relationships/hyperlink" Target="https://www.moderngraham.com/2018/05/18/kraft-heinz-co-valuation-may-2018-khc/" TargetMode="External"/><Relationship Id="rId520" Type="http://schemas.openxmlformats.org/officeDocument/2006/relationships/hyperlink" Target="https://www.moderngraham.com/2018/06/10/news-corp-valuation-june-2018-nws/" TargetMode="External"/><Relationship Id="rId562" Type="http://schemas.openxmlformats.org/officeDocument/2006/relationships/hyperlink" Target="https://www.moderngraham.com/2018/06/30/qep-resources-inc-valuation-june-2018-qep/" TargetMode="External"/><Relationship Id="rId618" Type="http://schemas.openxmlformats.org/officeDocument/2006/relationships/hyperlink" Target="https://www.moderngraham.com/2018/04/13/sl-green-realty-corp-valuation-april-2018-slg/" TargetMode="External"/><Relationship Id="rId215" Type="http://schemas.openxmlformats.org/officeDocument/2006/relationships/hyperlink" Target="https://www.moderngraham.com/2018/05/10/discover-financial-services-valuation-may-2018-dfs/" TargetMode="External"/><Relationship Id="rId257" Type="http://schemas.openxmlformats.org/officeDocument/2006/relationships/hyperlink" Target="https://www.moderngraham.com/2019/01/29/eaton-corp-plc-valuation-january-2019-etn/" TargetMode="External"/><Relationship Id="rId422" Type="http://schemas.openxmlformats.org/officeDocument/2006/relationships/hyperlink" Target="https://www.moderngraham.com/2018/08/26/lithia-motors-inc-valuation-august-2018-lad/" TargetMode="External"/><Relationship Id="rId464" Type="http://schemas.openxmlformats.org/officeDocument/2006/relationships/hyperlink" Target="https://www.moderngraham.com/2018/06/10/mckesson-corp-valuation-june-2018-mck/" TargetMode="External"/><Relationship Id="rId299" Type="http://schemas.openxmlformats.org/officeDocument/2006/relationships/hyperlink" Target="https://www.moderngraham.com/2018/03/14/alphabet-inc-valuation-march-2018-googl/" TargetMode="External"/><Relationship Id="rId727" Type="http://schemas.openxmlformats.org/officeDocument/2006/relationships/hyperlink" Target="https://www.moderngraham.com/2018/08/07/kelt-exploration-ltd-valuation-august-2018-tse-kel/" TargetMode="External"/><Relationship Id="rId63" Type="http://schemas.openxmlformats.org/officeDocument/2006/relationships/hyperlink" Target="https://www.moderngraham.com/2018/07/02/alliance-resource-partners-lp-valuation-july-2018-arlp/" TargetMode="External"/><Relationship Id="rId159" Type="http://schemas.openxmlformats.org/officeDocument/2006/relationships/hyperlink" Target="https://www.moderngraham.com/2018/08/05/consolidated-communications-holdings-inc-valuation-august-2018-cnsl/" TargetMode="External"/><Relationship Id="rId366" Type="http://schemas.openxmlformats.org/officeDocument/2006/relationships/hyperlink" Target="https://www.moderngraham.com/2018/07/30/itron-inc-valuation-july-2018-itri/" TargetMode="External"/><Relationship Id="rId573" Type="http://schemas.openxmlformats.org/officeDocument/2006/relationships/hyperlink" Target="https://www.moderngraham.com/2018/06/02/robert-half-international-inc-valuation-june-2018-rhi/" TargetMode="External"/><Relationship Id="rId780" Type="http://schemas.openxmlformats.org/officeDocument/2006/relationships/hyperlink" Target="https://www.moderngraham.com/2018/04/16/ventas-inc-valuation-april-2018-vtr/" TargetMode="External"/><Relationship Id="rId226" Type="http://schemas.openxmlformats.org/officeDocument/2006/relationships/hyperlink" Target="https://www.moderngraham.com/2018/05/16/dollar-tree-inc-valuation-may-2018-dltr/" TargetMode="External"/><Relationship Id="rId433" Type="http://schemas.openxmlformats.org/officeDocument/2006/relationships/hyperlink" Target="https://www.moderngraham.com/2018/09/02/lgi-homes-inc-valuation-september-2018-lgih/" TargetMode="External"/><Relationship Id="rId640" Type="http://schemas.openxmlformats.org/officeDocument/2006/relationships/hyperlink" Target="https://www.moderngraham.com/2018/08/11/sps-commerce-inc-valuation-august-2018-spsc/" TargetMode="External"/><Relationship Id="rId738" Type="http://schemas.openxmlformats.org/officeDocument/2006/relationships/hyperlink" Target="https://www.moderngraham.com/2018/07/31/shaw-communications-inc-valuation-july-2018-tsesjr-b/" TargetMode="External"/><Relationship Id="rId74" Type="http://schemas.openxmlformats.org/officeDocument/2006/relationships/hyperlink" Target="https://www.moderngraham.com/2018/06/07/american-water-works-co-inc-valuation-june-2018-awk/" TargetMode="External"/><Relationship Id="rId377" Type="http://schemas.openxmlformats.org/officeDocument/2006/relationships/hyperlink" Target="https://www.moderngraham.com/2018/06/08/jc-penney-company-valuation-june-2018-jcp/" TargetMode="External"/><Relationship Id="rId500" Type="http://schemas.openxmlformats.org/officeDocument/2006/relationships/hyperlink" Target="https://www.moderngraham.com/2019/01/16/newmont-mining-corp-valuation-january-2019-nem/" TargetMode="External"/><Relationship Id="rId584" Type="http://schemas.openxmlformats.org/officeDocument/2006/relationships/hyperlink" Target="https://www.moderngraham.com/2018/07/02/saia-inc-valuation-july-2018-saia/" TargetMode="External"/><Relationship Id="rId805" Type="http://schemas.openxmlformats.org/officeDocument/2006/relationships/hyperlink" Target="https://www.moderngraham.com/2018/11/17/exxon-mobil-corp-valuation-november-2018-xom/" TargetMode="External"/><Relationship Id="rId5" Type="http://schemas.openxmlformats.org/officeDocument/2006/relationships/hyperlink" Target="https://www.moderngraham.com/2018/11/10/apple-inc-valuation-november-2018-aapl/" TargetMode="External"/><Relationship Id="rId237" Type="http://schemas.openxmlformats.org/officeDocument/2006/relationships/hyperlink" Target="https://www.moderngraham.com/2018/11/11/dowdupont-inc-valuation-november-2018-dwdp/" TargetMode="External"/><Relationship Id="rId791" Type="http://schemas.openxmlformats.org/officeDocument/2006/relationships/hyperlink" Target="https://www.moderngraham.com/2018/04/11/waste-management-inc-valuation-april-2018-wm/" TargetMode="External"/><Relationship Id="rId444" Type="http://schemas.openxmlformats.org/officeDocument/2006/relationships/hyperlink" Target="https://www.moderngraham.com/2018/10/04/luminex-corp-valuation-october-2018-lmnx/" TargetMode="External"/><Relationship Id="rId651" Type="http://schemas.openxmlformats.org/officeDocument/2006/relationships/hyperlink" Target="https://www.moderngraham.com/2018/08/26/st-bancorp-inc-valuation-august-2018-stba/" TargetMode="External"/><Relationship Id="rId749" Type="http://schemas.openxmlformats.org/officeDocument/2006/relationships/hyperlink" Target="https://www.moderngraham.com/2018/07/26/wheaton-precious-metals-corp-valuation-july-2018-wpm/" TargetMode="External"/><Relationship Id="rId290" Type="http://schemas.openxmlformats.org/officeDocument/2006/relationships/hyperlink" Target="https://www.moderngraham.com/2018/11/17/general-electric-co-valuation-november-2018-ge/" TargetMode="External"/><Relationship Id="rId304" Type="http://schemas.openxmlformats.org/officeDocument/2006/relationships/hyperlink" Target="https://www.moderngraham.com/2018/05/10/gap-inc-valuation-may-2018-gps/" TargetMode="External"/><Relationship Id="rId388" Type="http://schemas.openxmlformats.org/officeDocument/2006/relationships/hyperlink" Target="https://www.moderngraham.com/2018/08/05/kaiser-aluminum-corp-valuation-august-2018-kalu/" TargetMode="External"/><Relationship Id="rId511" Type="http://schemas.openxmlformats.org/officeDocument/2006/relationships/hyperlink" Target="https://www.moderngraham.com/2018/06/30/national-presto-industries-inc-valuation-june-2018-npk/" TargetMode="External"/><Relationship Id="rId609" Type="http://schemas.openxmlformats.org/officeDocument/2006/relationships/hyperlink" Target="https://www.moderngraham.com/2018/07/29/selective-insurance-group-inc-valuation-july-2018-sig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43" t="s">
        <v>0</v>
      </c>
      <c r="B1" s="143"/>
      <c r="C1" s="143"/>
      <c r="D1" s="143"/>
      <c r="E1" s="143"/>
      <c r="F1" s="143"/>
    </row>
    <row r="2" spans="1:6" ht="31.5" x14ac:dyDescent="0.5">
      <c r="A2" s="144" t="s">
        <v>1</v>
      </c>
      <c r="B2" s="144"/>
      <c r="C2" s="144"/>
      <c r="D2" s="144"/>
      <c r="E2" s="144"/>
      <c r="F2" s="144"/>
    </row>
    <row r="3" spans="1:6" x14ac:dyDescent="0.25">
      <c r="A3" s="28" t="s">
        <v>2</v>
      </c>
      <c r="B3" s="73">
        <v>43500</v>
      </c>
      <c r="C3" s="28"/>
      <c r="D3" s="28"/>
      <c r="E3" s="28"/>
      <c r="F3" s="28"/>
    </row>
    <row r="4" spans="1:6" ht="15.75" thickBot="1" x14ac:dyDescent="0.3"/>
    <row r="5" spans="1:6" ht="23.25" x14ac:dyDescent="0.35">
      <c r="A5" s="145" t="s">
        <v>3</v>
      </c>
      <c r="B5" s="146"/>
      <c r="C5" s="146"/>
      <c r="D5" s="146"/>
      <c r="E5" s="146"/>
      <c r="F5" s="147"/>
    </row>
    <row r="6" spans="1:6" x14ac:dyDescent="0.25">
      <c r="A6" s="5" t="s">
        <v>4</v>
      </c>
      <c r="B6">
        <f>COUNT('MG Universe'!G2:G9990)</f>
        <v>812</v>
      </c>
      <c r="F6" s="6"/>
    </row>
    <row r="7" spans="1:6" x14ac:dyDescent="0.25">
      <c r="A7" s="5" t="s">
        <v>5</v>
      </c>
      <c r="B7" s="3">
        <f>AVERAGEIF('MG Universe'!L2:L9990,"&lt;100",'MG Universe'!L2:L9990)</f>
        <v>25.540696661828754</v>
      </c>
      <c r="F7" s="6"/>
    </row>
    <row r="8" spans="1:6" x14ac:dyDescent="0.25">
      <c r="A8" s="5" t="s">
        <v>6</v>
      </c>
      <c r="B8" s="4">
        <f>AVERAGEIF('MG Universe'!K2:K9990,"&lt;200%",'MG Universe'!K2:K9990)</f>
        <v>0.88292880324543588</v>
      </c>
      <c r="C8" t="s">
        <v>7</v>
      </c>
      <c r="F8" s="6"/>
    </row>
    <row r="9" spans="1:6" x14ac:dyDescent="0.25">
      <c r="A9" s="5" t="s">
        <v>6</v>
      </c>
      <c r="B9" s="4">
        <f>AVERAGEIF('MG Universe'!K2:K9991,"&lt;500%",'MG Universe'!K2:K9991)</f>
        <v>1.2673669999999995</v>
      </c>
      <c r="C9" t="s">
        <v>8</v>
      </c>
      <c r="F9" s="6"/>
    </row>
    <row r="10" spans="1:6" x14ac:dyDescent="0.25">
      <c r="A10" s="5"/>
      <c r="B10" s="4"/>
      <c r="F10" s="6"/>
    </row>
    <row r="11" spans="1:6" x14ac:dyDescent="0.25">
      <c r="A11" s="5"/>
      <c r="B11" s="4"/>
      <c r="C11" t="s">
        <v>9</v>
      </c>
      <c r="D11" t="s">
        <v>10</v>
      </c>
      <c r="E11" t="s">
        <v>11</v>
      </c>
      <c r="F11" s="6"/>
    </row>
    <row r="12" spans="1:6" x14ac:dyDescent="0.25">
      <c r="A12" s="5" t="s">
        <v>12</v>
      </c>
      <c r="B12">
        <f>SUM(C12:E12)</f>
        <v>83</v>
      </c>
      <c r="C12">
        <f>COUNTIF('MG Universe'!$F$2:$F$9990,"DU")</f>
        <v>61</v>
      </c>
      <c r="D12">
        <f>COUNTIF('MG Universe'!$F$2:$F$9990,"DF")</f>
        <v>13</v>
      </c>
      <c r="E12">
        <f>COUNTIF('MG Universe'!$F$2:$F$9990,"DO")</f>
        <v>9</v>
      </c>
      <c r="F12" s="6"/>
    </row>
    <row r="13" spans="1:6" x14ac:dyDescent="0.25">
      <c r="A13" s="5" t="s">
        <v>13</v>
      </c>
      <c r="B13">
        <f t="shared" ref="B13:B14" si="0">SUM(C13:E13)</f>
        <v>235</v>
      </c>
      <c r="C13">
        <f>COUNTIF('MG Universe'!$F$2:$F$9990,"EU")</f>
        <v>79</v>
      </c>
      <c r="D13">
        <f>COUNTIF('MG Universe'!$F$2:$F$9990,"EF")</f>
        <v>44</v>
      </c>
      <c r="E13">
        <f>COUNTIF('MG Universe'!$F$2:$F$9990,"EO")</f>
        <v>112</v>
      </c>
      <c r="F13" s="6"/>
    </row>
    <row r="14" spans="1:6" x14ac:dyDescent="0.25">
      <c r="A14" s="5" t="s">
        <v>14</v>
      </c>
      <c r="B14">
        <f t="shared" si="0"/>
        <v>494</v>
      </c>
      <c r="C14">
        <f>COUNTIF('MG Universe'!$F$2:$F$9990,"SU")</f>
        <v>102</v>
      </c>
      <c r="D14">
        <f>COUNTIF('MG Universe'!$F$2:$F$9990,"SF")</f>
        <v>50</v>
      </c>
      <c r="E14">
        <f>COUNTIF('MG Universe'!$F$2:$F$9990,"SO")</f>
        <v>342</v>
      </c>
      <c r="F14" s="6"/>
    </row>
    <row r="15" spans="1:6" ht="15.75" thickBot="1" x14ac:dyDescent="0.3">
      <c r="A15" s="7" t="s">
        <v>15</v>
      </c>
      <c r="B15" s="8">
        <f>SUM(B12:B14)</f>
        <v>812</v>
      </c>
      <c r="C15" s="8">
        <f t="shared" ref="C15:E15" si="1">SUM(C12:C14)</f>
        <v>242</v>
      </c>
      <c r="D15" s="8">
        <f t="shared" si="1"/>
        <v>107</v>
      </c>
      <c r="E15" s="8">
        <f t="shared" si="1"/>
        <v>463</v>
      </c>
      <c r="F15" s="9"/>
    </row>
    <row r="16" spans="1:6" ht="15.75" thickBot="1" x14ac:dyDescent="0.3"/>
    <row r="17" spans="1:6" ht="23.25" x14ac:dyDescent="0.35">
      <c r="A17" s="145" t="s">
        <v>16</v>
      </c>
      <c r="B17" s="146"/>
      <c r="C17" s="146"/>
      <c r="D17" s="146"/>
      <c r="E17" s="146"/>
      <c r="F17" s="147"/>
    </row>
    <row r="18" spans="1:6" x14ac:dyDescent="0.25">
      <c r="A18" s="5" t="s">
        <v>17</v>
      </c>
      <c r="B18" s="18">
        <v>25239.37</v>
      </c>
      <c r="F18" s="6"/>
    </row>
    <row r="19" spans="1:6" x14ac:dyDescent="0.25">
      <c r="A19" s="5" t="s">
        <v>18</v>
      </c>
      <c r="B19" s="19">
        <f>SUM(DJIA!J2:J31)/'Market Overview'!B18</f>
        <v>0.14748070177662914</v>
      </c>
      <c r="F19" s="6"/>
    </row>
    <row r="20" spans="1:6" x14ac:dyDescent="0.25">
      <c r="A20" s="5" t="s">
        <v>19</v>
      </c>
      <c r="B20" s="18">
        <f>SUM(DJIA!H2:H31)/'Market Overview'!B19</f>
        <v>22841.700367700789</v>
      </c>
      <c r="F20" s="6"/>
    </row>
    <row r="21" spans="1:6" x14ac:dyDescent="0.25">
      <c r="A21" s="5" t="s">
        <v>20</v>
      </c>
      <c r="B21" s="4">
        <f>B18/B20</f>
        <v>1.1049689643810241</v>
      </c>
      <c r="F21" s="6"/>
    </row>
    <row r="22" spans="1:6" x14ac:dyDescent="0.25">
      <c r="A22" s="5" t="s">
        <v>5</v>
      </c>
      <c r="B22" s="3">
        <f>AVERAGEIF(DJIA!L2:L10000,"&lt;100",DJIA!L2:L10000)</f>
        <v>23.092333333333336</v>
      </c>
      <c r="F22" s="6"/>
    </row>
    <row r="23" spans="1:6" x14ac:dyDescent="0.25">
      <c r="A23" s="5"/>
      <c r="F23" s="6"/>
    </row>
    <row r="24" spans="1:6" x14ac:dyDescent="0.25">
      <c r="A24" s="5"/>
      <c r="B24" s="4"/>
      <c r="C24" t="s">
        <v>9</v>
      </c>
      <c r="D24" t="s">
        <v>10</v>
      </c>
      <c r="E24" t="s">
        <v>11</v>
      </c>
      <c r="F24" s="6"/>
    </row>
    <row r="25" spans="1:6" x14ac:dyDescent="0.25">
      <c r="A25" s="5" t="s">
        <v>12</v>
      </c>
      <c r="B25">
        <f>SUM(C25:E25)</f>
        <v>4</v>
      </c>
      <c r="C25">
        <f>COUNTIF(DJIA!$F$2:$F$10000,"DU")</f>
        <v>2</v>
      </c>
      <c r="D25">
        <f>COUNTIF(DJIA!$F$2:$F$10000,"DF")</f>
        <v>2</v>
      </c>
      <c r="E25">
        <f>COUNTIF(DJIA!$F$2:$F$10000,"DO")</f>
        <v>0</v>
      </c>
      <c r="F25" s="6"/>
    </row>
    <row r="26" spans="1:6" x14ac:dyDescent="0.25">
      <c r="A26" s="5" t="s">
        <v>13</v>
      </c>
      <c r="B26">
        <f t="shared" ref="B26:B27" si="2">SUM(C26:E26)</f>
        <v>11</v>
      </c>
      <c r="C26">
        <f>COUNTIF(DJIA!$F$2:$F$10000,"EU")</f>
        <v>0</v>
      </c>
      <c r="D26">
        <f>COUNTIF(DJIA!$F$2:$F$10000,"EF")</f>
        <v>3</v>
      </c>
      <c r="E26">
        <f>COUNTIF(DJIA!$F$2:$F$10000,"EO")</f>
        <v>8</v>
      </c>
      <c r="F26" s="6"/>
    </row>
    <row r="27" spans="1:6" x14ac:dyDescent="0.25">
      <c r="A27" s="5" t="s">
        <v>14</v>
      </c>
      <c r="B27">
        <f t="shared" si="2"/>
        <v>15</v>
      </c>
      <c r="C27">
        <f>COUNTIF(DJIA!$F$2:$F$10000,"SU")</f>
        <v>4</v>
      </c>
      <c r="D27">
        <f>COUNTIF(DJIA!$F$2:$F$10000,"SF")</f>
        <v>2</v>
      </c>
      <c r="E27">
        <f>COUNTIF(DJIA!$F$2:$F$10000,"SO")</f>
        <v>9</v>
      </c>
      <c r="F27" s="6"/>
    </row>
    <row r="28" spans="1:6" ht="15.75" thickBot="1" x14ac:dyDescent="0.3">
      <c r="A28" s="7" t="s">
        <v>15</v>
      </c>
      <c r="B28" s="8">
        <f>SUM(B25:B27)</f>
        <v>30</v>
      </c>
      <c r="C28" s="8">
        <f t="shared" ref="C28" si="3">SUM(C25:C27)</f>
        <v>6</v>
      </c>
      <c r="D28" s="8">
        <f t="shared" ref="D28" si="4">SUM(D25:D27)</f>
        <v>7</v>
      </c>
      <c r="E28" s="8">
        <f t="shared" ref="E28" si="5">SUM(E25:E27)</f>
        <v>17</v>
      </c>
      <c r="F28" s="9"/>
    </row>
    <row r="29" spans="1:6" ht="15.75" thickBot="1" x14ac:dyDescent="0.3"/>
    <row r="30" spans="1:6" ht="23.25" x14ac:dyDescent="0.35">
      <c r="A30" s="145" t="s">
        <v>21</v>
      </c>
      <c r="B30" s="146"/>
      <c r="C30" s="146"/>
      <c r="D30" s="146"/>
      <c r="E30" s="146"/>
      <c r="F30" s="147"/>
    </row>
    <row r="31" spans="1:6" x14ac:dyDescent="0.25">
      <c r="A31" s="5" t="s">
        <v>17</v>
      </c>
      <c r="B31" s="18">
        <v>2724.87</v>
      </c>
      <c r="F31" s="6"/>
    </row>
    <row r="32" spans="1:6" x14ac:dyDescent="0.25">
      <c r="A32" s="5" t="s">
        <v>5</v>
      </c>
      <c r="B32" s="3">
        <f>AVERAGEIF('S&amp;P 500'!L2:L10000,"&lt;100",'S&amp;P 500'!L2:L10000)</f>
        <v>25.654057649667426</v>
      </c>
      <c r="F32" s="6"/>
    </row>
    <row r="33" spans="1:6" x14ac:dyDescent="0.25">
      <c r="A33" s="5" t="s">
        <v>6</v>
      </c>
      <c r="B33" s="4">
        <f>AVERAGEIF('S&amp;P 500'!K2:K10000,"&lt;200%",'S&amp;P 500'!K2:K10000)</f>
        <v>0.91026904761904792</v>
      </c>
      <c r="C33" t="s">
        <v>7</v>
      </c>
      <c r="F33" s="6"/>
    </row>
    <row r="34" spans="1:6" x14ac:dyDescent="0.25">
      <c r="A34" s="5" t="s">
        <v>6</v>
      </c>
      <c r="B34" s="4">
        <f>AVERAGEIF('S&amp;P 500'!K2:K10001,"&lt;500%",'S&amp;P 500'!K2:K10001)</f>
        <v>1.2070555555555558</v>
      </c>
      <c r="C34" t="s">
        <v>8</v>
      </c>
      <c r="F34" s="6"/>
    </row>
    <row r="35" spans="1:6" x14ac:dyDescent="0.25">
      <c r="A35" s="5"/>
      <c r="F35" s="6"/>
    </row>
    <row r="36" spans="1:6" x14ac:dyDescent="0.25">
      <c r="A36" s="5"/>
      <c r="B36" s="4"/>
      <c r="C36" t="s">
        <v>9</v>
      </c>
      <c r="D36" t="s">
        <v>10</v>
      </c>
      <c r="E36" t="s">
        <v>11</v>
      </c>
      <c r="F36" s="6"/>
    </row>
    <row r="37" spans="1:6" x14ac:dyDescent="0.25">
      <c r="A37" s="5" t="s">
        <v>12</v>
      </c>
      <c r="B37">
        <f>SUM(C37:E37)</f>
        <v>64</v>
      </c>
      <c r="C37">
        <f>COUNTIF('S&amp;P 500'!$F$2:$F$10000,"DU")</f>
        <v>47</v>
      </c>
      <c r="D37">
        <f>COUNTIF('S&amp;P 500'!$F$2:$F$10000,"DF")</f>
        <v>10</v>
      </c>
      <c r="E37">
        <f>COUNTIF('S&amp;P 500'!$F$2:$F$10000,"DO")</f>
        <v>7</v>
      </c>
      <c r="F37" s="6"/>
    </row>
    <row r="38" spans="1:6" x14ac:dyDescent="0.25">
      <c r="A38" s="5" t="s">
        <v>13</v>
      </c>
      <c r="B38">
        <f t="shared" ref="B38:B39" si="6">SUM(C38:E38)</f>
        <v>151</v>
      </c>
      <c r="C38">
        <f>COUNTIF('S&amp;P 500'!$F$2:$F$10000,"EU")</f>
        <v>49</v>
      </c>
      <c r="D38">
        <f>COUNTIF('S&amp;P 500'!$F$2:$F$10000,"EF")</f>
        <v>30</v>
      </c>
      <c r="E38">
        <f>COUNTIF('S&amp;P 500'!$F$2:$F$10000,"EO")</f>
        <v>72</v>
      </c>
      <c r="F38" s="6"/>
    </row>
    <row r="39" spans="1:6" x14ac:dyDescent="0.25">
      <c r="A39" s="5" t="s">
        <v>14</v>
      </c>
      <c r="B39">
        <f t="shared" si="6"/>
        <v>290</v>
      </c>
      <c r="C39">
        <f>COUNTIF('S&amp;P 500'!$F$2:$F$10000,"SU")</f>
        <v>60</v>
      </c>
      <c r="D39">
        <f>COUNTIF('S&amp;P 500'!$F$2:$F$10000,"SF")</f>
        <v>36</v>
      </c>
      <c r="E39">
        <f>COUNTIF('S&amp;P 500'!$F$2:$F$10000,"SO")</f>
        <v>194</v>
      </c>
      <c r="F39" s="6"/>
    </row>
    <row r="40" spans="1:6" ht="15.75" thickBot="1" x14ac:dyDescent="0.3">
      <c r="A40" s="7" t="s">
        <v>15</v>
      </c>
      <c r="B40" s="8">
        <f>SUM(B37:B39)</f>
        <v>505</v>
      </c>
      <c r="C40" s="8">
        <f t="shared" ref="C40" si="7">SUM(C37:C39)</f>
        <v>156</v>
      </c>
      <c r="D40" s="8">
        <f t="shared" ref="D40" si="8">SUM(D37:D39)</f>
        <v>76</v>
      </c>
      <c r="E40" s="8">
        <f t="shared" ref="E40" si="9">SUM(E37:E39)</f>
        <v>273</v>
      </c>
      <c r="F40" s="9"/>
    </row>
  </sheetData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4" bestFit="1" customWidth="1"/>
    <col min="8" max="8" width="12.42578125" customWidth="1"/>
    <col min="9" max="9" width="12.42578125" style="10" bestFit="1" customWidth="1"/>
    <col min="10" max="10" width="16.140625" style="4" bestFit="1" customWidth="1"/>
    <col min="11" max="11" width="9.140625" style="3" bestFit="1" customWidth="1"/>
    <col min="12" max="12" width="10.140625" style="101" customWidth="1"/>
    <col min="13" max="13" width="5.5703125" bestFit="1" customWidth="1"/>
    <col min="14" max="14" width="7.7109375" style="3" bestFit="1" customWidth="1"/>
    <col min="15" max="15" width="9.85546875" style="10" bestFit="1" customWidth="1"/>
    <col min="16" max="16" width="15.140625" style="4" bestFit="1" customWidth="1"/>
    <col min="17" max="17" width="18.7109375" style="81" bestFit="1" customWidth="1"/>
    <col min="18" max="18" width="12.85546875" bestFit="1" customWidth="1"/>
  </cols>
  <sheetData>
    <row r="1" spans="1:18" s="24" customFormat="1" ht="33.75" customHeight="1" x14ac:dyDescent="0.25">
      <c r="A1" s="25" t="s">
        <v>22</v>
      </c>
      <c r="B1" s="20" t="str">
        <f>'MG Universe'!B1</f>
        <v>Name with Link</v>
      </c>
      <c r="C1" s="96" t="s">
        <v>23</v>
      </c>
      <c r="D1" s="96" t="s">
        <v>24</v>
      </c>
      <c r="E1" s="96" t="s">
        <v>25</v>
      </c>
      <c r="F1" s="96" t="s">
        <v>26</v>
      </c>
      <c r="G1" s="97" t="s">
        <v>27</v>
      </c>
      <c r="H1" s="96" t="s">
        <v>19</v>
      </c>
      <c r="I1" s="98" t="s">
        <v>28</v>
      </c>
      <c r="J1" s="102" t="s">
        <v>29</v>
      </c>
      <c r="K1" s="103" t="s">
        <v>30</v>
      </c>
      <c r="L1" s="99" t="s">
        <v>31</v>
      </c>
      <c r="M1" s="96" t="s">
        <v>32</v>
      </c>
      <c r="N1" s="103" t="s">
        <v>33</v>
      </c>
      <c r="O1" s="98" t="s">
        <v>34</v>
      </c>
      <c r="P1" s="102" t="s">
        <v>35</v>
      </c>
      <c r="Q1" s="104" t="s">
        <v>36</v>
      </c>
      <c r="R1" s="96" t="s">
        <v>37</v>
      </c>
    </row>
    <row r="2" spans="1:18" x14ac:dyDescent="0.25">
      <c r="A2" s="76"/>
      <c r="B2" s="12" t="str">
        <f>IF($A2="","",VLOOKUP($A2,'MG Universe'!$A$2:$S$9990,2))</f>
        <v/>
      </c>
      <c r="C2" s="12" t="str">
        <f>IF($A2="","",VLOOKUP($A2,'MG Universe'!$A$2:$S$9990,3))</f>
        <v/>
      </c>
      <c r="D2" s="12" t="str">
        <f>IF($A2="","",VLOOKUP($A2,'MG Universe'!$A$2:$S$9990,4))</f>
        <v/>
      </c>
      <c r="E2" s="12" t="str">
        <f>IF($A2="","",VLOOKUP($A2,'MG Universe'!$A$2:$S$9990,5))</f>
        <v/>
      </c>
      <c r="F2" s="13" t="str">
        <f>IF($A2="","",VLOOKUP($A2,'MG Universe'!$A$2:$S$9990,6))</f>
        <v/>
      </c>
      <c r="G2" s="77" t="str">
        <f>IF($A2="","",VLOOKUP($A2,'MG Universe'!$A$2:$S$9990,7))</f>
        <v/>
      </c>
      <c r="H2" s="15" t="str">
        <f>IF($A2="","",VLOOKUP($A2,'MG Universe'!$A$2:$S$9990,8))</f>
        <v/>
      </c>
      <c r="I2" s="15" t="str">
        <f>IF($A2="","",VLOOKUP($A2,'MG Universe'!$A$2:$S$9990,9))</f>
        <v/>
      </c>
      <c r="J2" s="16" t="str">
        <f>IF($A2="","",VLOOKUP($A2,'MG Universe'!$A$2:$S$9990,10))</f>
        <v/>
      </c>
      <c r="K2" s="78" t="str">
        <f>IF($A2="","",VLOOKUP($A2,'MG Universe'!$A$2:$S$9990,11))</f>
        <v/>
      </c>
      <c r="L2" s="100" t="str">
        <f>IF($A2="","",VLOOKUP($A2,'MG Universe'!$A$2:$S$9990,12))</f>
        <v/>
      </c>
      <c r="M2" s="12" t="str">
        <f>IF($A2="","",VLOOKUP($A2,'MG Universe'!$A$2:$S$9990,13))</f>
        <v/>
      </c>
      <c r="N2" s="79" t="str">
        <f>IF($A2="","",VLOOKUP($A2,'MG Universe'!$A$2:$S$9990,14))</f>
        <v/>
      </c>
      <c r="O2" s="15" t="str">
        <f>IF($A2="","",VLOOKUP($A2,'MG Universe'!$A$2:$S$9990,15))</f>
        <v/>
      </c>
      <c r="P2" s="16" t="str">
        <f>IF($A2="","",VLOOKUP($A2,'MG Universe'!$A$2:$S$9990,16))</f>
        <v/>
      </c>
      <c r="Q2" s="80" t="str">
        <f>IF($A2="","",VLOOKUP($A2,'MG Universe'!$A$2:$S$9990,17))</f>
        <v/>
      </c>
      <c r="R2" s="15" t="str">
        <f>IF($A2="","",VLOOKUP($A2,'MG Universe'!$A$2:$S$9990,18))</f>
        <v/>
      </c>
    </row>
    <row r="3" spans="1:18" x14ac:dyDescent="0.25">
      <c r="A3" s="76"/>
      <c r="B3" s="12" t="str">
        <f>IF($A3="","",VLOOKUP($A3,'MG Universe'!$A$2:$S$9990,2))</f>
        <v/>
      </c>
      <c r="C3" s="12" t="str">
        <f>IF($A3="","",VLOOKUP($A3,'MG Universe'!$A$2:$S$9990,3))</f>
        <v/>
      </c>
      <c r="D3" s="12" t="str">
        <f>IF($A3="","",VLOOKUP($A3,'MG Universe'!$A$2:$S$9990,4))</f>
        <v/>
      </c>
      <c r="E3" s="12" t="str">
        <f>IF($A3="","",VLOOKUP($A3,'MG Universe'!$A$2:$S$9990,5))</f>
        <v/>
      </c>
      <c r="F3" s="13" t="str">
        <f>IF($A3="","",VLOOKUP($A3,'MG Universe'!$A$2:$S$9990,6))</f>
        <v/>
      </c>
      <c r="G3" s="77" t="str">
        <f>IF($A3="","",VLOOKUP($A3,'MG Universe'!$A$2:$S$9990,7))</f>
        <v/>
      </c>
      <c r="H3" s="15" t="str">
        <f>IF($A3="","",VLOOKUP($A3,'MG Universe'!$A$2:$S$9990,8))</f>
        <v/>
      </c>
      <c r="I3" s="15" t="str">
        <f>IF($A3="","",VLOOKUP($A3,'MG Universe'!$A$2:$S$9990,9))</f>
        <v/>
      </c>
      <c r="J3" s="16" t="str">
        <f>IF($A3="","",VLOOKUP($A3,'MG Universe'!$A$2:$S$9990,10))</f>
        <v/>
      </c>
      <c r="K3" s="78" t="str">
        <f>IF($A3="","",VLOOKUP($A3,'MG Universe'!$A$2:$S$9990,11))</f>
        <v/>
      </c>
      <c r="L3" s="100" t="str">
        <f>IF($A3="","",VLOOKUP($A3,'MG Universe'!$A$2:$S$9990,12))</f>
        <v/>
      </c>
      <c r="M3" s="12" t="str">
        <f>IF($A3="","",VLOOKUP($A3,'MG Universe'!$A$2:$S$9990,13))</f>
        <v/>
      </c>
      <c r="N3" s="79" t="str">
        <f>IF($A3="","",VLOOKUP($A3,'MG Universe'!$A$2:$S$9990,14))</f>
        <v/>
      </c>
      <c r="O3" s="15" t="str">
        <f>IF($A3="","",VLOOKUP($A3,'MG Universe'!$A$2:$S$9990,15))</f>
        <v/>
      </c>
      <c r="P3" s="16" t="str">
        <f>IF($A3="","",VLOOKUP($A3,'MG Universe'!$A$2:$S$9990,16))</f>
        <v/>
      </c>
      <c r="Q3" s="80" t="str">
        <f>IF($A3="","",VLOOKUP($A3,'MG Universe'!$A$2:$S$9990,17))</f>
        <v/>
      </c>
      <c r="R3" s="15" t="str">
        <f>IF($A3="","",VLOOKUP($A3,'MG Universe'!$A$2:$S$9990,18))</f>
        <v/>
      </c>
    </row>
    <row r="4" spans="1:18" x14ac:dyDescent="0.25">
      <c r="A4" s="76"/>
      <c r="B4" s="12" t="str">
        <f>IF($A4="","",VLOOKUP($A4,'MG Universe'!$A$2:$S$9990,2))</f>
        <v/>
      </c>
      <c r="C4" s="12" t="str">
        <f>IF($A4="","",VLOOKUP($A4,'MG Universe'!$A$2:$S$9990,3))</f>
        <v/>
      </c>
      <c r="D4" s="12" t="str">
        <f>IF($A4="","",VLOOKUP($A4,'MG Universe'!$A$2:$S$9990,4))</f>
        <v/>
      </c>
      <c r="E4" s="12" t="str">
        <f>IF($A4="","",VLOOKUP($A4,'MG Universe'!$A$2:$S$9990,5))</f>
        <v/>
      </c>
      <c r="F4" s="13" t="str">
        <f>IF($A4="","",VLOOKUP($A4,'MG Universe'!$A$2:$S$9990,6))</f>
        <v/>
      </c>
      <c r="G4" s="77" t="str">
        <f>IF($A4="","",VLOOKUP($A4,'MG Universe'!$A$2:$S$9990,7))</f>
        <v/>
      </c>
      <c r="H4" s="15" t="str">
        <f>IF($A4="","",VLOOKUP($A4,'MG Universe'!$A$2:$S$9990,8))</f>
        <v/>
      </c>
      <c r="I4" s="15" t="str">
        <f>IF($A4="","",VLOOKUP($A4,'MG Universe'!$A$2:$S$9990,9))</f>
        <v/>
      </c>
      <c r="J4" s="16" t="str">
        <f>IF($A4="","",VLOOKUP($A4,'MG Universe'!$A$2:$S$9990,10))</f>
        <v/>
      </c>
      <c r="K4" s="78" t="str">
        <f>IF($A4="","",VLOOKUP($A4,'MG Universe'!$A$2:$S$9990,11))</f>
        <v/>
      </c>
      <c r="L4" s="100" t="str">
        <f>IF($A4="","",VLOOKUP($A4,'MG Universe'!$A$2:$S$9990,12))</f>
        <v/>
      </c>
      <c r="M4" s="12" t="str">
        <f>IF($A4="","",VLOOKUP($A4,'MG Universe'!$A$2:$S$9990,13))</f>
        <v/>
      </c>
      <c r="N4" s="79" t="str">
        <f>IF($A4="","",VLOOKUP($A4,'MG Universe'!$A$2:$S$9990,14))</f>
        <v/>
      </c>
      <c r="O4" s="15" t="str">
        <f>IF($A4="","",VLOOKUP($A4,'MG Universe'!$A$2:$S$9990,15))</f>
        <v/>
      </c>
      <c r="P4" s="16" t="str">
        <f>IF($A4="","",VLOOKUP($A4,'MG Universe'!$A$2:$S$9990,16))</f>
        <v/>
      </c>
      <c r="Q4" s="80" t="str">
        <f>IF($A4="","",VLOOKUP($A4,'MG Universe'!$A$2:$S$9990,17))</f>
        <v/>
      </c>
      <c r="R4" s="15" t="str">
        <f>IF($A4="","",VLOOKUP($A4,'MG Universe'!$A$2:$S$9990,18))</f>
        <v/>
      </c>
    </row>
    <row r="5" spans="1:18" x14ac:dyDescent="0.25">
      <c r="A5" s="76"/>
      <c r="B5" s="12" t="str">
        <f>IF($A5="","",VLOOKUP($A5,'MG Universe'!$A$2:$S$9990,2))</f>
        <v/>
      </c>
      <c r="C5" s="12" t="str">
        <f>IF($A5="","",VLOOKUP($A5,'MG Universe'!$A$2:$S$9990,3))</f>
        <v/>
      </c>
      <c r="D5" s="12" t="str">
        <f>IF($A5="","",VLOOKUP($A5,'MG Universe'!$A$2:$S$9990,4))</f>
        <v/>
      </c>
      <c r="E5" s="12" t="str">
        <f>IF($A5="","",VLOOKUP($A5,'MG Universe'!$A$2:$S$9990,5))</f>
        <v/>
      </c>
      <c r="F5" s="13" t="str">
        <f>IF($A5="","",VLOOKUP($A5,'MG Universe'!$A$2:$S$9990,6))</f>
        <v/>
      </c>
      <c r="G5" s="77" t="str">
        <f>IF($A5="","",VLOOKUP($A5,'MG Universe'!$A$2:$S$9990,7))</f>
        <v/>
      </c>
      <c r="H5" s="15" t="str">
        <f>IF($A5="","",VLOOKUP($A5,'MG Universe'!$A$2:$S$9990,8))</f>
        <v/>
      </c>
      <c r="I5" s="15" t="str">
        <f>IF($A5="","",VLOOKUP($A5,'MG Universe'!$A$2:$S$9990,9))</f>
        <v/>
      </c>
      <c r="J5" s="16" t="str">
        <f>IF($A5="","",VLOOKUP($A5,'MG Universe'!$A$2:$S$9990,10))</f>
        <v/>
      </c>
      <c r="K5" s="78" t="str">
        <f>IF($A5="","",VLOOKUP($A5,'MG Universe'!$A$2:$S$9990,11))</f>
        <v/>
      </c>
      <c r="L5" s="100" t="str">
        <f>IF($A5="","",VLOOKUP($A5,'MG Universe'!$A$2:$S$9990,12))</f>
        <v/>
      </c>
      <c r="M5" s="12" t="str">
        <f>IF($A5="","",VLOOKUP($A5,'MG Universe'!$A$2:$S$9990,13))</f>
        <v/>
      </c>
      <c r="N5" s="79" t="str">
        <f>IF($A5="","",VLOOKUP($A5,'MG Universe'!$A$2:$S$9990,14))</f>
        <v/>
      </c>
      <c r="O5" s="15" t="str">
        <f>IF($A5="","",VLOOKUP($A5,'MG Universe'!$A$2:$S$9990,15))</f>
        <v/>
      </c>
      <c r="P5" s="16" t="str">
        <f>IF($A5="","",VLOOKUP($A5,'MG Universe'!$A$2:$S$9990,16))</f>
        <v/>
      </c>
      <c r="Q5" s="80" t="str">
        <f>IF($A5="","",VLOOKUP($A5,'MG Universe'!$A$2:$S$9990,17))</f>
        <v/>
      </c>
      <c r="R5" s="15" t="str">
        <f>IF($A5="","",VLOOKUP($A5,'MG Universe'!$A$2:$S$9990,18))</f>
        <v/>
      </c>
    </row>
    <row r="6" spans="1:18" x14ac:dyDescent="0.25">
      <c r="A6" s="76"/>
      <c r="B6" s="12" t="str">
        <f>IF($A6="","",VLOOKUP($A6,'MG Universe'!$A$2:$S$9990,2))</f>
        <v/>
      </c>
      <c r="C6" s="12" t="str">
        <f>IF($A6="","",VLOOKUP($A6,'MG Universe'!$A$2:$S$9990,3))</f>
        <v/>
      </c>
      <c r="D6" s="12" t="str">
        <f>IF($A6="","",VLOOKUP($A6,'MG Universe'!$A$2:$S$9990,4))</f>
        <v/>
      </c>
      <c r="E6" s="12" t="str">
        <f>IF($A6="","",VLOOKUP($A6,'MG Universe'!$A$2:$S$9990,5))</f>
        <v/>
      </c>
      <c r="F6" s="13" t="str">
        <f>IF($A6="","",VLOOKUP($A6,'MG Universe'!$A$2:$S$9990,6))</f>
        <v/>
      </c>
      <c r="G6" s="77" t="str">
        <f>IF($A6="","",VLOOKUP($A6,'MG Universe'!$A$2:$S$9990,7))</f>
        <v/>
      </c>
      <c r="H6" s="15" t="str">
        <f>IF($A6="","",VLOOKUP($A6,'MG Universe'!$A$2:$S$9990,8))</f>
        <v/>
      </c>
      <c r="I6" s="15" t="str">
        <f>IF($A6="","",VLOOKUP($A6,'MG Universe'!$A$2:$S$9990,9))</f>
        <v/>
      </c>
      <c r="J6" s="16" t="str">
        <f>IF($A6="","",VLOOKUP($A6,'MG Universe'!$A$2:$S$9990,10))</f>
        <v/>
      </c>
      <c r="K6" s="78" t="str">
        <f>IF($A6="","",VLOOKUP($A6,'MG Universe'!$A$2:$S$9990,11))</f>
        <v/>
      </c>
      <c r="L6" s="100" t="str">
        <f>IF($A6="","",VLOOKUP($A6,'MG Universe'!$A$2:$S$9990,12))</f>
        <v/>
      </c>
      <c r="M6" s="12" t="str">
        <f>IF($A6="","",VLOOKUP($A6,'MG Universe'!$A$2:$S$9990,13))</f>
        <v/>
      </c>
      <c r="N6" s="79" t="str">
        <f>IF($A6="","",VLOOKUP($A6,'MG Universe'!$A$2:$S$9990,14))</f>
        <v/>
      </c>
      <c r="O6" s="15" t="str">
        <f>IF($A6="","",VLOOKUP($A6,'MG Universe'!$A$2:$S$9990,15))</f>
        <v/>
      </c>
      <c r="P6" s="16" t="str">
        <f>IF($A6="","",VLOOKUP($A6,'MG Universe'!$A$2:$S$9990,16))</f>
        <v/>
      </c>
      <c r="Q6" s="80" t="str">
        <f>IF($A6="","",VLOOKUP($A6,'MG Universe'!$A$2:$S$9990,17))</f>
        <v/>
      </c>
      <c r="R6" s="15" t="str">
        <f>IF($A6="","",VLOOKUP($A6,'MG Universe'!$A$2:$S$9990,18))</f>
        <v/>
      </c>
    </row>
    <row r="7" spans="1:18" x14ac:dyDescent="0.25">
      <c r="A7" s="76"/>
      <c r="B7" s="12" t="str">
        <f>IF($A7="","",VLOOKUP($A7,'MG Universe'!$A$2:$S$9990,2))</f>
        <v/>
      </c>
      <c r="C7" s="12" t="str">
        <f>IF($A7="","",VLOOKUP($A7,'MG Universe'!$A$2:$S$9990,3))</f>
        <v/>
      </c>
      <c r="D7" s="12" t="str">
        <f>IF($A7="","",VLOOKUP($A7,'MG Universe'!$A$2:$S$9990,4))</f>
        <v/>
      </c>
      <c r="E7" s="12" t="str">
        <f>IF($A7="","",VLOOKUP($A7,'MG Universe'!$A$2:$S$9990,5))</f>
        <v/>
      </c>
      <c r="F7" s="13" t="str">
        <f>IF($A7="","",VLOOKUP($A7,'MG Universe'!$A$2:$S$9990,6))</f>
        <v/>
      </c>
      <c r="G7" s="77" t="str">
        <f>IF($A7="","",VLOOKUP($A7,'MG Universe'!$A$2:$S$9990,7))</f>
        <v/>
      </c>
      <c r="H7" s="15" t="str">
        <f>IF($A7="","",VLOOKUP($A7,'MG Universe'!$A$2:$S$9990,8))</f>
        <v/>
      </c>
      <c r="I7" s="15" t="str">
        <f>IF($A7="","",VLOOKUP($A7,'MG Universe'!$A$2:$S$9990,9))</f>
        <v/>
      </c>
      <c r="J7" s="16" t="str">
        <f>IF($A7="","",VLOOKUP($A7,'MG Universe'!$A$2:$S$9990,10))</f>
        <v/>
      </c>
      <c r="K7" s="78" t="str">
        <f>IF($A7="","",VLOOKUP($A7,'MG Universe'!$A$2:$S$9990,11))</f>
        <v/>
      </c>
      <c r="L7" s="100" t="str">
        <f>IF($A7="","",VLOOKUP($A7,'MG Universe'!$A$2:$S$9990,12))</f>
        <v/>
      </c>
      <c r="M7" s="12" t="str">
        <f>IF($A7="","",VLOOKUP($A7,'MG Universe'!$A$2:$S$9990,13))</f>
        <v/>
      </c>
      <c r="N7" s="79" t="str">
        <f>IF($A7="","",VLOOKUP($A7,'MG Universe'!$A$2:$S$9990,14))</f>
        <v/>
      </c>
      <c r="O7" s="15" t="str">
        <f>IF($A7="","",VLOOKUP($A7,'MG Universe'!$A$2:$S$9990,15))</f>
        <v/>
      </c>
      <c r="P7" s="16" t="str">
        <f>IF($A7="","",VLOOKUP($A7,'MG Universe'!$A$2:$S$9990,16))</f>
        <v/>
      </c>
      <c r="Q7" s="80" t="str">
        <f>IF($A7="","",VLOOKUP($A7,'MG Universe'!$A$2:$S$9990,17))</f>
        <v/>
      </c>
      <c r="R7" s="15" t="str">
        <f>IF($A7="","",VLOOKUP($A7,'MG Universe'!$A$2:$S$9990,18))</f>
        <v/>
      </c>
    </row>
    <row r="8" spans="1:18" x14ac:dyDescent="0.25">
      <c r="A8" s="76"/>
      <c r="B8" s="12" t="str">
        <f>IF($A8="","",VLOOKUP($A8,'MG Universe'!$A$2:$S$9990,2))</f>
        <v/>
      </c>
      <c r="C8" s="12" t="str">
        <f>IF($A8="","",VLOOKUP($A8,'MG Universe'!$A$2:$S$9990,3))</f>
        <v/>
      </c>
      <c r="D8" s="12" t="str">
        <f>IF($A8="","",VLOOKUP($A8,'MG Universe'!$A$2:$S$9990,4))</f>
        <v/>
      </c>
      <c r="E8" s="12" t="str">
        <f>IF($A8="","",VLOOKUP($A8,'MG Universe'!$A$2:$S$9990,5))</f>
        <v/>
      </c>
      <c r="F8" s="13" t="str">
        <f>IF($A8="","",VLOOKUP($A8,'MG Universe'!$A$2:$S$9990,6))</f>
        <v/>
      </c>
      <c r="G8" s="77" t="str">
        <f>IF($A8="","",VLOOKUP($A8,'MG Universe'!$A$2:$S$9990,7))</f>
        <v/>
      </c>
      <c r="H8" s="15" t="str">
        <f>IF($A8="","",VLOOKUP($A8,'MG Universe'!$A$2:$S$9990,8))</f>
        <v/>
      </c>
      <c r="I8" s="15" t="str">
        <f>IF($A8="","",VLOOKUP($A8,'MG Universe'!$A$2:$S$9990,9))</f>
        <v/>
      </c>
      <c r="J8" s="16" t="str">
        <f>IF($A8="","",VLOOKUP($A8,'MG Universe'!$A$2:$S$9990,10))</f>
        <v/>
      </c>
      <c r="K8" s="78" t="str">
        <f>IF($A8="","",VLOOKUP($A8,'MG Universe'!$A$2:$S$9990,11))</f>
        <v/>
      </c>
      <c r="L8" s="100" t="str">
        <f>IF($A8="","",VLOOKUP($A8,'MG Universe'!$A$2:$S$9990,12))</f>
        <v/>
      </c>
      <c r="M8" s="12" t="str">
        <f>IF($A8="","",VLOOKUP($A8,'MG Universe'!$A$2:$S$9990,13))</f>
        <v/>
      </c>
      <c r="N8" s="79" t="str">
        <f>IF($A8="","",VLOOKUP($A8,'MG Universe'!$A$2:$S$9990,14))</f>
        <v/>
      </c>
      <c r="O8" s="15" t="str">
        <f>IF($A8="","",VLOOKUP($A8,'MG Universe'!$A$2:$S$9990,15))</f>
        <v/>
      </c>
      <c r="P8" s="16" t="str">
        <f>IF($A8="","",VLOOKUP($A8,'MG Universe'!$A$2:$S$9990,16))</f>
        <v/>
      </c>
      <c r="Q8" s="80" t="str">
        <f>IF($A8="","",VLOOKUP($A8,'MG Universe'!$A$2:$S$9990,17))</f>
        <v/>
      </c>
      <c r="R8" s="15" t="str">
        <f>IF($A8="","",VLOOKUP($A8,'MG Universe'!$A$2:$S$9990,18))</f>
        <v/>
      </c>
    </row>
    <row r="9" spans="1:18" x14ac:dyDescent="0.25">
      <c r="A9" s="76"/>
      <c r="B9" s="12" t="str">
        <f>IF($A9="","",VLOOKUP($A9,'MG Universe'!$A$2:$S$9990,2))</f>
        <v/>
      </c>
      <c r="C9" s="12" t="str">
        <f>IF($A9="","",VLOOKUP($A9,'MG Universe'!$A$2:$S$9990,3))</f>
        <v/>
      </c>
      <c r="D9" s="12" t="str">
        <f>IF($A9="","",VLOOKUP($A9,'MG Universe'!$A$2:$S$9990,4))</f>
        <v/>
      </c>
      <c r="E9" s="12" t="str">
        <f>IF($A9="","",VLOOKUP($A9,'MG Universe'!$A$2:$S$9990,5))</f>
        <v/>
      </c>
      <c r="F9" s="13" t="str">
        <f>IF($A9="","",VLOOKUP($A9,'MG Universe'!$A$2:$S$9990,6))</f>
        <v/>
      </c>
      <c r="G9" s="77" t="str">
        <f>IF($A9="","",VLOOKUP($A9,'MG Universe'!$A$2:$S$9990,7))</f>
        <v/>
      </c>
      <c r="H9" s="15" t="str">
        <f>IF($A9="","",VLOOKUP($A9,'MG Universe'!$A$2:$S$9990,8))</f>
        <v/>
      </c>
      <c r="I9" s="15" t="str">
        <f>IF($A9="","",VLOOKUP($A9,'MG Universe'!$A$2:$S$9990,9))</f>
        <v/>
      </c>
      <c r="J9" s="16" t="str">
        <f>IF($A9="","",VLOOKUP($A9,'MG Universe'!$A$2:$S$9990,10))</f>
        <v/>
      </c>
      <c r="K9" s="78" t="str">
        <f>IF($A9="","",VLOOKUP($A9,'MG Universe'!$A$2:$S$9990,11))</f>
        <v/>
      </c>
      <c r="L9" s="100" t="str">
        <f>IF($A9="","",VLOOKUP($A9,'MG Universe'!$A$2:$S$9990,12))</f>
        <v/>
      </c>
      <c r="M9" s="12" t="str">
        <f>IF($A9="","",VLOOKUP($A9,'MG Universe'!$A$2:$S$9990,13))</f>
        <v/>
      </c>
      <c r="N9" s="79" t="str">
        <f>IF($A9="","",VLOOKUP($A9,'MG Universe'!$A$2:$S$9990,14))</f>
        <v/>
      </c>
      <c r="O9" s="15" t="str">
        <f>IF($A9="","",VLOOKUP($A9,'MG Universe'!$A$2:$S$9990,15))</f>
        <v/>
      </c>
      <c r="P9" s="16" t="str">
        <f>IF($A9="","",VLOOKUP($A9,'MG Universe'!$A$2:$S$9990,16))</f>
        <v/>
      </c>
      <c r="Q9" s="80" t="str">
        <f>IF($A9="","",VLOOKUP($A9,'MG Universe'!$A$2:$S$9990,17))</f>
        <v/>
      </c>
      <c r="R9" s="15" t="str">
        <f>IF($A9="","",VLOOKUP($A9,'MG Universe'!$A$2:$S$9990,18))</f>
        <v/>
      </c>
    </row>
    <row r="10" spans="1:18" x14ac:dyDescent="0.25">
      <c r="A10" s="76"/>
      <c r="B10" s="12" t="str">
        <f>IF($A10="","",VLOOKUP($A10,'MG Universe'!$A$2:$S$9990,2))</f>
        <v/>
      </c>
      <c r="C10" s="12" t="str">
        <f>IF($A10="","",VLOOKUP($A10,'MG Universe'!$A$2:$S$9990,3))</f>
        <v/>
      </c>
      <c r="D10" s="12" t="str">
        <f>IF($A10="","",VLOOKUP($A10,'MG Universe'!$A$2:$S$9990,4))</f>
        <v/>
      </c>
      <c r="E10" s="12" t="str">
        <f>IF($A10="","",VLOOKUP($A10,'MG Universe'!$A$2:$S$9990,5))</f>
        <v/>
      </c>
      <c r="F10" s="13" t="str">
        <f>IF($A10="","",VLOOKUP($A10,'MG Universe'!$A$2:$S$9990,6))</f>
        <v/>
      </c>
      <c r="G10" s="77" t="str">
        <f>IF($A10="","",VLOOKUP($A10,'MG Universe'!$A$2:$S$9990,7))</f>
        <v/>
      </c>
      <c r="H10" s="15" t="str">
        <f>IF($A10="","",VLOOKUP($A10,'MG Universe'!$A$2:$S$9990,8))</f>
        <v/>
      </c>
      <c r="I10" s="15" t="str">
        <f>IF($A10="","",VLOOKUP($A10,'MG Universe'!$A$2:$S$9990,9))</f>
        <v/>
      </c>
      <c r="J10" s="16" t="str">
        <f>IF($A10="","",VLOOKUP($A10,'MG Universe'!$A$2:$S$9990,10))</f>
        <v/>
      </c>
      <c r="K10" s="78" t="str">
        <f>IF($A10="","",VLOOKUP($A10,'MG Universe'!$A$2:$S$9990,11))</f>
        <v/>
      </c>
      <c r="L10" s="100" t="str">
        <f>IF($A10="","",VLOOKUP($A10,'MG Universe'!$A$2:$S$9990,12))</f>
        <v/>
      </c>
      <c r="M10" s="12" t="str">
        <f>IF($A10="","",VLOOKUP($A10,'MG Universe'!$A$2:$S$9990,13))</f>
        <v/>
      </c>
      <c r="N10" s="79" t="str">
        <f>IF($A10="","",VLOOKUP($A10,'MG Universe'!$A$2:$S$9990,14))</f>
        <v/>
      </c>
      <c r="O10" s="15" t="str">
        <f>IF($A10="","",VLOOKUP($A10,'MG Universe'!$A$2:$S$9990,15))</f>
        <v/>
      </c>
      <c r="P10" s="16" t="str">
        <f>IF($A10="","",VLOOKUP($A10,'MG Universe'!$A$2:$S$9990,16))</f>
        <v/>
      </c>
      <c r="Q10" s="80" t="str">
        <f>IF($A10="","",VLOOKUP($A10,'MG Universe'!$A$2:$S$9990,17))</f>
        <v/>
      </c>
      <c r="R10" s="15" t="str">
        <f>IF($A10="","",VLOOKUP($A10,'MG Universe'!$A$2:$S$9990,18))</f>
        <v/>
      </c>
    </row>
    <row r="11" spans="1:18" x14ac:dyDescent="0.25">
      <c r="A11" s="76"/>
      <c r="B11" s="12" t="str">
        <f>IF($A11="","",VLOOKUP($A11,'MG Universe'!$A$2:$S$9990,2))</f>
        <v/>
      </c>
      <c r="C11" s="12" t="str">
        <f>IF($A11="","",VLOOKUP($A11,'MG Universe'!$A$2:$S$9990,3))</f>
        <v/>
      </c>
      <c r="D11" s="12" t="str">
        <f>IF($A11="","",VLOOKUP($A11,'MG Universe'!$A$2:$S$9990,4))</f>
        <v/>
      </c>
      <c r="E11" s="12" t="str">
        <f>IF($A11="","",VLOOKUP($A11,'MG Universe'!$A$2:$S$9990,5))</f>
        <v/>
      </c>
      <c r="F11" s="13" t="str">
        <f>IF($A11="","",VLOOKUP($A11,'MG Universe'!$A$2:$S$9990,6))</f>
        <v/>
      </c>
      <c r="G11" s="77" t="str">
        <f>IF($A11="","",VLOOKUP($A11,'MG Universe'!$A$2:$S$9990,7))</f>
        <v/>
      </c>
      <c r="H11" s="15" t="str">
        <f>IF($A11="","",VLOOKUP($A11,'MG Universe'!$A$2:$S$9990,8))</f>
        <v/>
      </c>
      <c r="I11" s="15" t="str">
        <f>IF($A11="","",VLOOKUP($A11,'MG Universe'!$A$2:$S$9990,9))</f>
        <v/>
      </c>
      <c r="J11" s="16" t="str">
        <f>IF($A11="","",VLOOKUP($A11,'MG Universe'!$A$2:$S$9990,10))</f>
        <v/>
      </c>
      <c r="K11" s="78" t="str">
        <f>IF($A11="","",VLOOKUP($A11,'MG Universe'!$A$2:$S$9990,11))</f>
        <v/>
      </c>
      <c r="L11" s="100" t="str">
        <f>IF($A11="","",VLOOKUP($A11,'MG Universe'!$A$2:$S$9990,12))</f>
        <v/>
      </c>
      <c r="M11" s="12" t="str">
        <f>IF($A11="","",VLOOKUP($A11,'MG Universe'!$A$2:$S$9990,13))</f>
        <v/>
      </c>
      <c r="N11" s="79" t="str">
        <f>IF($A11="","",VLOOKUP($A11,'MG Universe'!$A$2:$S$9990,14))</f>
        <v/>
      </c>
      <c r="O11" s="15" t="str">
        <f>IF($A11="","",VLOOKUP($A11,'MG Universe'!$A$2:$S$9990,15))</f>
        <v/>
      </c>
      <c r="P11" s="16" t="str">
        <f>IF($A11="","",VLOOKUP($A11,'MG Universe'!$A$2:$S$9990,16))</f>
        <v/>
      </c>
      <c r="Q11" s="80" t="str">
        <f>IF($A11="","",VLOOKUP($A11,'MG Universe'!$A$2:$S$9990,17))</f>
        <v/>
      </c>
      <c r="R11" s="15" t="str">
        <f>IF($A11="","",VLOOKUP($A11,'MG Universe'!$A$2:$S$9990,18))</f>
        <v/>
      </c>
    </row>
    <row r="12" spans="1:18" x14ac:dyDescent="0.25">
      <c r="A12" s="76"/>
      <c r="B12" s="12" t="str">
        <f>IF($A12="","",VLOOKUP($A12,'MG Universe'!$A$2:$S$9990,2))</f>
        <v/>
      </c>
      <c r="C12" s="12" t="str">
        <f>IF($A12="","",VLOOKUP($A12,'MG Universe'!$A$2:$S$9990,3))</f>
        <v/>
      </c>
      <c r="D12" s="12" t="str">
        <f>IF($A12="","",VLOOKUP($A12,'MG Universe'!$A$2:$S$9990,4))</f>
        <v/>
      </c>
      <c r="E12" s="12" t="str">
        <f>IF($A12="","",VLOOKUP($A12,'MG Universe'!$A$2:$S$9990,5))</f>
        <v/>
      </c>
      <c r="F12" s="13" t="str">
        <f>IF($A12="","",VLOOKUP($A12,'MG Universe'!$A$2:$S$9990,6))</f>
        <v/>
      </c>
      <c r="G12" s="77" t="str">
        <f>IF($A12="","",VLOOKUP($A12,'MG Universe'!$A$2:$S$9990,7))</f>
        <v/>
      </c>
      <c r="H12" s="15" t="str">
        <f>IF($A12="","",VLOOKUP($A12,'MG Universe'!$A$2:$S$9990,8))</f>
        <v/>
      </c>
      <c r="I12" s="15" t="str">
        <f>IF($A12="","",VLOOKUP($A12,'MG Universe'!$A$2:$S$9990,9))</f>
        <v/>
      </c>
      <c r="J12" s="16" t="str">
        <f>IF($A12="","",VLOOKUP($A12,'MG Universe'!$A$2:$S$9990,10))</f>
        <v/>
      </c>
      <c r="K12" s="78" t="str">
        <f>IF($A12="","",VLOOKUP($A12,'MG Universe'!$A$2:$S$9990,11))</f>
        <v/>
      </c>
      <c r="L12" s="100" t="str">
        <f>IF($A12="","",VLOOKUP($A12,'MG Universe'!$A$2:$S$9990,12))</f>
        <v/>
      </c>
      <c r="M12" s="12" t="str">
        <f>IF($A12="","",VLOOKUP($A12,'MG Universe'!$A$2:$S$9990,13))</f>
        <v/>
      </c>
      <c r="N12" s="79" t="str">
        <f>IF($A12="","",VLOOKUP($A12,'MG Universe'!$A$2:$S$9990,14))</f>
        <v/>
      </c>
      <c r="O12" s="15" t="str">
        <f>IF($A12="","",VLOOKUP($A12,'MG Universe'!$A$2:$S$9990,15))</f>
        <v/>
      </c>
      <c r="P12" s="16" t="str">
        <f>IF($A12="","",VLOOKUP($A12,'MG Universe'!$A$2:$S$9990,16))</f>
        <v/>
      </c>
      <c r="Q12" s="80" t="str">
        <f>IF($A12="","",VLOOKUP($A12,'MG Universe'!$A$2:$S$9990,17))</f>
        <v/>
      </c>
      <c r="R12" s="15" t="str">
        <f>IF($A12="","",VLOOKUP($A12,'MG Universe'!$A$2:$S$9990,18))</f>
        <v/>
      </c>
    </row>
    <row r="13" spans="1:18" x14ac:dyDescent="0.25">
      <c r="A13" s="76"/>
      <c r="B13" s="12" t="str">
        <f>IF($A13="","",VLOOKUP($A13,'MG Universe'!$A$2:$S$9990,2))</f>
        <v/>
      </c>
      <c r="C13" s="12" t="str">
        <f>IF($A13="","",VLOOKUP($A13,'MG Universe'!$A$2:$S$9990,3))</f>
        <v/>
      </c>
      <c r="D13" s="12" t="str">
        <f>IF($A13="","",VLOOKUP($A13,'MG Universe'!$A$2:$S$9990,4))</f>
        <v/>
      </c>
      <c r="E13" s="12" t="str">
        <f>IF($A13="","",VLOOKUP($A13,'MG Universe'!$A$2:$S$9990,5))</f>
        <v/>
      </c>
      <c r="F13" s="13" t="str">
        <f>IF($A13="","",VLOOKUP($A13,'MG Universe'!$A$2:$S$9990,6))</f>
        <v/>
      </c>
      <c r="G13" s="77" t="str">
        <f>IF($A13="","",VLOOKUP($A13,'MG Universe'!$A$2:$S$9990,7))</f>
        <v/>
      </c>
      <c r="H13" s="15" t="str">
        <f>IF($A13="","",VLOOKUP($A13,'MG Universe'!$A$2:$S$9990,8))</f>
        <v/>
      </c>
      <c r="I13" s="15" t="str">
        <f>IF($A13="","",VLOOKUP($A13,'MG Universe'!$A$2:$S$9990,9))</f>
        <v/>
      </c>
      <c r="J13" s="16" t="str">
        <f>IF($A13="","",VLOOKUP($A13,'MG Universe'!$A$2:$S$9990,10))</f>
        <v/>
      </c>
      <c r="K13" s="78" t="str">
        <f>IF($A13="","",VLOOKUP($A13,'MG Universe'!$A$2:$S$9990,11))</f>
        <v/>
      </c>
      <c r="L13" s="100" t="str">
        <f>IF($A13="","",VLOOKUP($A13,'MG Universe'!$A$2:$S$9990,12))</f>
        <v/>
      </c>
      <c r="M13" s="12" t="str">
        <f>IF($A13="","",VLOOKUP($A13,'MG Universe'!$A$2:$S$9990,13))</f>
        <v/>
      </c>
      <c r="N13" s="79" t="str">
        <f>IF($A13="","",VLOOKUP($A13,'MG Universe'!$A$2:$S$9990,14))</f>
        <v/>
      </c>
      <c r="O13" s="15" t="str">
        <f>IF($A13="","",VLOOKUP($A13,'MG Universe'!$A$2:$S$9990,15))</f>
        <v/>
      </c>
      <c r="P13" s="16" t="str">
        <f>IF($A13="","",VLOOKUP($A13,'MG Universe'!$A$2:$S$9990,16))</f>
        <v/>
      </c>
      <c r="Q13" s="80" t="str">
        <f>IF($A13="","",VLOOKUP($A13,'MG Universe'!$A$2:$S$9990,17))</f>
        <v/>
      </c>
      <c r="R13" s="15" t="str">
        <f>IF($A13="","",VLOOKUP($A13,'MG Universe'!$A$2:$S$9990,18))</f>
        <v/>
      </c>
    </row>
    <row r="14" spans="1:18" x14ac:dyDescent="0.25">
      <c r="A14" s="76"/>
      <c r="B14" s="12" t="str">
        <f>IF($A14="","",VLOOKUP($A14,'MG Universe'!$A$2:$S$9990,2))</f>
        <v/>
      </c>
      <c r="C14" s="12" t="str">
        <f>IF($A14="","",VLOOKUP($A14,'MG Universe'!$A$2:$S$9990,3))</f>
        <v/>
      </c>
      <c r="D14" s="12" t="str">
        <f>IF($A14="","",VLOOKUP($A14,'MG Universe'!$A$2:$S$9990,4))</f>
        <v/>
      </c>
      <c r="E14" s="12" t="str">
        <f>IF($A14="","",VLOOKUP($A14,'MG Universe'!$A$2:$S$9990,5))</f>
        <v/>
      </c>
      <c r="F14" s="13" t="str">
        <f>IF($A14="","",VLOOKUP($A14,'MG Universe'!$A$2:$S$9990,6))</f>
        <v/>
      </c>
      <c r="G14" s="77" t="str">
        <f>IF($A14="","",VLOOKUP($A14,'MG Universe'!$A$2:$S$9990,7))</f>
        <v/>
      </c>
      <c r="H14" s="15" t="str">
        <f>IF($A14="","",VLOOKUP($A14,'MG Universe'!$A$2:$S$9990,8))</f>
        <v/>
      </c>
      <c r="I14" s="15" t="str">
        <f>IF($A14="","",VLOOKUP($A14,'MG Universe'!$A$2:$S$9990,9))</f>
        <v/>
      </c>
      <c r="J14" s="16" t="str">
        <f>IF($A14="","",VLOOKUP($A14,'MG Universe'!$A$2:$S$9990,10))</f>
        <v/>
      </c>
      <c r="K14" s="78" t="str">
        <f>IF($A14="","",VLOOKUP($A14,'MG Universe'!$A$2:$S$9990,11))</f>
        <v/>
      </c>
      <c r="L14" s="100" t="str">
        <f>IF($A14="","",VLOOKUP($A14,'MG Universe'!$A$2:$S$9990,12))</f>
        <v/>
      </c>
      <c r="M14" s="12" t="str">
        <f>IF($A14="","",VLOOKUP($A14,'MG Universe'!$A$2:$S$9990,13))</f>
        <v/>
      </c>
      <c r="N14" s="79" t="str">
        <f>IF($A14="","",VLOOKUP($A14,'MG Universe'!$A$2:$S$9990,14))</f>
        <v/>
      </c>
      <c r="O14" s="15" t="str">
        <f>IF($A14="","",VLOOKUP($A14,'MG Universe'!$A$2:$S$9990,15))</f>
        <v/>
      </c>
      <c r="P14" s="16" t="str">
        <f>IF($A14="","",VLOOKUP($A14,'MG Universe'!$A$2:$S$9990,16))</f>
        <v/>
      </c>
      <c r="Q14" s="80" t="str">
        <f>IF($A14="","",VLOOKUP($A14,'MG Universe'!$A$2:$S$9990,17))</f>
        <v/>
      </c>
      <c r="R14" s="15" t="str">
        <f>IF($A14="","",VLOOKUP($A14,'MG Universe'!$A$2:$S$9990,18))</f>
        <v/>
      </c>
    </row>
    <row r="15" spans="1:18" x14ac:dyDescent="0.25">
      <c r="A15" s="76"/>
      <c r="B15" s="12" t="str">
        <f>IF($A15="","",VLOOKUP($A15,'MG Universe'!$A$2:$S$9990,2))</f>
        <v/>
      </c>
      <c r="C15" s="12" t="str">
        <f>IF($A15="","",VLOOKUP($A15,'MG Universe'!$A$2:$S$9990,3))</f>
        <v/>
      </c>
      <c r="D15" s="12" t="str">
        <f>IF($A15="","",VLOOKUP($A15,'MG Universe'!$A$2:$S$9990,4))</f>
        <v/>
      </c>
      <c r="E15" s="12" t="str">
        <f>IF($A15="","",VLOOKUP($A15,'MG Universe'!$A$2:$S$9990,5))</f>
        <v/>
      </c>
      <c r="F15" s="13" t="str">
        <f>IF($A15="","",VLOOKUP($A15,'MG Universe'!$A$2:$S$9990,6))</f>
        <v/>
      </c>
      <c r="G15" s="77" t="str">
        <f>IF($A15="","",VLOOKUP($A15,'MG Universe'!$A$2:$S$9990,7))</f>
        <v/>
      </c>
      <c r="H15" s="15" t="str">
        <f>IF($A15="","",VLOOKUP($A15,'MG Universe'!$A$2:$S$9990,8))</f>
        <v/>
      </c>
      <c r="I15" s="15" t="str">
        <f>IF($A15="","",VLOOKUP($A15,'MG Universe'!$A$2:$S$9990,9))</f>
        <v/>
      </c>
      <c r="J15" s="16" t="str">
        <f>IF($A15="","",VLOOKUP($A15,'MG Universe'!$A$2:$S$9990,10))</f>
        <v/>
      </c>
      <c r="K15" s="78" t="str">
        <f>IF($A15="","",VLOOKUP($A15,'MG Universe'!$A$2:$S$9990,11))</f>
        <v/>
      </c>
      <c r="L15" s="100" t="str">
        <f>IF($A15="","",VLOOKUP($A15,'MG Universe'!$A$2:$S$9990,12))</f>
        <v/>
      </c>
      <c r="M15" s="12" t="str">
        <f>IF($A15="","",VLOOKUP($A15,'MG Universe'!$A$2:$S$9990,13))</f>
        <v/>
      </c>
      <c r="N15" s="79" t="str">
        <f>IF($A15="","",VLOOKUP($A15,'MG Universe'!$A$2:$S$9990,14))</f>
        <v/>
      </c>
      <c r="O15" s="15" t="str">
        <f>IF($A15="","",VLOOKUP($A15,'MG Universe'!$A$2:$S$9990,15))</f>
        <v/>
      </c>
      <c r="P15" s="16" t="str">
        <f>IF($A15="","",VLOOKUP($A15,'MG Universe'!$A$2:$S$9990,16))</f>
        <v/>
      </c>
      <c r="Q15" s="80" t="str">
        <f>IF($A15="","",VLOOKUP($A15,'MG Universe'!$A$2:$S$9990,17))</f>
        <v/>
      </c>
      <c r="R15" s="15" t="str">
        <f>IF($A15="","",VLOOKUP($A15,'MG Universe'!$A$2:$S$9990,18))</f>
        <v/>
      </c>
    </row>
    <row r="16" spans="1:18" x14ac:dyDescent="0.25">
      <c r="A16" s="76"/>
      <c r="B16" s="12" t="str">
        <f>IF($A16="","",VLOOKUP($A16,'MG Universe'!$A$2:$S$9990,2))</f>
        <v/>
      </c>
      <c r="C16" s="12" t="str">
        <f>IF($A16="","",VLOOKUP($A16,'MG Universe'!$A$2:$S$9990,3))</f>
        <v/>
      </c>
      <c r="D16" s="12" t="str">
        <f>IF($A16="","",VLOOKUP($A16,'MG Universe'!$A$2:$S$9990,4))</f>
        <v/>
      </c>
      <c r="E16" s="12" t="str">
        <f>IF($A16="","",VLOOKUP($A16,'MG Universe'!$A$2:$S$9990,5))</f>
        <v/>
      </c>
      <c r="F16" s="13" t="str">
        <f>IF($A16="","",VLOOKUP($A16,'MG Universe'!$A$2:$S$9990,6))</f>
        <v/>
      </c>
      <c r="G16" s="77" t="str">
        <f>IF($A16="","",VLOOKUP($A16,'MG Universe'!$A$2:$S$9990,7))</f>
        <v/>
      </c>
      <c r="H16" s="15" t="str">
        <f>IF($A16="","",VLOOKUP($A16,'MG Universe'!$A$2:$S$9990,8))</f>
        <v/>
      </c>
      <c r="I16" s="15" t="str">
        <f>IF($A16="","",VLOOKUP($A16,'MG Universe'!$A$2:$S$9990,9))</f>
        <v/>
      </c>
      <c r="J16" s="16" t="str">
        <f>IF($A16="","",VLOOKUP($A16,'MG Universe'!$A$2:$S$9990,10))</f>
        <v/>
      </c>
      <c r="K16" s="78" t="str">
        <f>IF($A16="","",VLOOKUP($A16,'MG Universe'!$A$2:$S$9990,11))</f>
        <v/>
      </c>
      <c r="L16" s="100" t="str">
        <f>IF($A16="","",VLOOKUP($A16,'MG Universe'!$A$2:$S$9990,12))</f>
        <v/>
      </c>
      <c r="M16" s="12" t="str">
        <f>IF($A16="","",VLOOKUP($A16,'MG Universe'!$A$2:$S$9990,13))</f>
        <v/>
      </c>
      <c r="N16" s="79" t="str">
        <f>IF($A16="","",VLOOKUP($A16,'MG Universe'!$A$2:$S$9990,14))</f>
        <v/>
      </c>
      <c r="O16" s="15" t="str">
        <f>IF($A16="","",VLOOKUP($A16,'MG Universe'!$A$2:$S$9990,15))</f>
        <v/>
      </c>
      <c r="P16" s="16" t="str">
        <f>IF($A16="","",VLOOKUP($A16,'MG Universe'!$A$2:$S$9990,16))</f>
        <v/>
      </c>
      <c r="Q16" s="80" t="str">
        <f>IF($A16="","",VLOOKUP($A16,'MG Universe'!$A$2:$S$9990,17))</f>
        <v/>
      </c>
      <c r="R16" s="15" t="str">
        <f>IF($A16="","",VLOOKUP($A16,'MG Universe'!$A$2:$S$9990,18))</f>
        <v/>
      </c>
    </row>
    <row r="17" spans="1:18" x14ac:dyDescent="0.25">
      <c r="A17" s="76"/>
      <c r="B17" s="12" t="str">
        <f>IF($A17="","",VLOOKUP($A17,'MG Universe'!$A$2:$S$9990,2))</f>
        <v/>
      </c>
      <c r="C17" s="12" t="str">
        <f>IF($A17="","",VLOOKUP($A17,'MG Universe'!$A$2:$S$9990,3))</f>
        <v/>
      </c>
      <c r="D17" s="12" t="str">
        <f>IF($A17="","",VLOOKUP($A17,'MG Universe'!$A$2:$S$9990,4))</f>
        <v/>
      </c>
      <c r="E17" s="12" t="str">
        <f>IF($A17="","",VLOOKUP($A17,'MG Universe'!$A$2:$S$9990,5))</f>
        <v/>
      </c>
      <c r="F17" s="13" t="str">
        <f>IF($A17="","",VLOOKUP($A17,'MG Universe'!$A$2:$S$9990,6))</f>
        <v/>
      </c>
      <c r="G17" s="77" t="str">
        <f>IF($A17="","",VLOOKUP($A17,'MG Universe'!$A$2:$S$9990,7))</f>
        <v/>
      </c>
      <c r="H17" s="15" t="str">
        <f>IF($A17="","",VLOOKUP($A17,'MG Universe'!$A$2:$S$9990,8))</f>
        <v/>
      </c>
      <c r="I17" s="15" t="str">
        <f>IF($A17="","",VLOOKUP($A17,'MG Universe'!$A$2:$S$9990,9))</f>
        <v/>
      </c>
      <c r="J17" s="16" t="str">
        <f>IF($A17="","",VLOOKUP($A17,'MG Universe'!$A$2:$S$9990,10))</f>
        <v/>
      </c>
      <c r="K17" s="78" t="str">
        <f>IF($A17="","",VLOOKUP($A17,'MG Universe'!$A$2:$S$9990,11))</f>
        <v/>
      </c>
      <c r="L17" s="100" t="str">
        <f>IF($A17="","",VLOOKUP($A17,'MG Universe'!$A$2:$S$9990,12))</f>
        <v/>
      </c>
      <c r="M17" s="12" t="str">
        <f>IF($A17="","",VLOOKUP($A17,'MG Universe'!$A$2:$S$9990,13))</f>
        <v/>
      </c>
      <c r="N17" s="79" t="str">
        <f>IF($A17="","",VLOOKUP($A17,'MG Universe'!$A$2:$S$9990,14))</f>
        <v/>
      </c>
      <c r="O17" s="15" t="str">
        <f>IF($A17="","",VLOOKUP($A17,'MG Universe'!$A$2:$S$9990,15))</f>
        <v/>
      </c>
      <c r="P17" s="16" t="str">
        <f>IF($A17="","",VLOOKUP($A17,'MG Universe'!$A$2:$S$9990,16))</f>
        <v/>
      </c>
      <c r="Q17" s="80" t="str">
        <f>IF($A17="","",VLOOKUP($A17,'MG Universe'!$A$2:$S$9990,17))</f>
        <v/>
      </c>
      <c r="R17" s="15" t="str">
        <f>IF($A17="","",VLOOKUP($A17,'MG Universe'!$A$2:$S$9990,18))</f>
        <v/>
      </c>
    </row>
    <row r="18" spans="1:18" x14ac:dyDescent="0.25">
      <c r="A18" s="76"/>
      <c r="B18" s="12" t="str">
        <f>IF($A18="","",VLOOKUP($A18,'MG Universe'!$A$2:$S$9990,2))</f>
        <v/>
      </c>
      <c r="C18" s="12" t="str">
        <f>IF($A18="","",VLOOKUP($A18,'MG Universe'!$A$2:$S$9990,3))</f>
        <v/>
      </c>
      <c r="D18" s="12" t="str">
        <f>IF($A18="","",VLOOKUP($A18,'MG Universe'!$A$2:$S$9990,4))</f>
        <v/>
      </c>
      <c r="E18" s="12" t="str">
        <f>IF($A18="","",VLOOKUP($A18,'MG Universe'!$A$2:$S$9990,5))</f>
        <v/>
      </c>
      <c r="F18" s="13" t="str">
        <f>IF($A18="","",VLOOKUP($A18,'MG Universe'!$A$2:$S$9990,6))</f>
        <v/>
      </c>
      <c r="G18" s="77" t="str">
        <f>IF($A18="","",VLOOKUP($A18,'MG Universe'!$A$2:$S$9990,7))</f>
        <v/>
      </c>
      <c r="H18" s="15" t="str">
        <f>IF($A18="","",VLOOKUP($A18,'MG Universe'!$A$2:$S$9990,8))</f>
        <v/>
      </c>
      <c r="I18" s="15" t="str">
        <f>IF($A18="","",VLOOKUP($A18,'MG Universe'!$A$2:$S$9990,9))</f>
        <v/>
      </c>
      <c r="J18" s="16" t="str">
        <f>IF($A18="","",VLOOKUP($A18,'MG Universe'!$A$2:$S$9990,10))</f>
        <v/>
      </c>
      <c r="K18" s="78" t="str">
        <f>IF($A18="","",VLOOKUP($A18,'MG Universe'!$A$2:$S$9990,11))</f>
        <v/>
      </c>
      <c r="L18" s="100" t="str">
        <f>IF($A18="","",VLOOKUP($A18,'MG Universe'!$A$2:$S$9990,12))</f>
        <v/>
      </c>
      <c r="M18" s="12" t="str">
        <f>IF($A18="","",VLOOKUP($A18,'MG Universe'!$A$2:$S$9990,13))</f>
        <v/>
      </c>
      <c r="N18" s="79" t="str">
        <f>IF($A18="","",VLOOKUP($A18,'MG Universe'!$A$2:$S$9990,14))</f>
        <v/>
      </c>
      <c r="O18" s="15" t="str">
        <f>IF($A18="","",VLOOKUP($A18,'MG Universe'!$A$2:$S$9990,15))</f>
        <v/>
      </c>
      <c r="P18" s="16" t="str">
        <f>IF($A18="","",VLOOKUP($A18,'MG Universe'!$A$2:$S$9990,16))</f>
        <v/>
      </c>
      <c r="Q18" s="80" t="str">
        <f>IF($A18="","",VLOOKUP($A18,'MG Universe'!$A$2:$S$9990,17))</f>
        <v/>
      </c>
      <c r="R18" s="15" t="str">
        <f>IF($A18="","",VLOOKUP($A18,'MG Universe'!$A$2:$S$9990,18))</f>
        <v/>
      </c>
    </row>
    <row r="19" spans="1:18" x14ac:dyDescent="0.25">
      <c r="A19" s="76"/>
      <c r="B19" s="12" t="str">
        <f>IF($A19="","",VLOOKUP($A19,'MG Universe'!$A$2:$S$9990,2))</f>
        <v/>
      </c>
      <c r="C19" s="12" t="str">
        <f>IF($A19="","",VLOOKUP($A19,'MG Universe'!$A$2:$S$9990,3))</f>
        <v/>
      </c>
      <c r="D19" s="12" t="str">
        <f>IF($A19="","",VLOOKUP($A19,'MG Universe'!$A$2:$S$9990,4))</f>
        <v/>
      </c>
      <c r="E19" s="12" t="str">
        <f>IF($A19="","",VLOOKUP($A19,'MG Universe'!$A$2:$S$9990,5))</f>
        <v/>
      </c>
      <c r="F19" s="13" t="str">
        <f>IF($A19="","",VLOOKUP($A19,'MG Universe'!$A$2:$S$9990,6))</f>
        <v/>
      </c>
      <c r="G19" s="77" t="str">
        <f>IF($A19="","",VLOOKUP($A19,'MG Universe'!$A$2:$S$9990,7))</f>
        <v/>
      </c>
      <c r="H19" s="15" t="str">
        <f>IF($A19="","",VLOOKUP($A19,'MG Universe'!$A$2:$S$9990,8))</f>
        <v/>
      </c>
      <c r="I19" s="15" t="str">
        <f>IF($A19="","",VLOOKUP($A19,'MG Universe'!$A$2:$S$9990,9))</f>
        <v/>
      </c>
      <c r="J19" s="16" t="str">
        <f>IF($A19="","",VLOOKUP($A19,'MG Universe'!$A$2:$S$9990,10))</f>
        <v/>
      </c>
      <c r="K19" s="78" t="str">
        <f>IF($A19="","",VLOOKUP($A19,'MG Universe'!$A$2:$S$9990,11))</f>
        <v/>
      </c>
      <c r="L19" s="100" t="str">
        <f>IF($A19="","",VLOOKUP($A19,'MG Universe'!$A$2:$S$9990,12))</f>
        <v/>
      </c>
      <c r="M19" s="12" t="str">
        <f>IF($A19="","",VLOOKUP($A19,'MG Universe'!$A$2:$S$9990,13))</f>
        <v/>
      </c>
      <c r="N19" s="79" t="str">
        <f>IF($A19="","",VLOOKUP($A19,'MG Universe'!$A$2:$S$9990,14))</f>
        <v/>
      </c>
      <c r="O19" s="15" t="str">
        <f>IF($A19="","",VLOOKUP($A19,'MG Universe'!$A$2:$S$9990,15))</f>
        <v/>
      </c>
      <c r="P19" s="16" t="str">
        <f>IF($A19="","",VLOOKUP($A19,'MG Universe'!$A$2:$S$9990,16))</f>
        <v/>
      </c>
      <c r="Q19" s="80" t="str">
        <f>IF($A19="","",VLOOKUP($A19,'MG Universe'!$A$2:$S$9990,17))</f>
        <v/>
      </c>
      <c r="R19" s="15" t="str">
        <f>IF($A19="","",VLOOKUP($A19,'MG Universe'!$A$2:$S$9990,18))</f>
        <v/>
      </c>
    </row>
    <row r="20" spans="1:18" x14ac:dyDescent="0.25">
      <c r="A20" s="76"/>
      <c r="B20" s="12" t="str">
        <f>IF($A20="","",VLOOKUP($A20,'MG Universe'!$A$2:$S$9990,2))</f>
        <v/>
      </c>
      <c r="C20" s="12" t="str">
        <f>IF($A20="","",VLOOKUP($A20,'MG Universe'!$A$2:$S$9990,3))</f>
        <v/>
      </c>
      <c r="D20" s="12" t="str">
        <f>IF($A20="","",VLOOKUP($A20,'MG Universe'!$A$2:$S$9990,4))</f>
        <v/>
      </c>
      <c r="E20" s="12" t="str">
        <f>IF($A20="","",VLOOKUP($A20,'MG Universe'!$A$2:$S$9990,5))</f>
        <v/>
      </c>
      <c r="F20" s="13" t="str">
        <f>IF($A20="","",VLOOKUP($A20,'MG Universe'!$A$2:$S$9990,6))</f>
        <v/>
      </c>
      <c r="G20" s="77" t="str">
        <f>IF($A20="","",VLOOKUP($A20,'MG Universe'!$A$2:$S$9990,7))</f>
        <v/>
      </c>
      <c r="H20" s="15" t="str">
        <f>IF($A20="","",VLOOKUP($A20,'MG Universe'!$A$2:$S$9990,8))</f>
        <v/>
      </c>
      <c r="I20" s="15" t="str">
        <f>IF($A20="","",VLOOKUP($A20,'MG Universe'!$A$2:$S$9990,9))</f>
        <v/>
      </c>
      <c r="J20" s="16" t="str">
        <f>IF($A20="","",VLOOKUP($A20,'MG Universe'!$A$2:$S$9990,10))</f>
        <v/>
      </c>
      <c r="K20" s="78" t="str">
        <f>IF($A20="","",VLOOKUP($A20,'MG Universe'!$A$2:$S$9990,11))</f>
        <v/>
      </c>
      <c r="L20" s="100" t="str">
        <f>IF($A20="","",VLOOKUP($A20,'MG Universe'!$A$2:$S$9990,12))</f>
        <v/>
      </c>
      <c r="M20" s="12" t="str">
        <f>IF($A20="","",VLOOKUP($A20,'MG Universe'!$A$2:$S$9990,13))</f>
        <v/>
      </c>
      <c r="N20" s="79" t="str">
        <f>IF($A20="","",VLOOKUP($A20,'MG Universe'!$A$2:$S$9990,14))</f>
        <v/>
      </c>
      <c r="O20" s="15" t="str">
        <f>IF($A20="","",VLOOKUP($A20,'MG Universe'!$A$2:$S$9990,15))</f>
        <v/>
      </c>
      <c r="P20" s="16" t="str">
        <f>IF($A20="","",VLOOKUP($A20,'MG Universe'!$A$2:$S$9990,16))</f>
        <v/>
      </c>
      <c r="Q20" s="80" t="str">
        <f>IF($A20="","",VLOOKUP($A20,'MG Universe'!$A$2:$S$9990,17))</f>
        <v/>
      </c>
      <c r="R20" s="15" t="str">
        <f>IF($A20="","",VLOOKUP($A20,'MG Universe'!$A$2:$S$9990,18))</f>
        <v/>
      </c>
    </row>
    <row r="21" spans="1:18" x14ac:dyDescent="0.25">
      <c r="A21" s="76"/>
      <c r="B21" s="12" t="str">
        <f>IF($A21="","",VLOOKUP($A21,'MG Universe'!$A$2:$S$9990,2))</f>
        <v/>
      </c>
      <c r="C21" s="12" t="str">
        <f>IF($A21="","",VLOOKUP($A21,'MG Universe'!$A$2:$S$9990,3))</f>
        <v/>
      </c>
      <c r="D21" s="12" t="str">
        <f>IF($A21="","",VLOOKUP($A21,'MG Universe'!$A$2:$S$9990,4))</f>
        <v/>
      </c>
      <c r="E21" s="12" t="str">
        <f>IF($A21="","",VLOOKUP($A21,'MG Universe'!$A$2:$S$9990,5))</f>
        <v/>
      </c>
      <c r="F21" s="13" t="str">
        <f>IF($A21="","",VLOOKUP($A21,'MG Universe'!$A$2:$S$9990,6))</f>
        <v/>
      </c>
      <c r="G21" s="77" t="str">
        <f>IF($A21="","",VLOOKUP($A21,'MG Universe'!$A$2:$S$9990,7))</f>
        <v/>
      </c>
      <c r="H21" s="15" t="str">
        <f>IF($A21="","",VLOOKUP($A21,'MG Universe'!$A$2:$S$9990,8))</f>
        <v/>
      </c>
      <c r="I21" s="15" t="str">
        <f>IF($A21="","",VLOOKUP($A21,'MG Universe'!$A$2:$S$9990,9))</f>
        <v/>
      </c>
      <c r="J21" s="16" t="str">
        <f>IF($A21="","",VLOOKUP($A21,'MG Universe'!$A$2:$S$9990,10))</f>
        <v/>
      </c>
      <c r="K21" s="78" t="str">
        <f>IF($A21="","",VLOOKUP($A21,'MG Universe'!$A$2:$S$9990,11))</f>
        <v/>
      </c>
      <c r="L21" s="100" t="str">
        <f>IF($A21="","",VLOOKUP($A21,'MG Universe'!$A$2:$S$9990,12))</f>
        <v/>
      </c>
      <c r="M21" s="12" t="str">
        <f>IF($A21="","",VLOOKUP($A21,'MG Universe'!$A$2:$S$9990,13))</f>
        <v/>
      </c>
      <c r="N21" s="79" t="str">
        <f>IF($A21="","",VLOOKUP($A21,'MG Universe'!$A$2:$S$9990,14))</f>
        <v/>
      </c>
      <c r="O21" s="15" t="str">
        <f>IF($A21="","",VLOOKUP($A21,'MG Universe'!$A$2:$S$9990,15))</f>
        <v/>
      </c>
      <c r="P21" s="16" t="str">
        <f>IF($A21="","",VLOOKUP($A21,'MG Universe'!$A$2:$S$9990,16))</f>
        <v/>
      </c>
      <c r="Q21" s="80" t="str">
        <f>IF($A21="","",VLOOKUP($A21,'MG Universe'!$A$2:$S$9990,17))</f>
        <v/>
      </c>
      <c r="R21" s="15" t="str">
        <f>IF($A21="","",VLOOKUP($A21,'MG Universe'!$A$2:$S$9990,18))</f>
        <v/>
      </c>
    </row>
    <row r="22" spans="1:18" x14ac:dyDescent="0.25">
      <c r="A22" s="76"/>
      <c r="B22" s="12" t="str">
        <f>IF($A22="","",VLOOKUP($A22,'MG Universe'!$A$2:$S$9990,2))</f>
        <v/>
      </c>
      <c r="C22" s="12" t="str">
        <f>IF($A22="","",VLOOKUP($A22,'MG Universe'!$A$2:$S$9990,3))</f>
        <v/>
      </c>
      <c r="D22" s="12" t="str">
        <f>IF($A22="","",VLOOKUP($A22,'MG Universe'!$A$2:$S$9990,4))</f>
        <v/>
      </c>
      <c r="E22" s="12" t="str">
        <f>IF($A22="","",VLOOKUP($A22,'MG Universe'!$A$2:$S$9990,5))</f>
        <v/>
      </c>
      <c r="F22" s="13" t="str">
        <f>IF($A22="","",VLOOKUP($A22,'MG Universe'!$A$2:$S$9990,6))</f>
        <v/>
      </c>
      <c r="G22" s="77" t="str">
        <f>IF($A22="","",VLOOKUP($A22,'MG Universe'!$A$2:$S$9990,7))</f>
        <v/>
      </c>
      <c r="H22" s="15" t="str">
        <f>IF($A22="","",VLOOKUP($A22,'MG Universe'!$A$2:$S$9990,8))</f>
        <v/>
      </c>
      <c r="I22" s="15" t="str">
        <f>IF($A22="","",VLOOKUP($A22,'MG Universe'!$A$2:$S$9990,9))</f>
        <v/>
      </c>
      <c r="J22" s="16" t="str">
        <f>IF($A22="","",VLOOKUP($A22,'MG Universe'!$A$2:$S$9990,10))</f>
        <v/>
      </c>
      <c r="K22" s="78" t="str">
        <f>IF($A22="","",VLOOKUP($A22,'MG Universe'!$A$2:$S$9990,11))</f>
        <v/>
      </c>
      <c r="L22" s="100" t="str">
        <f>IF($A22="","",VLOOKUP($A22,'MG Universe'!$A$2:$S$9990,12))</f>
        <v/>
      </c>
      <c r="M22" s="12" t="str">
        <f>IF($A22="","",VLOOKUP($A22,'MG Universe'!$A$2:$S$9990,13))</f>
        <v/>
      </c>
      <c r="N22" s="79" t="str">
        <f>IF($A22="","",VLOOKUP($A22,'MG Universe'!$A$2:$S$9990,14))</f>
        <v/>
      </c>
      <c r="O22" s="15" t="str">
        <f>IF($A22="","",VLOOKUP($A22,'MG Universe'!$A$2:$S$9990,15))</f>
        <v/>
      </c>
      <c r="P22" s="16" t="str">
        <f>IF($A22="","",VLOOKUP($A22,'MG Universe'!$A$2:$S$9990,16))</f>
        <v/>
      </c>
      <c r="Q22" s="80" t="str">
        <f>IF($A22="","",VLOOKUP($A22,'MG Universe'!$A$2:$S$9990,17))</f>
        <v/>
      </c>
      <c r="R22" s="15" t="str">
        <f>IF($A22="","",VLOOKUP($A22,'MG Universe'!$A$2:$S$9990,18))</f>
        <v/>
      </c>
    </row>
    <row r="23" spans="1:18" x14ac:dyDescent="0.25">
      <c r="A23" s="76"/>
      <c r="B23" s="12" t="str">
        <f>IF($A23="","",VLOOKUP($A23,'MG Universe'!$A$2:$S$9990,2))</f>
        <v/>
      </c>
      <c r="C23" s="12" t="str">
        <f>IF($A23="","",VLOOKUP($A23,'MG Universe'!$A$2:$S$9990,3))</f>
        <v/>
      </c>
      <c r="D23" s="12" t="str">
        <f>IF($A23="","",VLOOKUP($A23,'MG Universe'!$A$2:$S$9990,4))</f>
        <v/>
      </c>
      <c r="E23" s="12" t="str">
        <f>IF($A23="","",VLOOKUP($A23,'MG Universe'!$A$2:$S$9990,5))</f>
        <v/>
      </c>
      <c r="F23" s="13" t="str">
        <f>IF($A23="","",VLOOKUP($A23,'MG Universe'!$A$2:$S$9990,6))</f>
        <v/>
      </c>
      <c r="G23" s="77" t="str">
        <f>IF($A23="","",VLOOKUP($A23,'MG Universe'!$A$2:$S$9990,7))</f>
        <v/>
      </c>
      <c r="H23" s="15" t="str">
        <f>IF($A23="","",VLOOKUP($A23,'MG Universe'!$A$2:$S$9990,8))</f>
        <v/>
      </c>
      <c r="I23" s="15" t="str">
        <f>IF($A23="","",VLOOKUP($A23,'MG Universe'!$A$2:$S$9990,9))</f>
        <v/>
      </c>
      <c r="J23" s="16" t="str">
        <f>IF($A23="","",VLOOKUP($A23,'MG Universe'!$A$2:$S$9990,10))</f>
        <v/>
      </c>
      <c r="K23" s="78" t="str">
        <f>IF($A23="","",VLOOKUP($A23,'MG Universe'!$A$2:$S$9990,11))</f>
        <v/>
      </c>
      <c r="L23" s="100" t="str">
        <f>IF($A23="","",VLOOKUP($A23,'MG Universe'!$A$2:$S$9990,12))</f>
        <v/>
      </c>
      <c r="M23" s="12" t="str">
        <f>IF($A23="","",VLOOKUP($A23,'MG Universe'!$A$2:$S$9990,13))</f>
        <v/>
      </c>
      <c r="N23" s="79" t="str">
        <f>IF($A23="","",VLOOKUP($A23,'MG Universe'!$A$2:$S$9990,14))</f>
        <v/>
      </c>
      <c r="O23" s="15" t="str">
        <f>IF($A23="","",VLOOKUP($A23,'MG Universe'!$A$2:$S$9990,15))</f>
        <v/>
      </c>
      <c r="P23" s="16" t="str">
        <f>IF($A23="","",VLOOKUP($A23,'MG Universe'!$A$2:$S$9990,16))</f>
        <v/>
      </c>
      <c r="Q23" s="80" t="str">
        <f>IF($A23="","",VLOOKUP($A23,'MG Universe'!$A$2:$S$9990,17))</f>
        <v/>
      </c>
      <c r="R23" s="15" t="str">
        <f>IF($A23="","",VLOOKUP($A23,'MG Universe'!$A$2:$S$9990,18))</f>
        <v/>
      </c>
    </row>
    <row r="24" spans="1:18" x14ac:dyDescent="0.25">
      <c r="A24" s="76"/>
      <c r="B24" s="12" t="str">
        <f>IF($A24="","",VLOOKUP($A24,'MG Universe'!$A$2:$S$9990,2))</f>
        <v/>
      </c>
      <c r="C24" s="12" t="str">
        <f>IF($A24="","",VLOOKUP($A24,'MG Universe'!$A$2:$S$9990,3))</f>
        <v/>
      </c>
      <c r="D24" s="12" t="str">
        <f>IF($A24="","",VLOOKUP($A24,'MG Universe'!$A$2:$S$9990,4))</f>
        <v/>
      </c>
      <c r="E24" s="12" t="str">
        <f>IF($A24="","",VLOOKUP($A24,'MG Universe'!$A$2:$S$9990,5))</f>
        <v/>
      </c>
      <c r="F24" s="13" t="str">
        <f>IF($A24="","",VLOOKUP($A24,'MG Universe'!$A$2:$S$9990,6))</f>
        <v/>
      </c>
      <c r="G24" s="77" t="str">
        <f>IF($A24="","",VLOOKUP($A24,'MG Universe'!$A$2:$S$9990,7))</f>
        <v/>
      </c>
      <c r="H24" s="15" t="str">
        <f>IF($A24="","",VLOOKUP($A24,'MG Universe'!$A$2:$S$9990,8))</f>
        <v/>
      </c>
      <c r="I24" s="15" t="str">
        <f>IF($A24="","",VLOOKUP($A24,'MG Universe'!$A$2:$S$9990,9))</f>
        <v/>
      </c>
      <c r="J24" s="16" t="str">
        <f>IF($A24="","",VLOOKUP($A24,'MG Universe'!$A$2:$S$9990,10))</f>
        <v/>
      </c>
      <c r="K24" s="78" t="str">
        <f>IF($A24="","",VLOOKUP($A24,'MG Universe'!$A$2:$S$9990,11))</f>
        <v/>
      </c>
      <c r="L24" s="100" t="str">
        <f>IF($A24="","",VLOOKUP($A24,'MG Universe'!$A$2:$S$9990,12))</f>
        <v/>
      </c>
      <c r="M24" s="12" t="str">
        <f>IF($A24="","",VLOOKUP($A24,'MG Universe'!$A$2:$S$9990,13))</f>
        <v/>
      </c>
      <c r="N24" s="79" t="str">
        <f>IF($A24="","",VLOOKUP($A24,'MG Universe'!$A$2:$S$9990,14))</f>
        <v/>
      </c>
      <c r="O24" s="15" t="str">
        <f>IF($A24="","",VLOOKUP($A24,'MG Universe'!$A$2:$S$9990,15))</f>
        <v/>
      </c>
      <c r="P24" s="16" t="str">
        <f>IF($A24="","",VLOOKUP($A24,'MG Universe'!$A$2:$S$9990,16))</f>
        <v/>
      </c>
      <c r="Q24" s="80" t="str">
        <f>IF($A24="","",VLOOKUP($A24,'MG Universe'!$A$2:$S$9990,17))</f>
        <v/>
      </c>
      <c r="R24" s="15" t="str">
        <f>IF($A24="","",VLOOKUP($A24,'MG Universe'!$A$2:$S$9990,18))</f>
        <v/>
      </c>
    </row>
    <row r="25" spans="1:18" x14ac:dyDescent="0.25">
      <c r="A25" s="76"/>
      <c r="B25" s="12" t="str">
        <f>IF($A25="","",VLOOKUP($A25,'MG Universe'!$A$2:$S$9990,2))</f>
        <v/>
      </c>
      <c r="C25" s="12" t="str">
        <f>IF($A25="","",VLOOKUP($A25,'MG Universe'!$A$2:$S$9990,3))</f>
        <v/>
      </c>
      <c r="D25" s="12" t="str">
        <f>IF($A25="","",VLOOKUP($A25,'MG Universe'!$A$2:$S$9990,4))</f>
        <v/>
      </c>
      <c r="E25" s="12" t="str">
        <f>IF($A25="","",VLOOKUP($A25,'MG Universe'!$A$2:$S$9990,5))</f>
        <v/>
      </c>
      <c r="F25" s="13" t="str">
        <f>IF($A25="","",VLOOKUP($A25,'MG Universe'!$A$2:$S$9990,6))</f>
        <v/>
      </c>
      <c r="G25" s="77" t="str">
        <f>IF($A25="","",VLOOKUP($A25,'MG Universe'!$A$2:$S$9990,7))</f>
        <v/>
      </c>
      <c r="H25" s="15" t="str">
        <f>IF($A25="","",VLOOKUP($A25,'MG Universe'!$A$2:$S$9990,8))</f>
        <v/>
      </c>
      <c r="I25" s="15" t="str">
        <f>IF($A25="","",VLOOKUP($A25,'MG Universe'!$A$2:$S$9990,9))</f>
        <v/>
      </c>
      <c r="J25" s="16" t="str">
        <f>IF($A25="","",VLOOKUP($A25,'MG Universe'!$A$2:$S$9990,10))</f>
        <v/>
      </c>
      <c r="K25" s="78" t="str">
        <f>IF($A25="","",VLOOKUP($A25,'MG Universe'!$A$2:$S$9990,11))</f>
        <v/>
      </c>
      <c r="L25" s="100" t="str">
        <f>IF($A25="","",VLOOKUP($A25,'MG Universe'!$A$2:$S$9990,12))</f>
        <v/>
      </c>
      <c r="M25" s="12" t="str">
        <f>IF($A25="","",VLOOKUP($A25,'MG Universe'!$A$2:$S$9990,13))</f>
        <v/>
      </c>
      <c r="N25" s="79" t="str">
        <f>IF($A25="","",VLOOKUP($A25,'MG Universe'!$A$2:$S$9990,14))</f>
        <v/>
      </c>
      <c r="O25" s="15" t="str">
        <f>IF($A25="","",VLOOKUP($A25,'MG Universe'!$A$2:$S$9990,15))</f>
        <v/>
      </c>
      <c r="P25" s="16" t="str">
        <f>IF($A25="","",VLOOKUP($A25,'MG Universe'!$A$2:$S$9990,16))</f>
        <v/>
      </c>
      <c r="Q25" s="80" t="str">
        <f>IF($A25="","",VLOOKUP($A25,'MG Universe'!$A$2:$S$9990,17))</f>
        <v/>
      </c>
      <c r="R25" s="15" t="str">
        <f>IF($A25="","",VLOOKUP($A25,'MG Universe'!$A$2:$S$9990,18))</f>
        <v/>
      </c>
    </row>
    <row r="26" spans="1:18" x14ac:dyDescent="0.25">
      <c r="A26" s="76"/>
      <c r="B26" s="12" t="str">
        <f>IF($A26="","",VLOOKUP($A26,'MG Universe'!$A$2:$S$9990,2))</f>
        <v/>
      </c>
      <c r="C26" s="12" t="str">
        <f>IF($A26="","",VLOOKUP($A26,'MG Universe'!$A$2:$S$9990,3))</f>
        <v/>
      </c>
      <c r="D26" s="12" t="str">
        <f>IF($A26="","",VLOOKUP($A26,'MG Universe'!$A$2:$S$9990,4))</f>
        <v/>
      </c>
      <c r="E26" s="12" t="str">
        <f>IF($A26="","",VLOOKUP($A26,'MG Universe'!$A$2:$S$9990,5))</f>
        <v/>
      </c>
      <c r="F26" s="13" t="str">
        <f>IF($A26="","",VLOOKUP($A26,'MG Universe'!$A$2:$S$9990,6))</f>
        <v/>
      </c>
      <c r="G26" s="77" t="str">
        <f>IF($A26="","",VLOOKUP($A26,'MG Universe'!$A$2:$S$9990,7))</f>
        <v/>
      </c>
      <c r="H26" s="15" t="str">
        <f>IF($A26="","",VLOOKUP($A26,'MG Universe'!$A$2:$S$9990,8))</f>
        <v/>
      </c>
      <c r="I26" s="15" t="str">
        <f>IF($A26="","",VLOOKUP($A26,'MG Universe'!$A$2:$S$9990,9))</f>
        <v/>
      </c>
      <c r="J26" s="16" t="str">
        <f>IF($A26="","",VLOOKUP($A26,'MG Universe'!$A$2:$S$9990,10))</f>
        <v/>
      </c>
      <c r="K26" s="78" t="str">
        <f>IF($A26="","",VLOOKUP($A26,'MG Universe'!$A$2:$S$9990,11))</f>
        <v/>
      </c>
      <c r="L26" s="100" t="str">
        <f>IF($A26="","",VLOOKUP($A26,'MG Universe'!$A$2:$S$9990,12))</f>
        <v/>
      </c>
      <c r="M26" s="12" t="str">
        <f>IF($A26="","",VLOOKUP($A26,'MG Universe'!$A$2:$S$9990,13))</f>
        <v/>
      </c>
      <c r="N26" s="79" t="str">
        <f>IF($A26="","",VLOOKUP($A26,'MG Universe'!$A$2:$S$9990,14))</f>
        <v/>
      </c>
      <c r="O26" s="15" t="str">
        <f>IF($A26="","",VLOOKUP($A26,'MG Universe'!$A$2:$S$9990,15))</f>
        <v/>
      </c>
      <c r="P26" s="16" t="str">
        <f>IF($A26="","",VLOOKUP($A26,'MG Universe'!$A$2:$S$9990,16))</f>
        <v/>
      </c>
      <c r="Q26" s="80" t="str">
        <f>IF($A26="","",VLOOKUP($A26,'MG Universe'!$A$2:$S$9990,17))</f>
        <v/>
      </c>
      <c r="R26" s="15" t="str">
        <f>IF($A26="","",VLOOKUP($A26,'MG Universe'!$A$2:$S$9990,18))</f>
        <v/>
      </c>
    </row>
    <row r="27" spans="1:18" x14ac:dyDescent="0.25">
      <c r="A27" s="76"/>
      <c r="B27" s="12" t="str">
        <f>IF($A27="","",VLOOKUP($A27,'MG Universe'!$A$2:$S$9990,2))</f>
        <v/>
      </c>
      <c r="C27" s="12" t="str">
        <f>IF($A27="","",VLOOKUP($A27,'MG Universe'!$A$2:$S$9990,3))</f>
        <v/>
      </c>
      <c r="D27" s="12" t="str">
        <f>IF($A27="","",VLOOKUP($A27,'MG Universe'!$A$2:$S$9990,4))</f>
        <v/>
      </c>
      <c r="E27" s="12" t="str">
        <f>IF($A27="","",VLOOKUP($A27,'MG Universe'!$A$2:$S$9990,5))</f>
        <v/>
      </c>
      <c r="F27" s="13" t="str">
        <f>IF($A27="","",VLOOKUP($A27,'MG Universe'!$A$2:$S$9990,6))</f>
        <v/>
      </c>
      <c r="G27" s="77" t="str">
        <f>IF($A27="","",VLOOKUP($A27,'MG Universe'!$A$2:$S$9990,7))</f>
        <v/>
      </c>
      <c r="H27" s="15" t="str">
        <f>IF($A27="","",VLOOKUP($A27,'MG Universe'!$A$2:$S$9990,8))</f>
        <v/>
      </c>
      <c r="I27" s="15" t="str">
        <f>IF($A27="","",VLOOKUP($A27,'MG Universe'!$A$2:$S$9990,9))</f>
        <v/>
      </c>
      <c r="J27" s="16" t="str">
        <f>IF($A27="","",VLOOKUP($A27,'MG Universe'!$A$2:$S$9990,10))</f>
        <v/>
      </c>
      <c r="K27" s="78" t="str">
        <f>IF($A27="","",VLOOKUP($A27,'MG Universe'!$A$2:$S$9990,11))</f>
        <v/>
      </c>
      <c r="L27" s="100" t="str">
        <f>IF($A27="","",VLOOKUP($A27,'MG Universe'!$A$2:$S$9990,12))</f>
        <v/>
      </c>
      <c r="M27" s="12" t="str">
        <f>IF($A27="","",VLOOKUP($A27,'MG Universe'!$A$2:$S$9990,13))</f>
        <v/>
      </c>
      <c r="N27" s="79" t="str">
        <f>IF($A27="","",VLOOKUP($A27,'MG Universe'!$A$2:$S$9990,14))</f>
        <v/>
      </c>
      <c r="O27" s="15" t="str">
        <f>IF($A27="","",VLOOKUP($A27,'MG Universe'!$A$2:$S$9990,15))</f>
        <v/>
      </c>
      <c r="P27" s="16" t="str">
        <f>IF($A27="","",VLOOKUP($A27,'MG Universe'!$A$2:$S$9990,16))</f>
        <v/>
      </c>
      <c r="Q27" s="80" t="str">
        <f>IF($A27="","",VLOOKUP($A27,'MG Universe'!$A$2:$S$9990,17))</f>
        <v/>
      </c>
      <c r="R27" s="15" t="str">
        <f>IF($A27="","",VLOOKUP($A27,'MG Universe'!$A$2:$S$9990,18))</f>
        <v/>
      </c>
    </row>
    <row r="28" spans="1:18" x14ac:dyDescent="0.25">
      <c r="A28" s="76"/>
      <c r="B28" s="12" t="str">
        <f>IF($A28="","",VLOOKUP($A28,'MG Universe'!$A$2:$S$9990,2))</f>
        <v/>
      </c>
      <c r="C28" s="12" t="str">
        <f>IF($A28="","",VLOOKUP($A28,'MG Universe'!$A$2:$S$9990,3))</f>
        <v/>
      </c>
      <c r="D28" s="12" t="str">
        <f>IF($A28="","",VLOOKUP($A28,'MG Universe'!$A$2:$S$9990,4))</f>
        <v/>
      </c>
      <c r="E28" s="12" t="str">
        <f>IF($A28="","",VLOOKUP($A28,'MG Universe'!$A$2:$S$9990,5))</f>
        <v/>
      </c>
      <c r="F28" s="13" t="str">
        <f>IF($A28="","",VLOOKUP($A28,'MG Universe'!$A$2:$S$9990,6))</f>
        <v/>
      </c>
      <c r="G28" s="77" t="str">
        <f>IF($A28="","",VLOOKUP($A28,'MG Universe'!$A$2:$S$9990,7))</f>
        <v/>
      </c>
      <c r="H28" s="15" t="str">
        <f>IF($A28="","",VLOOKUP($A28,'MG Universe'!$A$2:$S$9990,8))</f>
        <v/>
      </c>
      <c r="I28" s="15" t="str">
        <f>IF($A28="","",VLOOKUP($A28,'MG Universe'!$A$2:$S$9990,9))</f>
        <v/>
      </c>
      <c r="J28" s="16" t="str">
        <f>IF($A28="","",VLOOKUP($A28,'MG Universe'!$A$2:$S$9990,10))</f>
        <v/>
      </c>
      <c r="K28" s="78" t="str">
        <f>IF($A28="","",VLOOKUP($A28,'MG Universe'!$A$2:$S$9990,11))</f>
        <v/>
      </c>
      <c r="L28" s="100" t="str">
        <f>IF($A28="","",VLOOKUP($A28,'MG Universe'!$A$2:$S$9990,12))</f>
        <v/>
      </c>
      <c r="M28" s="12" t="str">
        <f>IF($A28="","",VLOOKUP($A28,'MG Universe'!$A$2:$S$9990,13))</f>
        <v/>
      </c>
      <c r="N28" s="79" t="str">
        <f>IF($A28="","",VLOOKUP($A28,'MG Universe'!$A$2:$S$9990,14))</f>
        <v/>
      </c>
      <c r="O28" s="15" t="str">
        <f>IF($A28="","",VLOOKUP($A28,'MG Universe'!$A$2:$S$9990,15))</f>
        <v/>
      </c>
      <c r="P28" s="16" t="str">
        <f>IF($A28="","",VLOOKUP($A28,'MG Universe'!$A$2:$S$9990,16))</f>
        <v/>
      </c>
      <c r="Q28" s="80" t="str">
        <f>IF($A28="","",VLOOKUP($A28,'MG Universe'!$A$2:$S$9990,17))</f>
        <v/>
      </c>
      <c r="R28" s="15" t="str">
        <f>IF($A28="","",VLOOKUP($A28,'MG Universe'!$A$2:$S$9990,18))</f>
        <v/>
      </c>
    </row>
    <row r="29" spans="1:18" x14ac:dyDescent="0.25">
      <c r="A29" s="76"/>
      <c r="B29" s="12" t="str">
        <f>IF($A29="","",VLOOKUP($A29,'MG Universe'!$A$2:$S$9990,2))</f>
        <v/>
      </c>
      <c r="C29" s="12" t="str">
        <f>IF($A29="","",VLOOKUP($A29,'MG Universe'!$A$2:$S$9990,3))</f>
        <v/>
      </c>
      <c r="D29" s="12" t="str">
        <f>IF($A29="","",VLOOKUP($A29,'MG Universe'!$A$2:$S$9990,4))</f>
        <v/>
      </c>
      <c r="E29" s="12" t="str">
        <f>IF($A29="","",VLOOKUP($A29,'MG Universe'!$A$2:$S$9990,5))</f>
        <v/>
      </c>
      <c r="F29" s="13" t="str">
        <f>IF($A29="","",VLOOKUP($A29,'MG Universe'!$A$2:$S$9990,6))</f>
        <v/>
      </c>
      <c r="G29" s="77" t="str">
        <f>IF($A29="","",VLOOKUP($A29,'MG Universe'!$A$2:$S$9990,7))</f>
        <v/>
      </c>
      <c r="H29" s="15" t="str">
        <f>IF($A29="","",VLOOKUP($A29,'MG Universe'!$A$2:$S$9990,8))</f>
        <v/>
      </c>
      <c r="I29" s="15" t="str">
        <f>IF($A29="","",VLOOKUP($A29,'MG Universe'!$A$2:$S$9990,9))</f>
        <v/>
      </c>
      <c r="J29" s="16" t="str">
        <f>IF($A29="","",VLOOKUP($A29,'MG Universe'!$A$2:$S$9990,10))</f>
        <v/>
      </c>
      <c r="K29" s="78" t="str">
        <f>IF($A29="","",VLOOKUP($A29,'MG Universe'!$A$2:$S$9990,11))</f>
        <v/>
      </c>
      <c r="L29" s="100" t="str">
        <f>IF($A29="","",VLOOKUP($A29,'MG Universe'!$A$2:$S$9990,12))</f>
        <v/>
      </c>
      <c r="M29" s="12" t="str">
        <f>IF($A29="","",VLOOKUP($A29,'MG Universe'!$A$2:$S$9990,13))</f>
        <v/>
      </c>
      <c r="N29" s="79" t="str">
        <f>IF($A29="","",VLOOKUP($A29,'MG Universe'!$A$2:$S$9990,14))</f>
        <v/>
      </c>
      <c r="O29" s="15" t="str">
        <f>IF($A29="","",VLOOKUP($A29,'MG Universe'!$A$2:$S$9990,15))</f>
        <v/>
      </c>
      <c r="P29" s="16" t="str">
        <f>IF($A29="","",VLOOKUP($A29,'MG Universe'!$A$2:$S$9990,16))</f>
        <v/>
      </c>
      <c r="Q29" s="80" t="str">
        <f>IF($A29="","",VLOOKUP($A29,'MG Universe'!$A$2:$S$9990,17))</f>
        <v/>
      </c>
      <c r="R29" s="15" t="str">
        <f>IF($A29="","",VLOOKUP($A29,'MG Universe'!$A$2:$S$9990,18))</f>
        <v/>
      </c>
    </row>
    <row r="30" spans="1:18" x14ac:dyDescent="0.25">
      <c r="A30" s="76"/>
      <c r="B30" s="12" t="str">
        <f>IF($A30="","",VLOOKUP($A30,'MG Universe'!$A$2:$S$9990,2))</f>
        <v/>
      </c>
      <c r="C30" s="12" t="str">
        <f>IF($A30="","",VLOOKUP($A30,'MG Universe'!$A$2:$S$9990,3))</f>
        <v/>
      </c>
      <c r="D30" s="12" t="str">
        <f>IF($A30="","",VLOOKUP($A30,'MG Universe'!$A$2:$S$9990,4))</f>
        <v/>
      </c>
      <c r="E30" s="12" t="str">
        <f>IF($A30="","",VLOOKUP($A30,'MG Universe'!$A$2:$S$9990,5))</f>
        <v/>
      </c>
      <c r="F30" s="13" t="str">
        <f>IF($A30="","",VLOOKUP($A30,'MG Universe'!$A$2:$S$9990,6))</f>
        <v/>
      </c>
      <c r="G30" s="77" t="str">
        <f>IF($A30="","",VLOOKUP($A30,'MG Universe'!$A$2:$S$9990,7))</f>
        <v/>
      </c>
      <c r="H30" s="15" t="str">
        <f>IF($A30="","",VLOOKUP($A30,'MG Universe'!$A$2:$S$9990,8))</f>
        <v/>
      </c>
      <c r="I30" s="15" t="str">
        <f>IF($A30="","",VLOOKUP($A30,'MG Universe'!$A$2:$S$9990,9))</f>
        <v/>
      </c>
      <c r="J30" s="16" t="str">
        <f>IF($A30="","",VLOOKUP($A30,'MG Universe'!$A$2:$S$9990,10))</f>
        <v/>
      </c>
      <c r="K30" s="78" t="str">
        <f>IF($A30="","",VLOOKUP($A30,'MG Universe'!$A$2:$S$9990,11))</f>
        <v/>
      </c>
      <c r="L30" s="100" t="str">
        <f>IF($A30="","",VLOOKUP($A30,'MG Universe'!$A$2:$S$9990,12))</f>
        <v/>
      </c>
      <c r="M30" s="12" t="str">
        <f>IF($A30="","",VLOOKUP($A30,'MG Universe'!$A$2:$S$9990,13))</f>
        <v/>
      </c>
      <c r="N30" s="79" t="str">
        <f>IF($A30="","",VLOOKUP($A30,'MG Universe'!$A$2:$S$9990,14))</f>
        <v/>
      </c>
      <c r="O30" s="15" t="str">
        <f>IF($A30="","",VLOOKUP($A30,'MG Universe'!$A$2:$S$9990,15))</f>
        <v/>
      </c>
      <c r="P30" s="16" t="str">
        <f>IF($A30="","",VLOOKUP($A30,'MG Universe'!$A$2:$S$9990,16))</f>
        <v/>
      </c>
      <c r="Q30" s="80" t="str">
        <f>IF($A30="","",VLOOKUP($A30,'MG Universe'!$A$2:$S$9990,17))</f>
        <v/>
      </c>
      <c r="R30" s="15" t="str">
        <f>IF($A30="","",VLOOKUP($A30,'MG Universe'!$A$2:$S$9990,18))</f>
        <v/>
      </c>
    </row>
    <row r="31" spans="1:18" x14ac:dyDescent="0.25">
      <c r="A31" s="76"/>
      <c r="B31" s="12" t="str">
        <f>IF($A31="","",VLOOKUP($A31,'MG Universe'!$A$2:$S$9990,2))</f>
        <v/>
      </c>
      <c r="C31" s="12" t="str">
        <f>IF($A31="","",VLOOKUP($A31,'MG Universe'!$A$2:$S$9990,3))</f>
        <v/>
      </c>
      <c r="D31" s="12" t="str">
        <f>IF($A31="","",VLOOKUP($A31,'MG Universe'!$A$2:$S$9990,4))</f>
        <v/>
      </c>
      <c r="E31" s="12" t="str">
        <f>IF($A31="","",VLOOKUP($A31,'MG Universe'!$A$2:$S$9990,5))</f>
        <v/>
      </c>
      <c r="F31" s="13" t="str">
        <f>IF($A31="","",VLOOKUP($A31,'MG Universe'!$A$2:$S$9990,6))</f>
        <v/>
      </c>
      <c r="G31" s="77" t="str">
        <f>IF($A31="","",VLOOKUP($A31,'MG Universe'!$A$2:$S$9990,7))</f>
        <v/>
      </c>
      <c r="H31" s="15" t="str">
        <f>IF($A31="","",VLOOKUP($A31,'MG Universe'!$A$2:$S$9990,8))</f>
        <v/>
      </c>
      <c r="I31" s="15" t="str">
        <f>IF($A31="","",VLOOKUP($A31,'MG Universe'!$A$2:$S$9990,9))</f>
        <v/>
      </c>
      <c r="J31" s="16" t="str">
        <f>IF($A31="","",VLOOKUP($A31,'MG Universe'!$A$2:$S$9990,10))</f>
        <v/>
      </c>
      <c r="K31" s="78" t="str">
        <f>IF($A31="","",VLOOKUP($A31,'MG Universe'!$A$2:$S$9990,11))</f>
        <v/>
      </c>
      <c r="L31" s="100" t="str">
        <f>IF($A31="","",VLOOKUP($A31,'MG Universe'!$A$2:$S$9990,12))</f>
        <v/>
      </c>
      <c r="M31" s="12" t="str">
        <f>IF($A31="","",VLOOKUP($A31,'MG Universe'!$A$2:$S$9990,13))</f>
        <v/>
      </c>
      <c r="N31" s="79" t="str">
        <f>IF($A31="","",VLOOKUP($A31,'MG Universe'!$A$2:$S$9990,14))</f>
        <v/>
      </c>
      <c r="O31" s="15" t="str">
        <f>IF($A31="","",VLOOKUP($A31,'MG Universe'!$A$2:$S$9990,15))</f>
        <v/>
      </c>
      <c r="P31" s="16" t="str">
        <f>IF($A31="","",VLOOKUP($A31,'MG Universe'!$A$2:$S$9990,16))</f>
        <v/>
      </c>
      <c r="Q31" s="80" t="str">
        <f>IF($A31="","",VLOOKUP($A31,'MG Universe'!$A$2:$S$9990,17))</f>
        <v/>
      </c>
      <c r="R31" s="15" t="str">
        <f>IF($A31="","",VLOOKUP($A31,'MG Universe'!$A$2:$S$9990,18))</f>
        <v/>
      </c>
    </row>
    <row r="32" spans="1:18" x14ac:dyDescent="0.25">
      <c r="A32" s="76"/>
      <c r="B32" s="12" t="str">
        <f>IF($A32="","",VLOOKUP($A32,'MG Universe'!$A$2:$S$9990,2))</f>
        <v/>
      </c>
      <c r="C32" s="12" t="str">
        <f>IF($A32="","",VLOOKUP($A32,'MG Universe'!$A$2:$S$9990,3))</f>
        <v/>
      </c>
      <c r="D32" s="12" t="str">
        <f>IF($A32="","",VLOOKUP($A32,'MG Universe'!$A$2:$S$9990,4))</f>
        <v/>
      </c>
      <c r="E32" s="12" t="str">
        <f>IF($A32="","",VLOOKUP($A32,'MG Universe'!$A$2:$S$9990,5))</f>
        <v/>
      </c>
      <c r="F32" s="13" t="str">
        <f>IF($A32="","",VLOOKUP($A32,'MG Universe'!$A$2:$S$9990,6))</f>
        <v/>
      </c>
      <c r="G32" s="77" t="str">
        <f>IF($A32="","",VLOOKUP($A32,'MG Universe'!$A$2:$S$9990,7))</f>
        <v/>
      </c>
      <c r="H32" s="15" t="str">
        <f>IF($A32="","",VLOOKUP($A32,'MG Universe'!$A$2:$S$9990,8))</f>
        <v/>
      </c>
      <c r="I32" s="15" t="str">
        <f>IF($A32="","",VLOOKUP($A32,'MG Universe'!$A$2:$S$9990,9))</f>
        <v/>
      </c>
      <c r="J32" s="16" t="str">
        <f>IF($A32="","",VLOOKUP($A32,'MG Universe'!$A$2:$S$9990,10))</f>
        <v/>
      </c>
      <c r="K32" s="78" t="str">
        <f>IF($A32="","",VLOOKUP($A32,'MG Universe'!$A$2:$S$9990,11))</f>
        <v/>
      </c>
      <c r="L32" s="100" t="str">
        <f>IF($A32="","",VLOOKUP($A32,'MG Universe'!$A$2:$S$9990,12))</f>
        <v/>
      </c>
      <c r="M32" s="12" t="str">
        <f>IF($A32="","",VLOOKUP($A32,'MG Universe'!$A$2:$S$9990,13))</f>
        <v/>
      </c>
      <c r="N32" s="79" t="str">
        <f>IF($A32="","",VLOOKUP($A32,'MG Universe'!$A$2:$S$9990,14))</f>
        <v/>
      </c>
      <c r="O32" s="15" t="str">
        <f>IF($A32="","",VLOOKUP($A32,'MG Universe'!$A$2:$S$9990,15))</f>
        <v/>
      </c>
      <c r="P32" s="16" t="str">
        <f>IF($A32="","",VLOOKUP($A32,'MG Universe'!$A$2:$S$9990,16))</f>
        <v/>
      </c>
      <c r="Q32" s="80" t="str">
        <f>IF($A32="","",VLOOKUP($A32,'MG Universe'!$A$2:$S$9990,17))</f>
        <v/>
      </c>
      <c r="R32" s="15" t="str">
        <f>IF($A32="","",VLOOKUP($A32,'MG Universe'!$A$2:$S$9990,18))</f>
        <v/>
      </c>
    </row>
    <row r="33" spans="1:18" x14ac:dyDescent="0.25">
      <c r="A33" s="76"/>
      <c r="B33" s="12" t="str">
        <f>IF($A33="","",VLOOKUP($A33,'MG Universe'!$A$2:$S$9990,2))</f>
        <v/>
      </c>
      <c r="C33" s="12" t="str">
        <f>IF($A33="","",VLOOKUP($A33,'MG Universe'!$A$2:$S$9990,3))</f>
        <v/>
      </c>
      <c r="D33" s="12" t="str">
        <f>IF($A33="","",VLOOKUP($A33,'MG Universe'!$A$2:$S$9990,4))</f>
        <v/>
      </c>
      <c r="E33" s="12" t="str">
        <f>IF($A33="","",VLOOKUP($A33,'MG Universe'!$A$2:$S$9990,5))</f>
        <v/>
      </c>
      <c r="F33" s="13" t="str">
        <f>IF($A33="","",VLOOKUP($A33,'MG Universe'!$A$2:$S$9990,6))</f>
        <v/>
      </c>
      <c r="G33" s="77" t="str">
        <f>IF($A33="","",VLOOKUP($A33,'MG Universe'!$A$2:$S$9990,7))</f>
        <v/>
      </c>
      <c r="H33" s="15" t="str">
        <f>IF($A33="","",VLOOKUP($A33,'MG Universe'!$A$2:$S$9990,8))</f>
        <v/>
      </c>
      <c r="I33" s="15" t="str">
        <f>IF($A33="","",VLOOKUP($A33,'MG Universe'!$A$2:$S$9990,9))</f>
        <v/>
      </c>
      <c r="J33" s="16" t="str">
        <f>IF($A33="","",VLOOKUP($A33,'MG Universe'!$A$2:$S$9990,10))</f>
        <v/>
      </c>
      <c r="K33" s="78" t="str">
        <f>IF($A33="","",VLOOKUP($A33,'MG Universe'!$A$2:$S$9990,11))</f>
        <v/>
      </c>
      <c r="L33" s="100" t="str">
        <f>IF($A33="","",VLOOKUP($A33,'MG Universe'!$A$2:$S$9990,12))</f>
        <v/>
      </c>
      <c r="M33" s="12" t="str">
        <f>IF($A33="","",VLOOKUP($A33,'MG Universe'!$A$2:$S$9990,13))</f>
        <v/>
      </c>
      <c r="N33" s="79" t="str">
        <f>IF($A33="","",VLOOKUP($A33,'MG Universe'!$A$2:$S$9990,14))</f>
        <v/>
      </c>
      <c r="O33" s="15" t="str">
        <f>IF($A33="","",VLOOKUP($A33,'MG Universe'!$A$2:$S$9990,15))</f>
        <v/>
      </c>
      <c r="P33" s="16" t="str">
        <f>IF($A33="","",VLOOKUP($A33,'MG Universe'!$A$2:$S$9990,16))</f>
        <v/>
      </c>
      <c r="Q33" s="80" t="str">
        <f>IF($A33="","",VLOOKUP($A33,'MG Universe'!$A$2:$S$9990,17))</f>
        <v/>
      </c>
      <c r="R33" s="15" t="str">
        <f>IF($A33="","",VLOOKUP($A33,'MG Universe'!$A$2:$S$9990,18))</f>
        <v/>
      </c>
    </row>
    <row r="34" spans="1:18" x14ac:dyDescent="0.25">
      <c r="A34" s="76"/>
      <c r="B34" s="12" t="str">
        <f>IF($A34="","",VLOOKUP($A34,'MG Universe'!$A$2:$S$9990,2))</f>
        <v/>
      </c>
      <c r="C34" s="12" t="str">
        <f>IF($A34="","",VLOOKUP($A34,'MG Universe'!$A$2:$S$9990,3))</f>
        <v/>
      </c>
      <c r="D34" s="12" t="str">
        <f>IF($A34="","",VLOOKUP($A34,'MG Universe'!$A$2:$S$9990,4))</f>
        <v/>
      </c>
      <c r="E34" s="12" t="str">
        <f>IF($A34="","",VLOOKUP($A34,'MG Universe'!$A$2:$S$9990,5))</f>
        <v/>
      </c>
      <c r="F34" s="13" t="str">
        <f>IF($A34="","",VLOOKUP($A34,'MG Universe'!$A$2:$S$9990,6))</f>
        <v/>
      </c>
      <c r="G34" s="77" t="str">
        <f>IF($A34="","",VLOOKUP($A34,'MG Universe'!$A$2:$S$9990,7))</f>
        <v/>
      </c>
      <c r="H34" s="15" t="str">
        <f>IF($A34="","",VLOOKUP($A34,'MG Universe'!$A$2:$S$9990,8))</f>
        <v/>
      </c>
      <c r="I34" s="15" t="str">
        <f>IF($A34="","",VLOOKUP($A34,'MG Universe'!$A$2:$S$9990,9))</f>
        <v/>
      </c>
      <c r="J34" s="16" t="str">
        <f>IF($A34="","",VLOOKUP($A34,'MG Universe'!$A$2:$S$9990,10))</f>
        <v/>
      </c>
      <c r="K34" s="78" t="str">
        <f>IF($A34="","",VLOOKUP($A34,'MG Universe'!$A$2:$S$9990,11))</f>
        <v/>
      </c>
      <c r="L34" s="100" t="str">
        <f>IF($A34="","",VLOOKUP($A34,'MG Universe'!$A$2:$S$9990,12))</f>
        <v/>
      </c>
      <c r="M34" s="12" t="str">
        <f>IF($A34="","",VLOOKUP($A34,'MG Universe'!$A$2:$S$9990,13))</f>
        <v/>
      </c>
      <c r="N34" s="79" t="str">
        <f>IF($A34="","",VLOOKUP($A34,'MG Universe'!$A$2:$S$9990,14))</f>
        <v/>
      </c>
      <c r="O34" s="15" t="str">
        <f>IF($A34="","",VLOOKUP($A34,'MG Universe'!$A$2:$S$9990,15))</f>
        <v/>
      </c>
      <c r="P34" s="16" t="str">
        <f>IF($A34="","",VLOOKUP($A34,'MG Universe'!$A$2:$S$9990,16))</f>
        <v/>
      </c>
      <c r="Q34" s="80" t="str">
        <f>IF($A34="","",VLOOKUP($A34,'MG Universe'!$A$2:$S$9990,17))</f>
        <v/>
      </c>
      <c r="R34" s="15" t="str">
        <f>IF($A34="","",VLOOKUP($A34,'MG Universe'!$A$2:$S$9990,18))</f>
        <v/>
      </c>
    </row>
    <row r="35" spans="1:18" x14ac:dyDescent="0.25">
      <c r="A35" s="76"/>
      <c r="B35" s="12" t="str">
        <f>IF($A35="","",VLOOKUP($A35,'MG Universe'!$A$2:$S$9990,2))</f>
        <v/>
      </c>
      <c r="C35" s="12" t="str">
        <f>IF($A35="","",VLOOKUP($A35,'MG Universe'!$A$2:$S$9990,3))</f>
        <v/>
      </c>
      <c r="D35" s="12" t="str">
        <f>IF($A35="","",VLOOKUP($A35,'MG Universe'!$A$2:$S$9990,4))</f>
        <v/>
      </c>
      <c r="E35" s="12" t="str">
        <f>IF($A35="","",VLOOKUP($A35,'MG Universe'!$A$2:$S$9990,5))</f>
        <v/>
      </c>
      <c r="F35" s="13" t="str">
        <f>IF($A35="","",VLOOKUP($A35,'MG Universe'!$A$2:$S$9990,6))</f>
        <v/>
      </c>
      <c r="G35" s="77" t="str">
        <f>IF($A35="","",VLOOKUP($A35,'MG Universe'!$A$2:$S$9990,7))</f>
        <v/>
      </c>
      <c r="H35" s="15" t="str">
        <f>IF($A35="","",VLOOKUP($A35,'MG Universe'!$A$2:$S$9990,8))</f>
        <v/>
      </c>
      <c r="I35" s="15" t="str">
        <f>IF($A35="","",VLOOKUP($A35,'MG Universe'!$A$2:$S$9990,9))</f>
        <v/>
      </c>
      <c r="J35" s="16" t="str">
        <f>IF($A35="","",VLOOKUP($A35,'MG Universe'!$A$2:$S$9990,10))</f>
        <v/>
      </c>
      <c r="K35" s="78" t="str">
        <f>IF($A35="","",VLOOKUP($A35,'MG Universe'!$A$2:$S$9990,11))</f>
        <v/>
      </c>
      <c r="L35" s="100" t="str">
        <f>IF($A35="","",VLOOKUP($A35,'MG Universe'!$A$2:$S$9990,12))</f>
        <v/>
      </c>
      <c r="M35" s="12" t="str">
        <f>IF($A35="","",VLOOKUP($A35,'MG Universe'!$A$2:$S$9990,13))</f>
        <v/>
      </c>
      <c r="N35" s="79" t="str">
        <f>IF($A35="","",VLOOKUP($A35,'MG Universe'!$A$2:$S$9990,14))</f>
        <v/>
      </c>
      <c r="O35" s="15" t="str">
        <f>IF($A35="","",VLOOKUP($A35,'MG Universe'!$A$2:$S$9990,15))</f>
        <v/>
      </c>
      <c r="P35" s="16" t="str">
        <f>IF($A35="","",VLOOKUP($A35,'MG Universe'!$A$2:$S$9990,16))</f>
        <v/>
      </c>
      <c r="Q35" s="80" t="str">
        <f>IF($A35="","",VLOOKUP($A35,'MG Universe'!$A$2:$S$9990,17))</f>
        <v/>
      </c>
      <c r="R35" s="15" t="str">
        <f>IF($A35="","",VLOOKUP($A35,'MG Universe'!$A$2:$S$9990,18))</f>
        <v/>
      </c>
    </row>
    <row r="36" spans="1:18" x14ac:dyDescent="0.25">
      <c r="A36" s="76"/>
      <c r="B36" s="12" t="str">
        <f>IF($A36="","",VLOOKUP($A36,'MG Universe'!$A$2:$S$9990,2))</f>
        <v/>
      </c>
      <c r="C36" s="12" t="str">
        <f>IF($A36="","",VLOOKUP($A36,'MG Universe'!$A$2:$S$9990,3))</f>
        <v/>
      </c>
      <c r="D36" s="12" t="str">
        <f>IF($A36="","",VLOOKUP($A36,'MG Universe'!$A$2:$S$9990,4))</f>
        <v/>
      </c>
      <c r="E36" s="12" t="str">
        <f>IF($A36="","",VLOOKUP($A36,'MG Universe'!$A$2:$S$9990,5))</f>
        <v/>
      </c>
      <c r="F36" s="13" t="str">
        <f>IF($A36="","",VLOOKUP($A36,'MG Universe'!$A$2:$S$9990,6))</f>
        <v/>
      </c>
      <c r="G36" s="77" t="str">
        <f>IF($A36="","",VLOOKUP($A36,'MG Universe'!$A$2:$S$9990,7))</f>
        <v/>
      </c>
      <c r="H36" s="15" t="str">
        <f>IF($A36="","",VLOOKUP($A36,'MG Universe'!$A$2:$S$9990,8))</f>
        <v/>
      </c>
      <c r="I36" s="15" t="str">
        <f>IF($A36="","",VLOOKUP($A36,'MG Universe'!$A$2:$S$9990,9))</f>
        <v/>
      </c>
      <c r="J36" s="16" t="str">
        <f>IF($A36="","",VLOOKUP($A36,'MG Universe'!$A$2:$S$9990,10))</f>
        <v/>
      </c>
      <c r="K36" s="78" t="str">
        <f>IF($A36="","",VLOOKUP($A36,'MG Universe'!$A$2:$S$9990,11))</f>
        <v/>
      </c>
      <c r="L36" s="100" t="str">
        <f>IF($A36="","",VLOOKUP($A36,'MG Universe'!$A$2:$S$9990,12))</f>
        <v/>
      </c>
      <c r="M36" s="12" t="str">
        <f>IF($A36="","",VLOOKUP($A36,'MG Universe'!$A$2:$S$9990,13))</f>
        <v/>
      </c>
      <c r="N36" s="79" t="str">
        <f>IF($A36="","",VLOOKUP($A36,'MG Universe'!$A$2:$S$9990,14))</f>
        <v/>
      </c>
      <c r="O36" s="15" t="str">
        <f>IF($A36="","",VLOOKUP($A36,'MG Universe'!$A$2:$S$9990,15))</f>
        <v/>
      </c>
      <c r="P36" s="16" t="str">
        <f>IF($A36="","",VLOOKUP($A36,'MG Universe'!$A$2:$S$9990,16))</f>
        <v/>
      </c>
      <c r="Q36" s="80" t="str">
        <f>IF($A36="","",VLOOKUP($A36,'MG Universe'!$A$2:$S$9990,17))</f>
        <v/>
      </c>
      <c r="R36" s="15" t="str">
        <f>IF($A36="","",VLOOKUP($A36,'MG Universe'!$A$2:$S$9990,18))</f>
        <v/>
      </c>
    </row>
    <row r="37" spans="1:18" x14ac:dyDescent="0.25">
      <c r="A37" s="76"/>
      <c r="B37" s="12" t="str">
        <f>IF($A37="","",VLOOKUP($A37,'MG Universe'!$A$2:$S$9990,2))</f>
        <v/>
      </c>
      <c r="C37" s="12" t="str">
        <f>IF($A37="","",VLOOKUP($A37,'MG Universe'!$A$2:$S$9990,3))</f>
        <v/>
      </c>
      <c r="D37" s="12" t="str">
        <f>IF($A37="","",VLOOKUP($A37,'MG Universe'!$A$2:$S$9990,4))</f>
        <v/>
      </c>
      <c r="E37" s="12" t="str">
        <f>IF($A37="","",VLOOKUP($A37,'MG Universe'!$A$2:$S$9990,5))</f>
        <v/>
      </c>
      <c r="F37" s="13" t="str">
        <f>IF($A37="","",VLOOKUP($A37,'MG Universe'!$A$2:$S$9990,6))</f>
        <v/>
      </c>
      <c r="G37" s="77" t="str">
        <f>IF($A37="","",VLOOKUP($A37,'MG Universe'!$A$2:$S$9990,7))</f>
        <v/>
      </c>
      <c r="H37" s="15" t="str">
        <f>IF($A37="","",VLOOKUP($A37,'MG Universe'!$A$2:$S$9990,8))</f>
        <v/>
      </c>
      <c r="I37" s="15" t="str">
        <f>IF($A37="","",VLOOKUP($A37,'MG Universe'!$A$2:$S$9990,9))</f>
        <v/>
      </c>
      <c r="J37" s="16" t="str">
        <f>IF($A37="","",VLOOKUP($A37,'MG Universe'!$A$2:$S$9990,10))</f>
        <v/>
      </c>
      <c r="K37" s="78" t="str">
        <f>IF($A37="","",VLOOKUP($A37,'MG Universe'!$A$2:$S$9990,11))</f>
        <v/>
      </c>
      <c r="L37" s="100" t="str">
        <f>IF($A37="","",VLOOKUP($A37,'MG Universe'!$A$2:$S$9990,12))</f>
        <v/>
      </c>
      <c r="M37" s="12" t="str">
        <f>IF($A37="","",VLOOKUP($A37,'MG Universe'!$A$2:$S$9990,13))</f>
        <v/>
      </c>
      <c r="N37" s="79" t="str">
        <f>IF($A37="","",VLOOKUP($A37,'MG Universe'!$A$2:$S$9990,14))</f>
        <v/>
      </c>
      <c r="O37" s="15" t="str">
        <f>IF($A37="","",VLOOKUP($A37,'MG Universe'!$A$2:$S$9990,15))</f>
        <v/>
      </c>
      <c r="P37" s="16" t="str">
        <f>IF($A37="","",VLOOKUP($A37,'MG Universe'!$A$2:$S$9990,16))</f>
        <v/>
      </c>
      <c r="Q37" s="80" t="str">
        <f>IF($A37="","",VLOOKUP($A37,'MG Universe'!$A$2:$S$9990,17))</f>
        <v/>
      </c>
      <c r="R37" s="15" t="str">
        <f>IF($A37="","",VLOOKUP($A37,'MG Universe'!$A$2:$S$9990,18))</f>
        <v/>
      </c>
    </row>
    <row r="38" spans="1:18" x14ac:dyDescent="0.25">
      <c r="A38" s="76"/>
      <c r="B38" s="12" t="str">
        <f>IF($A38="","",VLOOKUP($A38,'MG Universe'!$A$2:$S$9990,2))</f>
        <v/>
      </c>
      <c r="C38" s="12" t="str">
        <f>IF($A38="","",VLOOKUP($A38,'MG Universe'!$A$2:$S$9990,3))</f>
        <v/>
      </c>
      <c r="D38" s="12" t="str">
        <f>IF($A38="","",VLOOKUP($A38,'MG Universe'!$A$2:$S$9990,4))</f>
        <v/>
      </c>
      <c r="E38" s="12" t="str">
        <f>IF($A38="","",VLOOKUP($A38,'MG Universe'!$A$2:$S$9990,5))</f>
        <v/>
      </c>
      <c r="F38" s="13" t="str">
        <f>IF($A38="","",VLOOKUP($A38,'MG Universe'!$A$2:$S$9990,6))</f>
        <v/>
      </c>
      <c r="G38" s="77" t="str">
        <f>IF($A38="","",VLOOKUP($A38,'MG Universe'!$A$2:$S$9990,7))</f>
        <v/>
      </c>
      <c r="H38" s="15" t="str">
        <f>IF($A38="","",VLOOKUP($A38,'MG Universe'!$A$2:$S$9990,8))</f>
        <v/>
      </c>
      <c r="I38" s="15" t="str">
        <f>IF($A38="","",VLOOKUP($A38,'MG Universe'!$A$2:$S$9990,9))</f>
        <v/>
      </c>
      <c r="J38" s="16" t="str">
        <f>IF($A38="","",VLOOKUP($A38,'MG Universe'!$A$2:$S$9990,10))</f>
        <v/>
      </c>
      <c r="K38" s="78" t="str">
        <f>IF($A38="","",VLOOKUP($A38,'MG Universe'!$A$2:$S$9990,11))</f>
        <v/>
      </c>
      <c r="L38" s="100" t="str">
        <f>IF($A38="","",VLOOKUP($A38,'MG Universe'!$A$2:$S$9990,12))</f>
        <v/>
      </c>
      <c r="M38" s="12" t="str">
        <f>IF($A38="","",VLOOKUP($A38,'MG Universe'!$A$2:$S$9990,13))</f>
        <v/>
      </c>
      <c r="N38" s="79" t="str">
        <f>IF($A38="","",VLOOKUP($A38,'MG Universe'!$A$2:$S$9990,14))</f>
        <v/>
      </c>
      <c r="O38" s="15" t="str">
        <f>IF($A38="","",VLOOKUP($A38,'MG Universe'!$A$2:$S$9990,15))</f>
        <v/>
      </c>
      <c r="P38" s="16" t="str">
        <f>IF($A38="","",VLOOKUP($A38,'MG Universe'!$A$2:$S$9990,16))</f>
        <v/>
      </c>
      <c r="Q38" s="80" t="str">
        <f>IF($A38="","",VLOOKUP($A38,'MG Universe'!$A$2:$S$9990,17))</f>
        <v/>
      </c>
      <c r="R38" s="15" t="str">
        <f>IF($A38="","",VLOOKUP($A38,'MG Universe'!$A$2:$S$9990,18))</f>
        <v/>
      </c>
    </row>
    <row r="39" spans="1:18" x14ac:dyDescent="0.25">
      <c r="A39" s="76"/>
      <c r="B39" s="12" t="str">
        <f>IF($A39="","",VLOOKUP($A39,'MG Universe'!$A$2:$S$9990,2))</f>
        <v/>
      </c>
      <c r="C39" s="12" t="str">
        <f>IF($A39="","",VLOOKUP($A39,'MG Universe'!$A$2:$S$9990,3))</f>
        <v/>
      </c>
      <c r="D39" s="12" t="str">
        <f>IF($A39="","",VLOOKUP($A39,'MG Universe'!$A$2:$S$9990,4))</f>
        <v/>
      </c>
      <c r="E39" s="12" t="str">
        <f>IF($A39="","",VLOOKUP($A39,'MG Universe'!$A$2:$S$9990,5))</f>
        <v/>
      </c>
      <c r="F39" s="13" t="str">
        <f>IF($A39="","",VLOOKUP($A39,'MG Universe'!$A$2:$S$9990,6))</f>
        <v/>
      </c>
      <c r="G39" s="77" t="str">
        <f>IF($A39="","",VLOOKUP($A39,'MG Universe'!$A$2:$S$9990,7))</f>
        <v/>
      </c>
      <c r="H39" s="15" t="str">
        <f>IF($A39="","",VLOOKUP($A39,'MG Universe'!$A$2:$S$9990,8))</f>
        <v/>
      </c>
      <c r="I39" s="15" t="str">
        <f>IF($A39="","",VLOOKUP($A39,'MG Universe'!$A$2:$S$9990,9))</f>
        <v/>
      </c>
      <c r="J39" s="16" t="str">
        <f>IF($A39="","",VLOOKUP($A39,'MG Universe'!$A$2:$S$9990,10))</f>
        <v/>
      </c>
      <c r="K39" s="78" t="str">
        <f>IF($A39="","",VLOOKUP($A39,'MG Universe'!$A$2:$S$9990,11))</f>
        <v/>
      </c>
      <c r="L39" s="100" t="str">
        <f>IF($A39="","",VLOOKUP($A39,'MG Universe'!$A$2:$S$9990,12))</f>
        <v/>
      </c>
      <c r="M39" s="12" t="str">
        <f>IF($A39="","",VLOOKUP($A39,'MG Universe'!$A$2:$S$9990,13))</f>
        <v/>
      </c>
      <c r="N39" s="79" t="str">
        <f>IF($A39="","",VLOOKUP($A39,'MG Universe'!$A$2:$S$9990,14))</f>
        <v/>
      </c>
      <c r="O39" s="15" t="str">
        <f>IF($A39="","",VLOOKUP($A39,'MG Universe'!$A$2:$S$9990,15))</f>
        <v/>
      </c>
      <c r="P39" s="16" t="str">
        <f>IF($A39="","",VLOOKUP($A39,'MG Universe'!$A$2:$S$9990,16))</f>
        <v/>
      </c>
      <c r="Q39" s="80" t="str">
        <f>IF($A39="","",VLOOKUP($A39,'MG Universe'!$A$2:$S$9990,17))</f>
        <v/>
      </c>
      <c r="R39" s="15" t="str">
        <f>IF($A39="","",VLOOKUP($A39,'MG Universe'!$A$2:$S$9990,18))</f>
        <v/>
      </c>
    </row>
    <row r="40" spans="1:18" x14ac:dyDescent="0.25">
      <c r="A40" s="76"/>
      <c r="B40" s="12" t="str">
        <f>IF($A40="","",VLOOKUP($A40,'MG Universe'!$A$2:$S$9990,2))</f>
        <v/>
      </c>
      <c r="C40" s="12" t="str">
        <f>IF($A40="","",VLOOKUP($A40,'MG Universe'!$A$2:$S$9990,3))</f>
        <v/>
      </c>
      <c r="D40" s="12" t="str">
        <f>IF($A40="","",VLOOKUP($A40,'MG Universe'!$A$2:$S$9990,4))</f>
        <v/>
      </c>
      <c r="E40" s="12" t="str">
        <f>IF($A40="","",VLOOKUP($A40,'MG Universe'!$A$2:$S$9990,5))</f>
        <v/>
      </c>
      <c r="F40" s="13" t="str">
        <f>IF($A40="","",VLOOKUP($A40,'MG Universe'!$A$2:$S$9990,6))</f>
        <v/>
      </c>
      <c r="G40" s="77" t="str">
        <f>IF($A40="","",VLOOKUP($A40,'MG Universe'!$A$2:$S$9990,7))</f>
        <v/>
      </c>
      <c r="H40" s="15" t="str">
        <f>IF($A40="","",VLOOKUP($A40,'MG Universe'!$A$2:$S$9990,8))</f>
        <v/>
      </c>
      <c r="I40" s="15" t="str">
        <f>IF($A40="","",VLOOKUP($A40,'MG Universe'!$A$2:$S$9990,9))</f>
        <v/>
      </c>
      <c r="J40" s="16" t="str">
        <f>IF($A40="","",VLOOKUP($A40,'MG Universe'!$A$2:$S$9990,10))</f>
        <v/>
      </c>
      <c r="K40" s="78" t="str">
        <f>IF($A40="","",VLOOKUP($A40,'MG Universe'!$A$2:$S$9990,11))</f>
        <v/>
      </c>
      <c r="L40" s="100" t="str">
        <f>IF($A40="","",VLOOKUP($A40,'MG Universe'!$A$2:$S$9990,12))</f>
        <v/>
      </c>
      <c r="M40" s="12" t="str">
        <f>IF($A40="","",VLOOKUP($A40,'MG Universe'!$A$2:$S$9990,13))</f>
        <v/>
      </c>
      <c r="N40" s="79" t="str">
        <f>IF($A40="","",VLOOKUP($A40,'MG Universe'!$A$2:$S$9990,14))</f>
        <v/>
      </c>
      <c r="O40" s="15" t="str">
        <f>IF($A40="","",VLOOKUP($A40,'MG Universe'!$A$2:$S$9990,15))</f>
        <v/>
      </c>
      <c r="P40" s="16" t="str">
        <f>IF($A40="","",VLOOKUP($A40,'MG Universe'!$A$2:$S$9990,16))</f>
        <v/>
      </c>
      <c r="Q40" s="80" t="str">
        <f>IF($A40="","",VLOOKUP($A40,'MG Universe'!$A$2:$S$9990,17))</f>
        <v/>
      </c>
      <c r="R40" s="15" t="str">
        <f>IF($A40="","",VLOOKUP($A40,'MG Universe'!$A$2:$S$9990,18))</f>
        <v/>
      </c>
    </row>
    <row r="41" spans="1:18" x14ac:dyDescent="0.25">
      <c r="A41" s="76"/>
      <c r="B41" s="12" t="str">
        <f>IF($A41="","",VLOOKUP($A41,'MG Universe'!$A$2:$S$9990,2))</f>
        <v/>
      </c>
      <c r="C41" s="12" t="str">
        <f>IF($A41="","",VLOOKUP($A41,'MG Universe'!$A$2:$S$9990,3))</f>
        <v/>
      </c>
      <c r="D41" s="12" t="str">
        <f>IF($A41="","",VLOOKUP($A41,'MG Universe'!$A$2:$S$9990,4))</f>
        <v/>
      </c>
      <c r="E41" s="12" t="str">
        <f>IF($A41="","",VLOOKUP($A41,'MG Universe'!$A$2:$S$9990,5))</f>
        <v/>
      </c>
      <c r="F41" s="13" t="str">
        <f>IF($A41="","",VLOOKUP($A41,'MG Universe'!$A$2:$S$9990,6))</f>
        <v/>
      </c>
      <c r="G41" s="77" t="str">
        <f>IF($A41="","",VLOOKUP($A41,'MG Universe'!$A$2:$S$9990,7))</f>
        <v/>
      </c>
      <c r="H41" s="15" t="str">
        <f>IF($A41="","",VLOOKUP($A41,'MG Universe'!$A$2:$S$9990,8))</f>
        <v/>
      </c>
      <c r="I41" s="15" t="str">
        <f>IF($A41="","",VLOOKUP($A41,'MG Universe'!$A$2:$S$9990,9))</f>
        <v/>
      </c>
      <c r="J41" s="16" t="str">
        <f>IF($A41="","",VLOOKUP($A41,'MG Universe'!$A$2:$S$9990,10))</f>
        <v/>
      </c>
      <c r="K41" s="78" t="str">
        <f>IF($A41="","",VLOOKUP($A41,'MG Universe'!$A$2:$S$9990,11))</f>
        <v/>
      </c>
      <c r="L41" s="100" t="str">
        <f>IF($A41="","",VLOOKUP($A41,'MG Universe'!$A$2:$S$9990,12))</f>
        <v/>
      </c>
      <c r="M41" s="12" t="str">
        <f>IF($A41="","",VLOOKUP($A41,'MG Universe'!$A$2:$S$9990,13))</f>
        <v/>
      </c>
      <c r="N41" s="79" t="str">
        <f>IF($A41="","",VLOOKUP($A41,'MG Universe'!$A$2:$S$9990,14))</f>
        <v/>
      </c>
      <c r="O41" s="15" t="str">
        <f>IF($A41="","",VLOOKUP($A41,'MG Universe'!$A$2:$S$9990,15))</f>
        <v/>
      </c>
      <c r="P41" s="16" t="str">
        <f>IF($A41="","",VLOOKUP($A41,'MG Universe'!$A$2:$S$9990,16))</f>
        <v/>
      </c>
      <c r="Q41" s="80" t="str">
        <f>IF($A41="","",VLOOKUP($A41,'MG Universe'!$A$2:$S$9990,17))</f>
        <v/>
      </c>
      <c r="R41" s="15" t="str">
        <f>IF($A41="","",VLOOKUP($A41,'MG Universe'!$A$2:$S$9990,18))</f>
        <v/>
      </c>
    </row>
    <row r="42" spans="1:18" x14ac:dyDescent="0.25">
      <c r="A42" s="76"/>
      <c r="B42" s="12" t="str">
        <f>IF($A42="","",VLOOKUP($A42,'MG Universe'!$A$2:$S$9990,2))</f>
        <v/>
      </c>
      <c r="C42" s="12" t="str">
        <f>IF($A42="","",VLOOKUP($A42,'MG Universe'!$A$2:$S$9990,3))</f>
        <v/>
      </c>
      <c r="D42" s="12" t="str">
        <f>IF($A42="","",VLOOKUP($A42,'MG Universe'!$A$2:$S$9990,4))</f>
        <v/>
      </c>
      <c r="E42" s="12" t="str">
        <f>IF($A42="","",VLOOKUP($A42,'MG Universe'!$A$2:$S$9990,5))</f>
        <v/>
      </c>
      <c r="F42" s="13" t="str">
        <f>IF($A42="","",VLOOKUP($A42,'MG Universe'!$A$2:$S$9990,6))</f>
        <v/>
      </c>
      <c r="G42" s="77" t="str">
        <f>IF($A42="","",VLOOKUP($A42,'MG Universe'!$A$2:$S$9990,7))</f>
        <v/>
      </c>
      <c r="H42" s="15" t="str">
        <f>IF($A42="","",VLOOKUP($A42,'MG Universe'!$A$2:$S$9990,8))</f>
        <v/>
      </c>
      <c r="I42" s="15" t="str">
        <f>IF($A42="","",VLOOKUP($A42,'MG Universe'!$A$2:$S$9990,9))</f>
        <v/>
      </c>
      <c r="J42" s="16" t="str">
        <f>IF($A42="","",VLOOKUP($A42,'MG Universe'!$A$2:$S$9990,10))</f>
        <v/>
      </c>
      <c r="K42" s="78" t="str">
        <f>IF($A42="","",VLOOKUP($A42,'MG Universe'!$A$2:$S$9990,11))</f>
        <v/>
      </c>
      <c r="L42" s="100" t="str">
        <f>IF($A42="","",VLOOKUP($A42,'MG Universe'!$A$2:$S$9990,12))</f>
        <v/>
      </c>
      <c r="M42" s="12" t="str">
        <f>IF($A42="","",VLOOKUP($A42,'MG Universe'!$A$2:$S$9990,13))</f>
        <v/>
      </c>
      <c r="N42" s="79" t="str">
        <f>IF($A42="","",VLOOKUP($A42,'MG Universe'!$A$2:$S$9990,14))</f>
        <v/>
      </c>
      <c r="O42" s="15" t="str">
        <f>IF($A42="","",VLOOKUP($A42,'MG Universe'!$A$2:$S$9990,15))</f>
        <v/>
      </c>
      <c r="P42" s="16" t="str">
        <f>IF($A42="","",VLOOKUP($A42,'MG Universe'!$A$2:$S$9990,16))</f>
        <v/>
      </c>
      <c r="Q42" s="80" t="str">
        <f>IF($A42="","",VLOOKUP($A42,'MG Universe'!$A$2:$S$9990,17))</f>
        <v/>
      </c>
      <c r="R42" s="15" t="str">
        <f>IF($A42="","",VLOOKUP($A42,'MG Universe'!$A$2:$S$9990,18))</f>
        <v/>
      </c>
    </row>
    <row r="43" spans="1:18" x14ac:dyDescent="0.25">
      <c r="A43" s="76"/>
      <c r="B43" s="12" t="str">
        <f>IF($A43="","",VLOOKUP($A43,'MG Universe'!$A$2:$S$9990,2))</f>
        <v/>
      </c>
      <c r="C43" s="12" t="str">
        <f>IF($A43="","",VLOOKUP($A43,'MG Universe'!$A$2:$S$9990,3))</f>
        <v/>
      </c>
      <c r="D43" s="12" t="str">
        <f>IF($A43="","",VLOOKUP($A43,'MG Universe'!$A$2:$S$9990,4))</f>
        <v/>
      </c>
      <c r="E43" s="12" t="str">
        <f>IF($A43="","",VLOOKUP($A43,'MG Universe'!$A$2:$S$9990,5))</f>
        <v/>
      </c>
      <c r="F43" s="13" t="str">
        <f>IF($A43="","",VLOOKUP($A43,'MG Universe'!$A$2:$S$9990,6))</f>
        <v/>
      </c>
      <c r="G43" s="77" t="str">
        <f>IF($A43="","",VLOOKUP($A43,'MG Universe'!$A$2:$S$9990,7))</f>
        <v/>
      </c>
      <c r="H43" s="15" t="str">
        <f>IF($A43="","",VLOOKUP($A43,'MG Universe'!$A$2:$S$9990,8))</f>
        <v/>
      </c>
      <c r="I43" s="15" t="str">
        <f>IF($A43="","",VLOOKUP($A43,'MG Universe'!$A$2:$S$9990,9))</f>
        <v/>
      </c>
      <c r="J43" s="16" t="str">
        <f>IF($A43="","",VLOOKUP($A43,'MG Universe'!$A$2:$S$9990,10))</f>
        <v/>
      </c>
      <c r="K43" s="78" t="str">
        <f>IF($A43="","",VLOOKUP($A43,'MG Universe'!$A$2:$S$9990,11))</f>
        <v/>
      </c>
      <c r="L43" s="100" t="str">
        <f>IF($A43="","",VLOOKUP($A43,'MG Universe'!$A$2:$S$9990,12))</f>
        <v/>
      </c>
      <c r="M43" s="12" t="str">
        <f>IF($A43="","",VLOOKUP($A43,'MG Universe'!$A$2:$S$9990,13))</f>
        <v/>
      </c>
      <c r="N43" s="79" t="str">
        <f>IF($A43="","",VLOOKUP($A43,'MG Universe'!$A$2:$S$9990,14))</f>
        <v/>
      </c>
      <c r="O43" s="15" t="str">
        <f>IF($A43="","",VLOOKUP($A43,'MG Universe'!$A$2:$S$9990,15))</f>
        <v/>
      </c>
      <c r="P43" s="16" t="str">
        <f>IF($A43="","",VLOOKUP($A43,'MG Universe'!$A$2:$S$9990,16))</f>
        <v/>
      </c>
      <c r="Q43" s="80" t="str">
        <f>IF($A43="","",VLOOKUP($A43,'MG Universe'!$A$2:$S$9990,17))</f>
        <v/>
      </c>
      <c r="R43" s="15" t="str">
        <f>IF($A43="","",VLOOKUP($A43,'MG Universe'!$A$2:$S$9990,18))</f>
        <v/>
      </c>
    </row>
    <row r="44" spans="1:18" x14ac:dyDescent="0.25">
      <c r="A44" s="76"/>
      <c r="B44" s="12" t="str">
        <f>IF($A44="","",VLOOKUP($A44,'MG Universe'!$A$2:$S$9990,2))</f>
        <v/>
      </c>
      <c r="C44" s="12" t="str">
        <f>IF($A44="","",VLOOKUP($A44,'MG Universe'!$A$2:$S$9990,3))</f>
        <v/>
      </c>
      <c r="D44" s="12" t="str">
        <f>IF($A44="","",VLOOKUP($A44,'MG Universe'!$A$2:$S$9990,4))</f>
        <v/>
      </c>
      <c r="E44" s="12" t="str">
        <f>IF($A44="","",VLOOKUP($A44,'MG Universe'!$A$2:$S$9990,5))</f>
        <v/>
      </c>
      <c r="F44" s="13" t="str">
        <f>IF($A44="","",VLOOKUP($A44,'MG Universe'!$A$2:$S$9990,6))</f>
        <v/>
      </c>
      <c r="G44" s="77" t="str">
        <f>IF($A44="","",VLOOKUP($A44,'MG Universe'!$A$2:$S$9990,7))</f>
        <v/>
      </c>
      <c r="H44" s="15" t="str">
        <f>IF($A44="","",VLOOKUP($A44,'MG Universe'!$A$2:$S$9990,8))</f>
        <v/>
      </c>
      <c r="I44" s="15" t="str">
        <f>IF($A44="","",VLOOKUP($A44,'MG Universe'!$A$2:$S$9990,9))</f>
        <v/>
      </c>
      <c r="J44" s="16" t="str">
        <f>IF($A44="","",VLOOKUP($A44,'MG Universe'!$A$2:$S$9990,10))</f>
        <v/>
      </c>
      <c r="K44" s="78" t="str">
        <f>IF($A44="","",VLOOKUP($A44,'MG Universe'!$A$2:$S$9990,11))</f>
        <v/>
      </c>
      <c r="L44" s="100" t="str">
        <f>IF($A44="","",VLOOKUP($A44,'MG Universe'!$A$2:$S$9990,12))</f>
        <v/>
      </c>
      <c r="M44" s="12" t="str">
        <f>IF($A44="","",VLOOKUP($A44,'MG Universe'!$A$2:$S$9990,13))</f>
        <v/>
      </c>
      <c r="N44" s="79" t="str">
        <f>IF($A44="","",VLOOKUP($A44,'MG Universe'!$A$2:$S$9990,14))</f>
        <v/>
      </c>
      <c r="O44" s="15" t="str">
        <f>IF($A44="","",VLOOKUP($A44,'MG Universe'!$A$2:$S$9990,15))</f>
        <v/>
      </c>
      <c r="P44" s="16" t="str">
        <f>IF($A44="","",VLOOKUP($A44,'MG Universe'!$A$2:$S$9990,16))</f>
        <v/>
      </c>
      <c r="Q44" s="80" t="str">
        <f>IF($A44="","",VLOOKUP($A44,'MG Universe'!$A$2:$S$9990,17))</f>
        <v/>
      </c>
      <c r="R44" s="15" t="str">
        <f>IF($A44="","",VLOOKUP($A44,'MG Universe'!$A$2:$S$9990,18))</f>
        <v/>
      </c>
    </row>
    <row r="45" spans="1:18" x14ac:dyDescent="0.25">
      <c r="A45" s="76"/>
      <c r="B45" s="12" t="str">
        <f>IF($A45="","",VLOOKUP($A45,'MG Universe'!$A$2:$S$9990,2))</f>
        <v/>
      </c>
      <c r="C45" s="12" t="str">
        <f>IF($A45="","",VLOOKUP($A45,'MG Universe'!$A$2:$S$9990,3))</f>
        <v/>
      </c>
      <c r="D45" s="12" t="str">
        <f>IF($A45="","",VLOOKUP($A45,'MG Universe'!$A$2:$S$9990,4))</f>
        <v/>
      </c>
      <c r="E45" s="12" t="str">
        <f>IF($A45="","",VLOOKUP($A45,'MG Universe'!$A$2:$S$9990,5))</f>
        <v/>
      </c>
      <c r="F45" s="13" t="str">
        <f>IF($A45="","",VLOOKUP($A45,'MG Universe'!$A$2:$S$9990,6))</f>
        <v/>
      </c>
      <c r="G45" s="77" t="str">
        <f>IF($A45="","",VLOOKUP($A45,'MG Universe'!$A$2:$S$9990,7))</f>
        <v/>
      </c>
      <c r="H45" s="15" t="str">
        <f>IF($A45="","",VLOOKUP($A45,'MG Universe'!$A$2:$S$9990,8))</f>
        <v/>
      </c>
      <c r="I45" s="15" t="str">
        <f>IF($A45="","",VLOOKUP($A45,'MG Universe'!$A$2:$S$9990,9))</f>
        <v/>
      </c>
      <c r="J45" s="16" t="str">
        <f>IF($A45="","",VLOOKUP($A45,'MG Universe'!$A$2:$S$9990,10))</f>
        <v/>
      </c>
      <c r="K45" s="78" t="str">
        <f>IF($A45="","",VLOOKUP($A45,'MG Universe'!$A$2:$S$9990,11))</f>
        <v/>
      </c>
      <c r="L45" s="100" t="str">
        <f>IF($A45="","",VLOOKUP($A45,'MG Universe'!$A$2:$S$9990,12))</f>
        <v/>
      </c>
      <c r="M45" s="12" t="str">
        <f>IF($A45="","",VLOOKUP($A45,'MG Universe'!$A$2:$S$9990,13))</f>
        <v/>
      </c>
      <c r="N45" s="79" t="str">
        <f>IF($A45="","",VLOOKUP($A45,'MG Universe'!$A$2:$S$9990,14))</f>
        <v/>
      </c>
      <c r="O45" s="15" t="str">
        <f>IF($A45="","",VLOOKUP($A45,'MG Universe'!$A$2:$S$9990,15))</f>
        <v/>
      </c>
      <c r="P45" s="16" t="str">
        <f>IF($A45="","",VLOOKUP($A45,'MG Universe'!$A$2:$S$9990,16))</f>
        <v/>
      </c>
      <c r="Q45" s="80" t="str">
        <f>IF($A45="","",VLOOKUP($A45,'MG Universe'!$A$2:$S$9990,17))</f>
        <v/>
      </c>
      <c r="R45" s="15" t="str">
        <f>IF($A45="","",VLOOKUP($A45,'MG Universe'!$A$2:$S$9990,18))</f>
        <v/>
      </c>
    </row>
    <row r="46" spans="1:18" x14ac:dyDescent="0.25">
      <c r="A46" s="76"/>
      <c r="B46" s="12" t="str">
        <f>IF($A46="","",VLOOKUP($A46,'MG Universe'!$A$2:$S$9990,2))</f>
        <v/>
      </c>
      <c r="C46" s="12" t="str">
        <f>IF($A46="","",VLOOKUP($A46,'MG Universe'!$A$2:$S$9990,3))</f>
        <v/>
      </c>
      <c r="D46" s="12" t="str">
        <f>IF($A46="","",VLOOKUP($A46,'MG Universe'!$A$2:$S$9990,4))</f>
        <v/>
      </c>
      <c r="E46" s="12" t="str">
        <f>IF($A46="","",VLOOKUP($A46,'MG Universe'!$A$2:$S$9990,5))</f>
        <v/>
      </c>
      <c r="F46" s="13" t="str">
        <f>IF($A46="","",VLOOKUP($A46,'MG Universe'!$A$2:$S$9990,6))</f>
        <v/>
      </c>
      <c r="G46" s="77" t="str">
        <f>IF($A46="","",VLOOKUP($A46,'MG Universe'!$A$2:$S$9990,7))</f>
        <v/>
      </c>
      <c r="H46" s="15" t="str">
        <f>IF($A46="","",VLOOKUP($A46,'MG Universe'!$A$2:$S$9990,8))</f>
        <v/>
      </c>
      <c r="I46" s="15" t="str">
        <f>IF($A46="","",VLOOKUP($A46,'MG Universe'!$A$2:$S$9990,9))</f>
        <v/>
      </c>
      <c r="J46" s="16" t="str">
        <f>IF($A46="","",VLOOKUP($A46,'MG Universe'!$A$2:$S$9990,10))</f>
        <v/>
      </c>
      <c r="K46" s="78" t="str">
        <f>IF($A46="","",VLOOKUP($A46,'MG Universe'!$A$2:$S$9990,11))</f>
        <v/>
      </c>
      <c r="L46" s="100" t="str">
        <f>IF($A46="","",VLOOKUP($A46,'MG Universe'!$A$2:$S$9990,12))</f>
        <v/>
      </c>
      <c r="M46" s="12" t="str">
        <f>IF($A46="","",VLOOKUP($A46,'MG Universe'!$A$2:$S$9990,13))</f>
        <v/>
      </c>
      <c r="N46" s="79" t="str">
        <f>IF($A46="","",VLOOKUP($A46,'MG Universe'!$A$2:$S$9990,14))</f>
        <v/>
      </c>
      <c r="O46" s="15" t="str">
        <f>IF($A46="","",VLOOKUP($A46,'MG Universe'!$A$2:$S$9990,15))</f>
        <v/>
      </c>
      <c r="P46" s="16" t="str">
        <f>IF($A46="","",VLOOKUP($A46,'MG Universe'!$A$2:$S$9990,16))</f>
        <v/>
      </c>
      <c r="Q46" s="80" t="str">
        <f>IF($A46="","",VLOOKUP($A46,'MG Universe'!$A$2:$S$9990,17))</f>
        <v/>
      </c>
      <c r="R46" s="15" t="str">
        <f>IF($A46="","",VLOOKUP($A46,'MG Universe'!$A$2:$S$9990,18))</f>
        <v/>
      </c>
    </row>
    <row r="47" spans="1:18" x14ac:dyDescent="0.25">
      <c r="A47" s="76"/>
      <c r="B47" s="12" t="str">
        <f>IF($A47="","",VLOOKUP($A47,'MG Universe'!$A$2:$S$9990,2))</f>
        <v/>
      </c>
      <c r="C47" s="12" t="str">
        <f>IF($A47="","",VLOOKUP($A47,'MG Universe'!$A$2:$S$9990,3))</f>
        <v/>
      </c>
      <c r="D47" s="12" t="str">
        <f>IF($A47="","",VLOOKUP($A47,'MG Universe'!$A$2:$S$9990,4))</f>
        <v/>
      </c>
      <c r="E47" s="12" t="str">
        <f>IF($A47="","",VLOOKUP($A47,'MG Universe'!$A$2:$S$9990,5))</f>
        <v/>
      </c>
      <c r="F47" s="13" t="str">
        <f>IF($A47="","",VLOOKUP($A47,'MG Universe'!$A$2:$S$9990,6))</f>
        <v/>
      </c>
      <c r="G47" s="77" t="str">
        <f>IF($A47="","",VLOOKUP($A47,'MG Universe'!$A$2:$S$9990,7))</f>
        <v/>
      </c>
      <c r="H47" s="15" t="str">
        <f>IF($A47="","",VLOOKUP($A47,'MG Universe'!$A$2:$S$9990,8))</f>
        <v/>
      </c>
      <c r="I47" s="15" t="str">
        <f>IF($A47="","",VLOOKUP($A47,'MG Universe'!$A$2:$S$9990,9))</f>
        <v/>
      </c>
      <c r="J47" s="16" t="str">
        <f>IF($A47="","",VLOOKUP($A47,'MG Universe'!$A$2:$S$9990,10))</f>
        <v/>
      </c>
      <c r="K47" s="78" t="str">
        <f>IF($A47="","",VLOOKUP($A47,'MG Universe'!$A$2:$S$9990,11))</f>
        <v/>
      </c>
      <c r="L47" s="100" t="str">
        <f>IF($A47="","",VLOOKUP($A47,'MG Universe'!$A$2:$S$9990,12))</f>
        <v/>
      </c>
      <c r="M47" s="12" t="str">
        <f>IF($A47="","",VLOOKUP($A47,'MG Universe'!$A$2:$S$9990,13))</f>
        <v/>
      </c>
      <c r="N47" s="79" t="str">
        <f>IF($A47="","",VLOOKUP($A47,'MG Universe'!$A$2:$S$9990,14))</f>
        <v/>
      </c>
      <c r="O47" s="15" t="str">
        <f>IF($A47="","",VLOOKUP($A47,'MG Universe'!$A$2:$S$9990,15))</f>
        <v/>
      </c>
      <c r="P47" s="16" t="str">
        <f>IF($A47="","",VLOOKUP($A47,'MG Universe'!$A$2:$S$9990,16))</f>
        <v/>
      </c>
      <c r="Q47" s="80" t="str">
        <f>IF($A47="","",VLOOKUP($A47,'MG Universe'!$A$2:$S$9990,17))</f>
        <v/>
      </c>
      <c r="R47" s="15" t="str">
        <f>IF($A47="","",VLOOKUP($A47,'MG Universe'!$A$2:$S$9990,18))</f>
        <v/>
      </c>
    </row>
    <row r="48" spans="1:18" x14ac:dyDescent="0.25">
      <c r="A48" s="76"/>
      <c r="B48" s="12" t="str">
        <f>IF($A48="","",VLOOKUP($A48,'MG Universe'!$A$2:$S$9990,2))</f>
        <v/>
      </c>
      <c r="C48" s="12" t="str">
        <f>IF($A48="","",VLOOKUP($A48,'MG Universe'!$A$2:$S$9990,3))</f>
        <v/>
      </c>
      <c r="D48" s="12" t="str">
        <f>IF($A48="","",VLOOKUP($A48,'MG Universe'!$A$2:$S$9990,4))</f>
        <v/>
      </c>
      <c r="E48" s="12" t="str">
        <f>IF($A48="","",VLOOKUP($A48,'MG Universe'!$A$2:$S$9990,5))</f>
        <v/>
      </c>
      <c r="F48" s="13" t="str">
        <f>IF($A48="","",VLOOKUP($A48,'MG Universe'!$A$2:$S$9990,6))</f>
        <v/>
      </c>
      <c r="G48" s="77" t="str">
        <f>IF($A48="","",VLOOKUP($A48,'MG Universe'!$A$2:$S$9990,7))</f>
        <v/>
      </c>
      <c r="H48" s="15" t="str">
        <f>IF($A48="","",VLOOKUP($A48,'MG Universe'!$A$2:$S$9990,8))</f>
        <v/>
      </c>
      <c r="I48" s="15" t="str">
        <f>IF($A48="","",VLOOKUP($A48,'MG Universe'!$A$2:$S$9990,9))</f>
        <v/>
      </c>
      <c r="J48" s="16" t="str">
        <f>IF($A48="","",VLOOKUP($A48,'MG Universe'!$A$2:$S$9990,10))</f>
        <v/>
      </c>
      <c r="K48" s="78" t="str">
        <f>IF($A48="","",VLOOKUP($A48,'MG Universe'!$A$2:$S$9990,11))</f>
        <v/>
      </c>
      <c r="L48" s="100" t="str">
        <f>IF($A48="","",VLOOKUP($A48,'MG Universe'!$A$2:$S$9990,12))</f>
        <v/>
      </c>
      <c r="M48" s="12" t="str">
        <f>IF($A48="","",VLOOKUP($A48,'MG Universe'!$A$2:$S$9990,13))</f>
        <v/>
      </c>
      <c r="N48" s="79" t="str">
        <f>IF($A48="","",VLOOKUP($A48,'MG Universe'!$A$2:$S$9990,14))</f>
        <v/>
      </c>
      <c r="O48" s="15" t="str">
        <f>IF($A48="","",VLOOKUP($A48,'MG Universe'!$A$2:$S$9990,15))</f>
        <v/>
      </c>
      <c r="P48" s="16" t="str">
        <f>IF($A48="","",VLOOKUP($A48,'MG Universe'!$A$2:$S$9990,16))</f>
        <v/>
      </c>
      <c r="Q48" s="80" t="str">
        <f>IF($A48="","",VLOOKUP($A48,'MG Universe'!$A$2:$S$9990,17))</f>
        <v/>
      </c>
      <c r="R48" s="15" t="str">
        <f>IF($A48="","",VLOOKUP($A48,'MG Universe'!$A$2:$S$9990,18))</f>
        <v/>
      </c>
    </row>
    <row r="49" spans="1:18" x14ac:dyDescent="0.25">
      <c r="A49" s="76"/>
      <c r="B49" s="12" t="str">
        <f>IF($A49="","",VLOOKUP($A49,'MG Universe'!$A$2:$S$9990,2))</f>
        <v/>
      </c>
      <c r="C49" s="12" t="str">
        <f>IF($A49="","",VLOOKUP($A49,'MG Universe'!$A$2:$S$9990,3))</f>
        <v/>
      </c>
      <c r="D49" s="12" t="str">
        <f>IF($A49="","",VLOOKUP($A49,'MG Universe'!$A$2:$S$9990,4))</f>
        <v/>
      </c>
      <c r="E49" s="12" t="str">
        <f>IF($A49="","",VLOOKUP($A49,'MG Universe'!$A$2:$S$9990,5))</f>
        <v/>
      </c>
      <c r="F49" s="13" t="str">
        <f>IF($A49="","",VLOOKUP($A49,'MG Universe'!$A$2:$S$9990,6))</f>
        <v/>
      </c>
      <c r="G49" s="77" t="str">
        <f>IF($A49="","",VLOOKUP($A49,'MG Universe'!$A$2:$S$9990,7))</f>
        <v/>
      </c>
      <c r="H49" s="15" t="str">
        <f>IF($A49="","",VLOOKUP($A49,'MG Universe'!$A$2:$S$9990,8))</f>
        <v/>
      </c>
      <c r="I49" s="15" t="str">
        <f>IF($A49="","",VLOOKUP($A49,'MG Universe'!$A$2:$S$9990,9))</f>
        <v/>
      </c>
      <c r="J49" s="16" t="str">
        <f>IF($A49="","",VLOOKUP($A49,'MG Universe'!$A$2:$S$9990,10))</f>
        <v/>
      </c>
      <c r="K49" s="78" t="str">
        <f>IF($A49="","",VLOOKUP($A49,'MG Universe'!$A$2:$S$9990,11))</f>
        <v/>
      </c>
      <c r="L49" s="100" t="str">
        <f>IF($A49="","",VLOOKUP($A49,'MG Universe'!$A$2:$S$9990,12))</f>
        <v/>
      </c>
      <c r="M49" s="12" t="str">
        <f>IF($A49="","",VLOOKUP($A49,'MG Universe'!$A$2:$S$9990,13))</f>
        <v/>
      </c>
      <c r="N49" s="79" t="str">
        <f>IF($A49="","",VLOOKUP($A49,'MG Universe'!$A$2:$S$9990,14))</f>
        <v/>
      </c>
      <c r="O49" s="15" t="str">
        <f>IF($A49="","",VLOOKUP($A49,'MG Universe'!$A$2:$S$9990,15))</f>
        <v/>
      </c>
      <c r="P49" s="16" t="str">
        <f>IF($A49="","",VLOOKUP($A49,'MG Universe'!$A$2:$S$9990,16))</f>
        <v/>
      </c>
      <c r="Q49" s="80" t="str">
        <f>IF($A49="","",VLOOKUP($A49,'MG Universe'!$A$2:$S$9990,17))</f>
        <v/>
      </c>
      <c r="R49" s="15" t="str">
        <f>IF($A49="","",VLOOKUP($A49,'MG Universe'!$A$2:$S$9990,18))</f>
        <v/>
      </c>
    </row>
    <row r="50" spans="1:18" x14ac:dyDescent="0.25">
      <c r="A50" s="76"/>
      <c r="B50" s="12" t="str">
        <f>IF($A50="","",VLOOKUP($A50,'MG Universe'!$A$2:$S$9990,2))</f>
        <v/>
      </c>
      <c r="C50" s="12" t="str">
        <f>IF($A50="","",VLOOKUP($A50,'MG Universe'!$A$2:$S$9990,3))</f>
        <v/>
      </c>
      <c r="D50" s="12" t="str">
        <f>IF($A50="","",VLOOKUP($A50,'MG Universe'!$A$2:$S$9990,4))</f>
        <v/>
      </c>
      <c r="E50" s="12" t="str">
        <f>IF($A50="","",VLOOKUP($A50,'MG Universe'!$A$2:$S$9990,5))</f>
        <v/>
      </c>
      <c r="F50" s="13" t="str">
        <f>IF($A50="","",VLOOKUP($A50,'MG Universe'!$A$2:$S$9990,6))</f>
        <v/>
      </c>
      <c r="G50" s="77" t="str">
        <f>IF($A50="","",VLOOKUP($A50,'MG Universe'!$A$2:$S$9990,7))</f>
        <v/>
      </c>
      <c r="H50" s="15" t="str">
        <f>IF($A50="","",VLOOKUP($A50,'MG Universe'!$A$2:$S$9990,8))</f>
        <v/>
      </c>
      <c r="I50" s="15" t="str">
        <f>IF($A50="","",VLOOKUP($A50,'MG Universe'!$A$2:$S$9990,9))</f>
        <v/>
      </c>
      <c r="J50" s="16" t="str">
        <f>IF($A50="","",VLOOKUP($A50,'MG Universe'!$A$2:$S$9990,10))</f>
        <v/>
      </c>
      <c r="K50" s="78" t="str">
        <f>IF($A50="","",VLOOKUP($A50,'MG Universe'!$A$2:$S$9990,11))</f>
        <v/>
      </c>
      <c r="L50" s="100" t="str">
        <f>IF($A50="","",VLOOKUP($A50,'MG Universe'!$A$2:$S$9990,12))</f>
        <v/>
      </c>
      <c r="M50" s="12" t="str">
        <f>IF($A50="","",VLOOKUP($A50,'MG Universe'!$A$2:$S$9990,13))</f>
        <v/>
      </c>
      <c r="N50" s="79" t="str">
        <f>IF($A50="","",VLOOKUP($A50,'MG Universe'!$A$2:$S$9990,14))</f>
        <v/>
      </c>
      <c r="O50" s="15" t="str">
        <f>IF($A50="","",VLOOKUP($A50,'MG Universe'!$A$2:$S$9990,15))</f>
        <v/>
      </c>
      <c r="P50" s="16" t="str">
        <f>IF($A50="","",VLOOKUP($A50,'MG Universe'!$A$2:$S$9990,16))</f>
        <v/>
      </c>
      <c r="Q50" s="80" t="str">
        <f>IF($A50="","",VLOOKUP($A50,'MG Universe'!$A$2:$S$9990,17))</f>
        <v/>
      </c>
      <c r="R50" s="15" t="str">
        <f>IF($A50="","",VLOOKUP($A50,'MG Universe'!$A$2:$S$9990,18))</f>
        <v/>
      </c>
    </row>
    <row r="51" spans="1:18" x14ac:dyDescent="0.25">
      <c r="A51" s="76"/>
      <c r="B51" s="12" t="str">
        <f>IF($A51="","",VLOOKUP($A51,'MG Universe'!$A$2:$S$9990,2))</f>
        <v/>
      </c>
      <c r="C51" s="12" t="str">
        <f>IF($A51="","",VLOOKUP($A51,'MG Universe'!$A$2:$S$9990,3))</f>
        <v/>
      </c>
      <c r="D51" s="12" t="str">
        <f>IF($A51="","",VLOOKUP($A51,'MG Universe'!$A$2:$S$9990,4))</f>
        <v/>
      </c>
      <c r="E51" s="12" t="str">
        <f>IF($A51="","",VLOOKUP($A51,'MG Universe'!$A$2:$S$9990,5))</f>
        <v/>
      </c>
      <c r="F51" s="13" t="str">
        <f>IF($A51="","",VLOOKUP($A51,'MG Universe'!$A$2:$S$9990,6))</f>
        <v/>
      </c>
      <c r="G51" s="77" t="str">
        <f>IF($A51="","",VLOOKUP($A51,'MG Universe'!$A$2:$S$9990,7))</f>
        <v/>
      </c>
      <c r="H51" s="15" t="str">
        <f>IF($A51="","",VLOOKUP($A51,'MG Universe'!$A$2:$S$9990,8))</f>
        <v/>
      </c>
      <c r="I51" s="15" t="str">
        <f>IF($A51="","",VLOOKUP($A51,'MG Universe'!$A$2:$S$9990,9))</f>
        <v/>
      </c>
      <c r="J51" s="16" t="str">
        <f>IF($A51="","",VLOOKUP($A51,'MG Universe'!$A$2:$S$9990,10))</f>
        <v/>
      </c>
      <c r="K51" s="78" t="str">
        <f>IF($A51="","",VLOOKUP($A51,'MG Universe'!$A$2:$S$9990,11))</f>
        <v/>
      </c>
      <c r="L51" s="100" t="str">
        <f>IF($A51="","",VLOOKUP($A51,'MG Universe'!$A$2:$S$9990,12))</f>
        <v/>
      </c>
      <c r="M51" s="12" t="str">
        <f>IF($A51="","",VLOOKUP($A51,'MG Universe'!$A$2:$S$9990,13))</f>
        <v/>
      </c>
      <c r="N51" s="79" t="str">
        <f>IF($A51="","",VLOOKUP($A51,'MG Universe'!$A$2:$S$9990,14))</f>
        <v/>
      </c>
      <c r="O51" s="15" t="str">
        <f>IF($A51="","",VLOOKUP($A51,'MG Universe'!$A$2:$S$9990,15))</f>
        <v/>
      </c>
      <c r="P51" s="16" t="str">
        <f>IF($A51="","",VLOOKUP($A51,'MG Universe'!$A$2:$S$9990,16))</f>
        <v/>
      </c>
      <c r="Q51" s="80" t="str">
        <f>IF($A51="","",VLOOKUP($A51,'MG Universe'!$A$2:$S$9990,17))</f>
        <v/>
      </c>
      <c r="R51" s="15" t="str">
        <f>IF($A51="","",VLOOKUP($A51,'MG Universe'!$A$2:$S$9990,18))</f>
        <v/>
      </c>
    </row>
    <row r="52" spans="1:18" x14ac:dyDescent="0.25">
      <c r="A52" s="76"/>
      <c r="B52" s="12" t="str">
        <f>IF($A52="","",VLOOKUP($A52,'MG Universe'!$A$2:$S$9990,2))</f>
        <v/>
      </c>
      <c r="C52" s="12" t="str">
        <f>IF($A52="","",VLOOKUP($A52,'MG Universe'!$A$2:$S$9990,3))</f>
        <v/>
      </c>
      <c r="D52" s="12" t="str">
        <f>IF($A52="","",VLOOKUP($A52,'MG Universe'!$A$2:$S$9990,4))</f>
        <v/>
      </c>
      <c r="E52" s="12" t="str">
        <f>IF($A52="","",VLOOKUP($A52,'MG Universe'!$A$2:$S$9990,5))</f>
        <v/>
      </c>
      <c r="F52" s="13" t="str">
        <f>IF($A52="","",VLOOKUP($A52,'MG Universe'!$A$2:$S$9990,6))</f>
        <v/>
      </c>
      <c r="G52" s="77" t="str">
        <f>IF($A52="","",VLOOKUP($A52,'MG Universe'!$A$2:$S$9990,7))</f>
        <v/>
      </c>
      <c r="H52" s="15" t="str">
        <f>IF($A52="","",VLOOKUP($A52,'MG Universe'!$A$2:$S$9990,8))</f>
        <v/>
      </c>
      <c r="I52" s="15" t="str">
        <f>IF($A52="","",VLOOKUP($A52,'MG Universe'!$A$2:$S$9990,9))</f>
        <v/>
      </c>
      <c r="J52" s="16" t="str">
        <f>IF($A52="","",VLOOKUP($A52,'MG Universe'!$A$2:$S$9990,10))</f>
        <v/>
      </c>
      <c r="K52" s="78" t="str">
        <f>IF($A52="","",VLOOKUP($A52,'MG Universe'!$A$2:$S$9990,11))</f>
        <v/>
      </c>
      <c r="L52" s="100" t="str">
        <f>IF($A52="","",VLOOKUP($A52,'MG Universe'!$A$2:$S$9990,12))</f>
        <v/>
      </c>
      <c r="M52" s="12" t="str">
        <f>IF($A52="","",VLOOKUP($A52,'MG Universe'!$A$2:$S$9990,13))</f>
        <v/>
      </c>
      <c r="N52" s="79" t="str">
        <f>IF($A52="","",VLOOKUP($A52,'MG Universe'!$A$2:$S$9990,14))</f>
        <v/>
      </c>
      <c r="O52" s="15" t="str">
        <f>IF($A52="","",VLOOKUP($A52,'MG Universe'!$A$2:$S$9990,15))</f>
        <v/>
      </c>
      <c r="P52" s="16" t="str">
        <f>IF($A52="","",VLOOKUP($A52,'MG Universe'!$A$2:$S$9990,16))</f>
        <v/>
      </c>
      <c r="Q52" s="80" t="str">
        <f>IF($A52="","",VLOOKUP($A52,'MG Universe'!$A$2:$S$9990,17))</f>
        <v/>
      </c>
      <c r="R52" s="15" t="str">
        <f>IF($A52="","",VLOOKUP($A52,'MG Universe'!$A$2:$S$9990,18))</f>
        <v/>
      </c>
    </row>
    <row r="53" spans="1:18" x14ac:dyDescent="0.25">
      <c r="A53" s="76"/>
      <c r="B53" s="12" t="str">
        <f>IF($A53="","",VLOOKUP($A53,'MG Universe'!$A$2:$S$9990,2))</f>
        <v/>
      </c>
      <c r="C53" s="12" t="str">
        <f>IF($A53="","",VLOOKUP($A53,'MG Universe'!$A$2:$S$9990,3))</f>
        <v/>
      </c>
      <c r="D53" s="12" t="str">
        <f>IF($A53="","",VLOOKUP($A53,'MG Universe'!$A$2:$S$9990,4))</f>
        <v/>
      </c>
      <c r="E53" s="12" t="str">
        <f>IF($A53="","",VLOOKUP($A53,'MG Universe'!$A$2:$S$9990,5))</f>
        <v/>
      </c>
      <c r="F53" s="13" t="str">
        <f>IF($A53="","",VLOOKUP($A53,'MG Universe'!$A$2:$S$9990,6))</f>
        <v/>
      </c>
      <c r="G53" s="77" t="str">
        <f>IF($A53="","",VLOOKUP($A53,'MG Universe'!$A$2:$S$9990,7))</f>
        <v/>
      </c>
      <c r="H53" s="15" t="str">
        <f>IF($A53="","",VLOOKUP($A53,'MG Universe'!$A$2:$S$9990,8))</f>
        <v/>
      </c>
      <c r="I53" s="15" t="str">
        <f>IF($A53="","",VLOOKUP($A53,'MG Universe'!$A$2:$S$9990,9))</f>
        <v/>
      </c>
      <c r="J53" s="16" t="str">
        <f>IF($A53="","",VLOOKUP($A53,'MG Universe'!$A$2:$S$9990,10))</f>
        <v/>
      </c>
      <c r="K53" s="78" t="str">
        <f>IF($A53="","",VLOOKUP($A53,'MG Universe'!$A$2:$S$9990,11))</f>
        <v/>
      </c>
      <c r="L53" s="100" t="str">
        <f>IF($A53="","",VLOOKUP($A53,'MG Universe'!$A$2:$S$9990,12))</f>
        <v/>
      </c>
      <c r="M53" s="12" t="str">
        <f>IF($A53="","",VLOOKUP($A53,'MG Universe'!$A$2:$S$9990,13))</f>
        <v/>
      </c>
      <c r="N53" s="79" t="str">
        <f>IF($A53="","",VLOOKUP($A53,'MG Universe'!$A$2:$S$9990,14))</f>
        <v/>
      </c>
      <c r="O53" s="15" t="str">
        <f>IF($A53="","",VLOOKUP($A53,'MG Universe'!$A$2:$S$9990,15))</f>
        <v/>
      </c>
      <c r="P53" s="16" t="str">
        <f>IF($A53="","",VLOOKUP($A53,'MG Universe'!$A$2:$S$9990,16))</f>
        <v/>
      </c>
      <c r="Q53" s="80" t="str">
        <f>IF($A53="","",VLOOKUP($A53,'MG Universe'!$A$2:$S$9990,17))</f>
        <v/>
      </c>
      <c r="R53" s="15" t="str">
        <f>IF($A53="","",VLOOKUP($A53,'MG Universe'!$A$2:$S$9990,18))</f>
        <v/>
      </c>
    </row>
    <row r="54" spans="1:18" x14ac:dyDescent="0.25">
      <c r="A54" s="76"/>
      <c r="B54" s="12" t="str">
        <f>IF($A54="","",VLOOKUP($A54,'MG Universe'!$A$2:$S$9990,2))</f>
        <v/>
      </c>
      <c r="C54" s="12" t="str">
        <f>IF($A54="","",VLOOKUP($A54,'MG Universe'!$A$2:$S$9990,3))</f>
        <v/>
      </c>
      <c r="D54" s="12" t="str">
        <f>IF($A54="","",VLOOKUP($A54,'MG Universe'!$A$2:$S$9990,4))</f>
        <v/>
      </c>
      <c r="E54" s="12" t="str">
        <f>IF($A54="","",VLOOKUP($A54,'MG Universe'!$A$2:$S$9990,5))</f>
        <v/>
      </c>
      <c r="F54" s="13" t="str">
        <f>IF($A54="","",VLOOKUP($A54,'MG Universe'!$A$2:$S$9990,6))</f>
        <v/>
      </c>
      <c r="G54" s="77" t="str">
        <f>IF($A54="","",VLOOKUP($A54,'MG Universe'!$A$2:$S$9990,7))</f>
        <v/>
      </c>
      <c r="H54" s="15" t="str">
        <f>IF($A54="","",VLOOKUP($A54,'MG Universe'!$A$2:$S$9990,8))</f>
        <v/>
      </c>
      <c r="I54" s="15" t="str">
        <f>IF($A54="","",VLOOKUP($A54,'MG Universe'!$A$2:$S$9990,9))</f>
        <v/>
      </c>
      <c r="J54" s="16" t="str">
        <f>IF($A54="","",VLOOKUP($A54,'MG Universe'!$A$2:$S$9990,10))</f>
        <v/>
      </c>
      <c r="K54" s="78" t="str">
        <f>IF($A54="","",VLOOKUP($A54,'MG Universe'!$A$2:$S$9990,11))</f>
        <v/>
      </c>
      <c r="L54" s="100" t="str">
        <f>IF($A54="","",VLOOKUP($A54,'MG Universe'!$A$2:$S$9990,12))</f>
        <v/>
      </c>
      <c r="M54" s="12" t="str">
        <f>IF($A54="","",VLOOKUP($A54,'MG Universe'!$A$2:$S$9990,13))</f>
        <v/>
      </c>
      <c r="N54" s="79" t="str">
        <f>IF($A54="","",VLOOKUP($A54,'MG Universe'!$A$2:$S$9990,14))</f>
        <v/>
      </c>
      <c r="O54" s="15" t="str">
        <f>IF($A54="","",VLOOKUP($A54,'MG Universe'!$A$2:$S$9990,15))</f>
        <v/>
      </c>
      <c r="P54" s="16" t="str">
        <f>IF($A54="","",VLOOKUP($A54,'MG Universe'!$A$2:$S$9990,16))</f>
        <v/>
      </c>
      <c r="Q54" s="80" t="str">
        <f>IF($A54="","",VLOOKUP($A54,'MG Universe'!$A$2:$S$9990,17))</f>
        <v/>
      </c>
      <c r="R54" s="15" t="str">
        <f>IF($A54="","",VLOOKUP($A54,'MG Universe'!$A$2:$S$9990,18))</f>
        <v/>
      </c>
    </row>
    <row r="55" spans="1:18" x14ac:dyDescent="0.25">
      <c r="A55" s="76"/>
      <c r="B55" s="12" t="str">
        <f>IF($A55="","",VLOOKUP($A55,'MG Universe'!$A$2:$S$9990,2))</f>
        <v/>
      </c>
      <c r="C55" s="12" t="str">
        <f>IF($A55="","",VLOOKUP($A55,'MG Universe'!$A$2:$S$9990,3))</f>
        <v/>
      </c>
      <c r="D55" s="12" t="str">
        <f>IF($A55="","",VLOOKUP($A55,'MG Universe'!$A$2:$S$9990,4))</f>
        <v/>
      </c>
      <c r="E55" s="12" t="str">
        <f>IF($A55="","",VLOOKUP($A55,'MG Universe'!$A$2:$S$9990,5))</f>
        <v/>
      </c>
      <c r="F55" s="13" t="str">
        <f>IF($A55="","",VLOOKUP($A55,'MG Universe'!$A$2:$S$9990,6))</f>
        <v/>
      </c>
      <c r="G55" s="77" t="str">
        <f>IF($A55="","",VLOOKUP($A55,'MG Universe'!$A$2:$S$9990,7))</f>
        <v/>
      </c>
      <c r="H55" s="15" t="str">
        <f>IF($A55="","",VLOOKUP($A55,'MG Universe'!$A$2:$S$9990,8))</f>
        <v/>
      </c>
      <c r="I55" s="15" t="str">
        <f>IF($A55="","",VLOOKUP($A55,'MG Universe'!$A$2:$S$9990,9))</f>
        <v/>
      </c>
      <c r="J55" s="16" t="str">
        <f>IF($A55="","",VLOOKUP($A55,'MG Universe'!$A$2:$S$9990,10))</f>
        <v/>
      </c>
      <c r="K55" s="78" t="str">
        <f>IF($A55="","",VLOOKUP($A55,'MG Universe'!$A$2:$S$9990,11))</f>
        <v/>
      </c>
      <c r="L55" s="100" t="str">
        <f>IF($A55="","",VLOOKUP($A55,'MG Universe'!$A$2:$S$9990,12))</f>
        <v/>
      </c>
      <c r="M55" s="12" t="str">
        <f>IF($A55="","",VLOOKUP($A55,'MG Universe'!$A$2:$S$9990,13))</f>
        <v/>
      </c>
      <c r="N55" s="79" t="str">
        <f>IF($A55="","",VLOOKUP($A55,'MG Universe'!$A$2:$S$9990,14))</f>
        <v/>
      </c>
      <c r="O55" s="15" t="str">
        <f>IF($A55="","",VLOOKUP($A55,'MG Universe'!$A$2:$S$9990,15))</f>
        <v/>
      </c>
      <c r="P55" s="16" t="str">
        <f>IF($A55="","",VLOOKUP($A55,'MG Universe'!$A$2:$S$9990,16))</f>
        <v/>
      </c>
      <c r="Q55" s="80" t="str">
        <f>IF($A55="","",VLOOKUP($A55,'MG Universe'!$A$2:$S$9990,17))</f>
        <v/>
      </c>
      <c r="R55" s="15" t="str">
        <f>IF($A55="","",VLOOKUP($A55,'MG Universe'!$A$2:$S$9990,18))</f>
        <v/>
      </c>
    </row>
    <row r="56" spans="1:18" x14ac:dyDescent="0.25">
      <c r="A56" s="76"/>
      <c r="B56" s="12" t="str">
        <f>IF($A56="","",VLOOKUP($A56,'MG Universe'!$A$2:$S$9990,2))</f>
        <v/>
      </c>
      <c r="C56" s="12" t="str">
        <f>IF($A56="","",VLOOKUP($A56,'MG Universe'!$A$2:$S$9990,3))</f>
        <v/>
      </c>
      <c r="D56" s="12" t="str">
        <f>IF($A56="","",VLOOKUP($A56,'MG Universe'!$A$2:$S$9990,4))</f>
        <v/>
      </c>
      <c r="E56" s="12" t="str">
        <f>IF($A56="","",VLOOKUP($A56,'MG Universe'!$A$2:$S$9990,5))</f>
        <v/>
      </c>
      <c r="F56" s="13" t="str">
        <f>IF($A56="","",VLOOKUP($A56,'MG Universe'!$A$2:$S$9990,6))</f>
        <v/>
      </c>
      <c r="G56" s="77" t="str">
        <f>IF($A56="","",VLOOKUP($A56,'MG Universe'!$A$2:$S$9990,7))</f>
        <v/>
      </c>
      <c r="H56" s="15" t="str">
        <f>IF($A56="","",VLOOKUP($A56,'MG Universe'!$A$2:$S$9990,8))</f>
        <v/>
      </c>
      <c r="I56" s="15" t="str">
        <f>IF($A56="","",VLOOKUP($A56,'MG Universe'!$A$2:$S$9990,9))</f>
        <v/>
      </c>
      <c r="J56" s="16" t="str">
        <f>IF($A56="","",VLOOKUP($A56,'MG Universe'!$A$2:$S$9990,10))</f>
        <v/>
      </c>
      <c r="K56" s="78" t="str">
        <f>IF($A56="","",VLOOKUP($A56,'MG Universe'!$A$2:$S$9990,11))</f>
        <v/>
      </c>
      <c r="L56" s="100" t="str">
        <f>IF($A56="","",VLOOKUP($A56,'MG Universe'!$A$2:$S$9990,12))</f>
        <v/>
      </c>
      <c r="M56" s="12" t="str">
        <f>IF($A56="","",VLOOKUP($A56,'MG Universe'!$A$2:$S$9990,13))</f>
        <v/>
      </c>
      <c r="N56" s="79" t="str">
        <f>IF($A56="","",VLOOKUP($A56,'MG Universe'!$A$2:$S$9990,14))</f>
        <v/>
      </c>
      <c r="O56" s="15" t="str">
        <f>IF($A56="","",VLOOKUP($A56,'MG Universe'!$A$2:$S$9990,15))</f>
        <v/>
      </c>
      <c r="P56" s="16" t="str">
        <f>IF($A56="","",VLOOKUP($A56,'MG Universe'!$A$2:$S$9990,16))</f>
        <v/>
      </c>
      <c r="Q56" s="80" t="str">
        <f>IF($A56="","",VLOOKUP($A56,'MG Universe'!$A$2:$S$9990,17))</f>
        <v/>
      </c>
      <c r="R56" s="15" t="str">
        <f>IF($A56="","",VLOOKUP($A56,'MG Universe'!$A$2:$S$9990,18))</f>
        <v/>
      </c>
    </row>
    <row r="57" spans="1:18" x14ac:dyDescent="0.25">
      <c r="A57" s="76"/>
      <c r="B57" s="12" t="str">
        <f>IF($A57="","",VLOOKUP($A57,'MG Universe'!$A$2:$S$9990,2))</f>
        <v/>
      </c>
      <c r="C57" s="12" t="str">
        <f>IF($A57="","",VLOOKUP($A57,'MG Universe'!$A$2:$S$9990,3))</f>
        <v/>
      </c>
      <c r="D57" s="12" t="str">
        <f>IF($A57="","",VLOOKUP($A57,'MG Universe'!$A$2:$S$9990,4))</f>
        <v/>
      </c>
      <c r="E57" s="12" t="str">
        <f>IF($A57="","",VLOOKUP($A57,'MG Universe'!$A$2:$S$9990,5))</f>
        <v/>
      </c>
      <c r="F57" s="13" t="str">
        <f>IF($A57="","",VLOOKUP($A57,'MG Universe'!$A$2:$S$9990,6))</f>
        <v/>
      </c>
      <c r="G57" s="77" t="str">
        <f>IF($A57="","",VLOOKUP($A57,'MG Universe'!$A$2:$S$9990,7))</f>
        <v/>
      </c>
      <c r="H57" s="15" t="str">
        <f>IF($A57="","",VLOOKUP($A57,'MG Universe'!$A$2:$S$9990,8))</f>
        <v/>
      </c>
      <c r="I57" s="15" t="str">
        <f>IF($A57="","",VLOOKUP($A57,'MG Universe'!$A$2:$S$9990,9))</f>
        <v/>
      </c>
      <c r="J57" s="16" t="str">
        <f>IF($A57="","",VLOOKUP($A57,'MG Universe'!$A$2:$S$9990,10))</f>
        <v/>
      </c>
      <c r="K57" s="78" t="str">
        <f>IF($A57="","",VLOOKUP($A57,'MG Universe'!$A$2:$S$9990,11))</f>
        <v/>
      </c>
      <c r="L57" s="100" t="str">
        <f>IF($A57="","",VLOOKUP($A57,'MG Universe'!$A$2:$S$9990,12))</f>
        <v/>
      </c>
      <c r="M57" s="12" t="str">
        <f>IF($A57="","",VLOOKUP($A57,'MG Universe'!$A$2:$S$9990,13))</f>
        <v/>
      </c>
      <c r="N57" s="79" t="str">
        <f>IF($A57="","",VLOOKUP($A57,'MG Universe'!$A$2:$S$9990,14))</f>
        <v/>
      </c>
      <c r="O57" s="15" t="str">
        <f>IF($A57="","",VLOOKUP($A57,'MG Universe'!$A$2:$S$9990,15))</f>
        <v/>
      </c>
      <c r="P57" s="16" t="str">
        <f>IF($A57="","",VLOOKUP($A57,'MG Universe'!$A$2:$S$9990,16))</f>
        <v/>
      </c>
      <c r="Q57" s="80" t="str">
        <f>IF($A57="","",VLOOKUP($A57,'MG Universe'!$A$2:$S$9990,17))</f>
        <v/>
      </c>
      <c r="R57" s="15" t="str">
        <f>IF($A57="","",VLOOKUP($A57,'MG Universe'!$A$2:$S$9990,18))</f>
        <v/>
      </c>
    </row>
    <row r="58" spans="1:18" x14ac:dyDescent="0.25">
      <c r="A58" s="76"/>
      <c r="B58" s="12" t="str">
        <f>IF($A58="","",VLOOKUP($A58,'MG Universe'!$A$2:$S$9990,2))</f>
        <v/>
      </c>
      <c r="C58" s="12" t="str">
        <f>IF($A58="","",VLOOKUP($A58,'MG Universe'!$A$2:$S$9990,3))</f>
        <v/>
      </c>
      <c r="D58" s="12" t="str">
        <f>IF($A58="","",VLOOKUP($A58,'MG Universe'!$A$2:$S$9990,4))</f>
        <v/>
      </c>
      <c r="E58" s="12" t="str">
        <f>IF($A58="","",VLOOKUP($A58,'MG Universe'!$A$2:$S$9990,5))</f>
        <v/>
      </c>
      <c r="F58" s="13" t="str">
        <f>IF($A58="","",VLOOKUP($A58,'MG Universe'!$A$2:$S$9990,6))</f>
        <v/>
      </c>
      <c r="G58" s="77" t="str">
        <f>IF($A58="","",VLOOKUP($A58,'MG Universe'!$A$2:$S$9990,7))</f>
        <v/>
      </c>
      <c r="H58" s="15" t="str">
        <f>IF($A58="","",VLOOKUP($A58,'MG Universe'!$A$2:$S$9990,8))</f>
        <v/>
      </c>
      <c r="I58" s="15" t="str">
        <f>IF($A58="","",VLOOKUP($A58,'MG Universe'!$A$2:$S$9990,9))</f>
        <v/>
      </c>
      <c r="J58" s="16" t="str">
        <f>IF($A58="","",VLOOKUP($A58,'MG Universe'!$A$2:$S$9990,10))</f>
        <v/>
      </c>
      <c r="K58" s="78" t="str">
        <f>IF($A58="","",VLOOKUP($A58,'MG Universe'!$A$2:$S$9990,11))</f>
        <v/>
      </c>
      <c r="L58" s="100" t="str">
        <f>IF($A58="","",VLOOKUP($A58,'MG Universe'!$A$2:$S$9990,12))</f>
        <v/>
      </c>
      <c r="M58" s="12" t="str">
        <f>IF($A58="","",VLOOKUP($A58,'MG Universe'!$A$2:$S$9990,13))</f>
        <v/>
      </c>
      <c r="N58" s="79" t="str">
        <f>IF($A58="","",VLOOKUP($A58,'MG Universe'!$A$2:$S$9990,14))</f>
        <v/>
      </c>
      <c r="O58" s="15" t="str">
        <f>IF($A58="","",VLOOKUP($A58,'MG Universe'!$A$2:$S$9990,15))</f>
        <v/>
      </c>
      <c r="P58" s="16" t="str">
        <f>IF($A58="","",VLOOKUP($A58,'MG Universe'!$A$2:$S$9990,16))</f>
        <v/>
      </c>
      <c r="Q58" s="80" t="str">
        <f>IF($A58="","",VLOOKUP($A58,'MG Universe'!$A$2:$S$9990,17))</f>
        <v/>
      </c>
      <c r="R58" s="15" t="str">
        <f>IF($A58="","",VLOOKUP($A58,'MG Universe'!$A$2:$S$9990,18))</f>
        <v/>
      </c>
    </row>
    <row r="59" spans="1:18" x14ac:dyDescent="0.25">
      <c r="A59" s="76"/>
      <c r="B59" s="12" t="str">
        <f>IF($A59="","",VLOOKUP($A59,'MG Universe'!$A$2:$S$9990,2))</f>
        <v/>
      </c>
      <c r="C59" s="12" t="str">
        <f>IF($A59="","",VLOOKUP($A59,'MG Universe'!$A$2:$S$9990,3))</f>
        <v/>
      </c>
      <c r="D59" s="12" t="str">
        <f>IF($A59="","",VLOOKUP($A59,'MG Universe'!$A$2:$S$9990,4))</f>
        <v/>
      </c>
      <c r="E59" s="12" t="str">
        <f>IF($A59="","",VLOOKUP($A59,'MG Universe'!$A$2:$S$9990,5))</f>
        <v/>
      </c>
      <c r="F59" s="13" t="str">
        <f>IF($A59="","",VLOOKUP($A59,'MG Universe'!$A$2:$S$9990,6))</f>
        <v/>
      </c>
      <c r="G59" s="77" t="str">
        <f>IF($A59="","",VLOOKUP($A59,'MG Universe'!$A$2:$S$9990,7))</f>
        <v/>
      </c>
      <c r="H59" s="15" t="str">
        <f>IF($A59="","",VLOOKUP($A59,'MG Universe'!$A$2:$S$9990,8))</f>
        <v/>
      </c>
      <c r="I59" s="15" t="str">
        <f>IF($A59="","",VLOOKUP($A59,'MG Universe'!$A$2:$S$9990,9))</f>
        <v/>
      </c>
      <c r="J59" s="16" t="str">
        <f>IF($A59="","",VLOOKUP($A59,'MG Universe'!$A$2:$S$9990,10))</f>
        <v/>
      </c>
      <c r="K59" s="78" t="str">
        <f>IF($A59="","",VLOOKUP($A59,'MG Universe'!$A$2:$S$9990,11))</f>
        <v/>
      </c>
      <c r="L59" s="100" t="str">
        <f>IF($A59="","",VLOOKUP($A59,'MG Universe'!$A$2:$S$9990,12))</f>
        <v/>
      </c>
      <c r="M59" s="12" t="str">
        <f>IF($A59="","",VLOOKUP($A59,'MG Universe'!$A$2:$S$9990,13))</f>
        <v/>
      </c>
      <c r="N59" s="79" t="str">
        <f>IF($A59="","",VLOOKUP($A59,'MG Universe'!$A$2:$S$9990,14))</f>
        <v/>
      </c>
      <c r="O59" s="15" t="str">
        <f>IF($A59="","",VLOOKUP($A59,'MG Universe'!$A$2:$S$9990,15))</f>
        <v/>
      </c>
      <c r="P59" s="16" t="str">
        <f>IF($A59="","",VLOOKUP($A59,'MG Universe'!$A$2:$S$9990,16))</f>
        <v/>
      </c>
      <c r="Q59" s="80" t="str">
        <f>IF($A59="","",VLOOKUP($A59,'MG Universe'!$A$2:$S$9990,17))</f>
        <v/>
      </c>
      <c r="R59" s="15" t="str">
        <f>IF($A59="","",VLOOKUP($A59,'MG Universe'!$A$2:$S$9990,18))</f>
        <v/>
      </c>
    </row>
    <row r="60" spans="1:18" x14ac:dyDescent="0.25">
      <c r="A60" s="76"/>
      <c r="B60" s="12" t="str">
        <f>IF($A60="","",VLOOKUP($A60,'MG Universe'!$A$2:$S$9990,2))</f>
        <v/>
      </c>
      <c r="C60" s="12" t="str">
        <f>IF($A60="","",VLOOKUP($A60,'MG Universe'!$A$2:$S$9990,3))</f>
        <v/>
      </c>
      <c r="D60" s="12" t="str">
        <f>IF($A60="","",VLOOKUP($A60,'MG Universe'!$A$2:$S$9990,4))</f>
        <v/>
      </c>
      <c r="E60" s="12" t="str">
        <f>IF($A60="","",VLOOKUP($A60,'MG Universe'!$A$2:$S$9990,5))</f>
        <v/>
      </c>
      <c r="F60" s="13" t="str">
        <f>IF($A60="","",VLOOKUP($A60,'MG Universe'!$A$2:$S$9990,6))</f>
        <v/>
      </c>
      <c r="G60" s="77" t="str">
        <f>IF($A60="","",VLOOKUP($A60,'MG Universe'!$A$2:$S$9990,7))</f>
        <v/>
      </c>
      <c r="H60" s="15" t="str">
        <f>IF($A60="","",VLOOKUP($A60,'MG Universe'!$A$2:$S$9990,8))</f>
        <v/>
      </c>
      <c r="I60" s="15" t="str">
        <f>IF($A60="","",VLOOKUP($A60,'MG Universe'!$A$2:$S$9990,9))</f>
        <v/>
      </c>
      <c r="J60" s="16" t="str">
        <f>IF($A60="","",VLOOKUP($A60,'MG Universe'!$A$2:$S$9990,10))</f>
        <v/>
      </c>
      <c r="K60" s="78" t="str">
        <f>IF($A60="","",VLOOKUP($A60,'MG Universe'!$A$2:$S$9990,11))</f>
        <v/>
      </c>
      <c r="L60" s="100" t="str">
        <f>IF($A60="","",VLOOKUP($A60,'MG Universe'!$A$2:$S$9990,12))</f>
        <v/>
      </c>
      <c r="M60" s="12" t="str">
        <f>IF($A60="","",VLOOKUP($A60,'MG Universe'!$A$2:$S$9990,13))</f>
        <v/>
      </c>
      <c r="N60" s="79" t="str">
        <f>IF($A60="","",VLOOKUP($A60,'MG Universe'!$A$2:$S$9990,14))</f>
        <v/>
      </c>
      <c r="O60" s="15" t="str">
        <f>IF($A60="","",VLOOKUP($A60,'MG Universe'!$A$2:$S$9990,15))</f>
        <v/>
      </c>
      <c r="P60" s="16" t="str">
        <f>IF($A60="","",VLOOKUP($A60,'MG Universe'!$A$2:$S$9990,16))</f>
        <v/>
      </c>
      <c r="Q60" s="80" t="str">
        <f>IF($A60="","",VLOOKUP($A60,'MG Universe'!$A$2:$S$9990,17))</f>
        <v/>
      </c>
      <c r="R60" s="15" t="str">
        <f>IF($A60="","",VLOOKUP($A60,'MG Universe'!$A$2:$S$9990,18))</f>
        <v/>
      </c>
    </row>
    <row r="61" spans="1:18" x14ac:dyDescent="0.25">
      <c r="A61" s="76"/>
      <c r="B61" s="12" t="str">
        <f>IF($A61="","",VLOOKUP($A61,'MG Universe'!$A$2:$S$9990,2))</f>
        <v/>
      </c>
      <c r="C61" s="12" t="str">
        <f>IF($A61="","",VLOOKUP($A61,'MG Universe'!$A$2:$S$9990,3))</f>
        <v/>
      </c>
      <c r="D61" s="12" t="str">
        <f>IF($A61="","",VLOOKUP($A61,'MG Universe'!$A$2:$S$9990,4))</f>
        <v/>
      </c>
      <c r="E61" s="12" t="str">
        <f>IF($A61="","",VLOOKUP($A61,'MG Universe'!$A$2:$S$9990,5))</f>
        <v/>
      </c>
      <c r="F61" s="13" t="str">
        <f>IF($A61="","",VLOOKUP($A61,'MG Universe'!$A$2:$S$9990,6))</f>
        <v/>
      </c>
      <c r="G61" s="77" t="str">
        <f>IF($A61="","",VLOOKUP($A61,'MG Universe'!$A$2:$S$9990,7))</f>
        <v/>
      </c>
      <c r="H61" s="15" t="str">
        <f>IF($A61="","",VLOOKUP($A61,'MG Universe'!$A$2:$S$9990,8))</f>
        <v/>
      </c>
      <c r="I61" s="15" t="str">
        <f>IF($A61="","",VLOOKUP($A61,'MG Universe'!$A$2:$S$9990,9))</f>
        <v/>
      </c>
      <c r="J61" s="16" t="str">
        <f>IF($A61="","",VLOOKUP($A61,'MG Universe'!$A$2:$S$9990,10))</f>
        <v/>
      </c>
      <c r="K61" s="78" t="str">
        <f>IF($A61="","",VLOOKUP($A61,'MG Universe'!$A$2:$S$9990,11))</f>
        <v/>
      </c>
      <c r="L61" s="100" t="str">
        <f>IF($A61="","",VLOOKUP($A61,'MG Universe'!$A$2:$S$9990,12))</f>
        <v/>
      </c>
      <c r="M61" s="12" t="str">
        <f>IF($A61="","",VLOOKUP($A61,'MG Universe'!$A$2:$S$9990,13))</f>
        <v/>
      </c>
      <c r="N61" s="79" t="str">
        <f>IF($A61="","",VLOOKUP($A61,'MG Universe'!$A$2:$S$9990,14))</f>
        <v/>
      </c>
      <c r="O61" s="15" t="str">
        <f>IF($A61="","",VLOOKUP($A61,'MG Universe'!$A$2:$S$9990,15))</f>
        <v/>
      </c>
      <c r="P61" s="16" t="str">
        <f>IF($A61="","",VLOOKUP($A61,'MG Universe'!$A$2:$S$9990,16))</f>
        <v/>
      </c>
      <c r="Q61" s="80" t="str">
        <f>IF($A61="","",VLOOKUP($A61,'MG Universe'!$A$2:$S$9990,17))</f>
        <v/>
      </c>
      <c r="R61" s="15" t="str">
        <f>IF($A61="","",VLOOKUP($A61,'MG Universe'!$A$2:$S$9990,18))</f>
        <v/>
      </c>
    </row>
    <row r="62" spans="1:18" x14ac:dyDescent="0.25">
      <c r="A62" s="76"/>
      <c r="B62" s="12" t="str">
        <f>IF($A62="","",VLOOKUP($A62,'MG Universe'!$A$2:$S$9990,2))</f>
        <v/>
      </c>
      <c r="C62" s="12" t="str">
        <f>IF($A62="","",VLOOKUP($A62,'MG Universe'!$A$2:$S$9990,3))</f>
        <v/>
      </c>
      <c r="D62" s="12" t="str">
        <f>IF($A62="","",VLOOKUP($A62,'MG Universe'!$A$2:$S$9990,4))</f>
        <v/>
      </c>
      <c r="E62" s="12" t="str">
        <f>IF($A62="","",VLOOKUP($A62,'MG Universe'!$A$2:$S$9990,5))</f>
        <v/>
      </c>
      <c r="F62" s="13" t="str">
        <f>IF($A62="","",VLOOKUP($A62,'MG Universe'!$A$2:$S$9990,6))</f>
        <v/>
      </c>
      <c r="G62" s="77" t="str">
        <f>IF($A62="","",VLOOKUP($A62,'MG Universe'!$A$2:$S$9990,7))</f>
        <v/>
      </c>
      <c r="H62" s="15" t="str">
        <f>IF($A62="","",VLOOKUP($A62,'MG Universe'!$A$2:$S$9990,8))</f>
        <v/>
      </c>
      <c r="I62" s="15" t="str">
        <f>IF($A62="","",VLOOKUP($A62,'MG Universe'!$A$2:$S$9990,9))</f>
        <v/>
      </c>
      <c r="J62" s="16" t="str">
        <f>IF($A62="","",VLOOKUP($A62,'MG Universe'!$A$2:$S$9990,10))</f>
        <v/>
      </c>
      <c r="K62" s="78" t="str">
        <f>IF($A62="","",VLOOKUP($A62,'MG Universe'!$A$2:$S$9990,11))</f>
        <v/>
      </c>
      <c r="L62" s="100" t="str">
        <f>IF($A62="","",VLOOKUP($A62,'MG Universe'!$A$2:$S$9990,12))</f>
        <v/>
      </c>
      <c r="M62" s="12" t="str">
        <f>IF($A62="","",VLOOKUP($A62,'MG Universe'!$A$2:$S$9990,13))</f>
        <v/>
      </c>
      <c r="N62" s="79" t="str">
        <f>IF($A62="","",VLOOKUP($A62,'MG Universe'!$A$2:$S$9990,14))</f>
        <v/>
      </c>
      <c r="O62" s="15" t="str">
        <f>IF($A62="","",VLOOKUP($A62,'MG Universe'!$A$2:$S$9990,15))</f>
        <v/>
      </c>
      <c r="P62" s="16" t="str">
        <f>IF($A62="","",VLOOKUP($A62,'MG Universe'!$A$2:$S$9990,16))</f>
        <v/>
      </c>
      <c r="Q62" s="80" t="str">
        <f>IF($A62="","",VLOOKUP($A62,'MG Universe'!$A$2:$S$9990,17))</f>
        <v/>
      </c>
      <c r="R62" s="15" t="str">
        <f>IF($A62="","",VLOOKUP($A62,'MG Universe'!$A$2:$S$9990,18))</f>
        <v/>
      </c>
    </row>
    <row r="63" spans="1:18" x14ac:dyDescent="0.25">
      <c r="A63" s="76"/>
      <c r="B63" s="12" t="str">
        <f>IF($A63="","",VLOOKUP($A63,'MG Universe'!$A$2:$S$9990,2))</f>
        <v/>
      </c>
      <c r="C63" s="12" t="str">
        <f>IF($A63="","",VLOOKUP($A63,'MG Universe'!$A$2:$S$9990,3))</f>
        <v/>
      </c>
      <c r="D63" s="12" t="str">
        <f>IF($A63="","",VLOOKUP($A63,'MG Universe'!$A$2:$S$9990,4))</f>
        <v/>
      </c>
      <c r="E63" s="12" t="str">
        <f>IF($A63="","",VLOOKUP($A63,'MG Universe'!$A$2:$S$9990,5))</f>
        <v/>
      </c>
      <c r="F63" s="13" t="str">
        <f>IF($A63="","",VLOOKUP($A63,'MG Universe'!$A$2:$S$9990,6))</f>
        <v/>
      </c>
      <c r="G63" s="77" t="str">
        <f>IF($A63="","",VLOOKUP($A63,'MG Universe'!$A$2:$S$9990,7))</f>
        <v/>
      </c>
      <c r="H63" s="15" t="str">
        <f>IF($A63="","",VLOOKUP($A63,'MG Universe'!$A$2:$S$9990,8))</f>
        <v/>
      </c>
      <c r="I63" s="15" t="str">
        <f>IF($A63="","",VLOOKUP($A63,'MG Universe'!$A$2:$S$9990,9))</f>
        <v/>
      </c>
      <c r="J63" s="16" t="str">
        <f>IF($A63="","",VLOOKUP($A63,'MG Universe'!$A$2:$S$9990,10))</f>
        <v/>
      </c>
      <c r="K63" s="78" t="str">
        <f>IF($A63="","",VLOOKUP($A63,'MG Universe'!$A$2:$S$9990,11))</f>
        <v/>
      </c>
      <c r="L63" s="100" t="str">
        <f>IF($A63="","",VLOOKUP($A63,'MG Universe'!$A$2:$S$9990,12))</f>
        <v/>
      </c>
      <c r="M63" s="12" t="str">
        <f>IF($A63="","",VLOOKUP($A63,'MG Universe'!$A$2:$S$9990,13))</f>
        <v/>
      </c>
      <c r="N63" s="79" t="str">
        <f>IF($A63="","",VLOOKUP($A63,'MG Universe'!$A$2:$S$9990,14))</f>
        <v/>
      </c>
      <c r="O63" s="15" t="str">
        <f>IF($A63="","",VLOOKUP($A63,'MG Universe'!$A$2:$S$9990,15))</f>
        <v/>
      </c>
      <c r="P63" s="16" t="str">
        <f>IF($A63="","",VLOOKUP($A63,'MG Universe'!$A$2:$S$9990,16))</f>
        <v/>
      </c>
      <c r="Q63" s="80" t="str">
        <f>IF($A63="","",VLOOKUP($A63,'MG Universe'!$A$2:$S$9990,17))</f>
        <v/>
      </c>
      <c r="R63" s="15" t="str">
        <f>IF($A63="","",VLOOKUP($A63,'MG Universe'!$A$2:$S$9990,18))</f>
        <v/>
      </c>
    </row>
    <row r="64" spans="1:18" x14ac:dyDescent="0.25">
      <c r="A64" s="76"/>
      <c r="B64" s="12" t="str">
        <f>IF($A64="","",VLOOKUP($A64,'MG Universe'!$A$2:$S$9990,2))</f>
        <v/>
      </c>
      <c r="C64" s="12" t="str">
        <f>IF($A64="","",VLOOKUP($A64,'MG Universe'!$A$2:$S$9990,3))</f>
        <v/>
      </c>
      <c r="D64" s="12" t="str">
        <f>IF($A64="","",VLOOKUP($A64,'MG Universe'!$A$2:$S$9990,4))</f>
        <v/>
      </c>
      <c r="E64" s="12" t="str">
        <f>IF($A64="","",VLOOKUP($A64,'MG Universe'!$A$2:$S$9990,5))</f>
        <v/>
      </c>
      <c r="F64" s="13" t="str">
        <f>IF($A64="","",VLOOKUP($A64,'MG Universe'!$A$2:$S$9990,6))</f>
        <v/>
      </c>
      <c r="G64" s="77" t="str">
        <f>IF($A64="","",VLOOKUP($A64,'MG Universe'!$A$2:$S$9990,7))</f>
        <v/>
      </c>
      <c r="H64" s="15" t="str">
        <f>IF($A64="","",VLOOKUP($A64,'MG Universe'!$A$2:$S$9990,8))</f>
        <v/>
      </c>
      <c r="I64" s="15" t="str">
        <f>IF($A64="","",VLOOKUP($A64,'MG Universe'!$A$2:$S$9990,9))</f>
        <v/>
      </c>
      <c r="J64" s="16" t="str">
        <f>IF($A64="","",VLOOKUP($A64,'MG Universe'!$A$2:$S$9990,10))</f>
        <v/>
      </c>
      <c r="K64" s="78" t="str">
        <f>IF($A64="","",VLOOKUP($A64,'MG Universe'!$A$2:$S$9990,11))</f>
        <v/>
      </c>
      <c r="L64" s="100" t="str">
        <f>IF($A64="","",VLOOKUP($A64,'MG Universe'!$A$2:$S$9990,12))</f>
        <v/>
      </c>
      <c r="M64" s="12" t="str">
        <f>IF($A64="","",VLOOKUP($A64,'MG Universe'!$A$2:$S$9990,13))</f>
        <v/>
      </c>
      <c r="N64" s="79" t="str">
        <f>IF($A64="","",VLOOKUP($A64,'MG Universe'!$A$2:$S$9990,14))</f>
        <v/>
      </c>
      <c r="O64" s="15" t="str">
        <f>IF($A64="","",VLOOKUP($A64,'MG Universe'!$A$2:$S$9990,15))</f>
        <v/>
      </c>
      <c r="P64" s="16" t="str">
        <f>IF($A64="","",VLOOKUP($A64,'MG Universe'!$A$2:$S$9990,16))</f>
        <v/>
      </c>
      <c r="Q64" s="80" t="str">
        <f>IF($A64="","",VLOOKUP($A64,'MG Universe'!$A$2:$S$9990,17))</f>
        <v/>
      </c>
      <c r="R64" s="15" t="str">
        <f>IF($A64="","",VLOOKUP($A64,'MG Universe'!$A$2:$S$9990,18))</f>
        <v/>
      </c>
    </row>
    <row r="65" spans="1:18" x14ac:dyDescent="0.25">
      <c r="A65" s="76"/>
      <c r="B65" s="12" t="str">
        <f>IF($A65="","",VLOOKUP($A65,'MG Universe'!$A$2:$S$9990,2))</f>
        <v/>
      </c>
      <c r="C65" s="12" t="str">
        <f>IF($A65="","",VLOOKUP($A65,'MG Universe'!$A$2:$S$9990,3))</f>
        <v/>
      </c>
      <c r="D65" s="12" t="str">
        <f>IF($A65="","",VLOOKUP($A65,'MG Universe'!$A$2:$S$9990,4))</f>
        <v/>
      </c>
      <c r="E65" s="12" t="str">
        <f>IF($A65="","",VLOOKUP($A65,'MG Universe'!$A$2:$S$9990,5))</f>
        <v/>
      </c>
      <c r="F65" s="13" t="str">
        <f>IF($A65="","",VLOOKUP($A65,'MG Universe'!$A$2:$S$9990,6))</f>
        <v/>
      </c>
      <c r="G65" s="77" t="str">
        <f>IF($A65="","",VLOOKUP($A65,'MG Universe'!$A$2:$S$9990,7))</f>
        <v/>
      </c>
      <c r="H65" s="15" t="str">
        <f>IF($A65="","",VLOOKUP($A65,'MG Universe'!$A$2:$S$9990,8))</f>
        <v/>
      </c>
      <c r="I65" s="15" t="str">
        <f>IF($A65="","",VLOOKUP($A65,'MG Universe'!$A$2:$S$9990,9))</f>
        <v/>
      </c>
      <c r="J65" s="16" t="str">
        <f>IF($A65="","",VLOOKUP($A65,'MG Universe'!$A$2:$S$9990,10))</f>
        <v/>
      </c>
      <c r="K65" s="78" t="str">
        <f>IF($A65="","",VLOOKUP($A65,'MG Universe'!$A$2:$S$9990,11))</f>
        <v/>
      </c>
      <c r="L65" s="100" t="str">
        <f>IF($A65="","",VLOOKUP($A65,'MG Universe'!$A$2:$S$9990,12))</f>
        <v/>
      </c>
      <c r="M65" s="12" t="str">
        <f>IF($A65="","",VLOOKUP($A65,'MG Universe'!$A$2:$S$9990,13))</f>
        <v/>
      </c>
      <c r="N65" s="79" t="str">
        <f>IF($A65="","",VLOOKUP($A65,'MG Universe'!$A$2:$S$9990,14))</f>
        <v/>
      </c>
      <c r="O65" s="15" t="str">
        <f>IF($A65="","",VLOOKUP($A65,'MG Universe'!$A$2:$S$9990,15))</f>
        <v/>
      </c>
      <c r="P65" s="16" t="str">
        <f>IF($A65="","",VLOOKUP($A65,'MG Universe'!$A$2:$S$9990,16))</f>
        <v/>
      </c>
      <c r="Q65" s="80" t="str">
        <f>IF($A65="","",VLOOKUP($A65,'MG Universe'!$A$2:$S$9990,17))</f>
        <v/>
      </c>
      <c r="R65" s="15" t="str">
        <f>IF($A65="","",VLOOKUP($A65,'MG Universe'!$A$2:$S$9990,18))</f>
        <v/>
      </c>
    </row>
    <row r="66" spans="1:18" x14ac:dyDescent="0.25">
      <c r="A66" s="76"/>
      <c r="B66" s="12" t="str">
        <f>IF($A66="","",VLOOKUP($A66,'MG Universe'!$A$2:$S$9990,2))</f>
        <v/>
      </c>
      <c r="C66" s="12" t="str">
        <f>IF($A66="","",VLOOKUP($A66,'MG Universe'!$A$2:$S$9990,3))</f>
        <v/>
      </c>
      <c r="D66" s="12" t="str">
        <f>IF($A66="","",VLOOKUP($A66,'MG Universe'!$A$2:$S$9990,4))</f>
        <v/>
      </c>
      <c r="E66" s="12" t="str">
        <f>IF($A66="","",VLOOKUP($A66,'MG Universe'!$A$2:$S$9990,5))</f>
        <v/>
      </c>
      <c r="F66" s="13" t="str">
        <f>IF($A66="","",VLOOKUP($A66,'MG Universe'!$A$2:$S$9990,6))</f>
        <v/>
      </c>
      <c r="G66" s="77" t="str">
        <f>IF($A66="","",VLOOKUP($A66,'MG Universe'!$A$2:$S$9990,7))</f>
        <v/>
      </c>
      <c r="H66" s="15" t="str">
        <f>IF($A66="","",VLOOKUP($A66,'MG Universe'!$A$2:$S$9990,8))</f>
        <v/>
      </c>
      <c r="I66" s="15" t="str">
        <f>IF($A66="","",VLOOKUP($A66,'MG Universe'!$A$2:$S$9990,9))</f>
        <v/>
      </c>
      <c r="J66" s="16" t="str">
        <f>IF($A66="","",VLOOKUP($A66,'MG Universe'!$A$2:$S$9990,10))</f>
        <v/>
      </c>
      <c r="K66" s="78" t="str">
        <f>IF($A66="","",VLOOKUP($A66,'MG Universe'!$A$2:$S$9990,11))</f>
        <v/>
      </c>
      <c r="L66" s="100" t="str">
        <f>IF($A66="","",VLOOKUP($A66,'MG Universe'!$A$2:$S$9990,12))</f>
        <v/>
      </c>
      <c r="M66" s="12" t="str">
        <f>IF($A66="","",VLOOKUP($A66,'MG Universe'!$A$2:$S$9990,13))</f>
        <v/>
      </c>
      <c r="N66" s="79" t="str">
        <f>IF($A66="","",VLOOKUP($A66,'MG Universe'!$A$2:$S$9990,14))</f>
        <v/>
      </c>
      <c r="O66" s="15" t="str">
        <f>IF($A66="","",VLOOKUP($A66,'MG Universe'!$A$2:$S$9990,15))</f>
        <v/>
      </c>
      <c r="P66" s="16" t="str">
        <f>IF($A66="","",VLOOKUP($A66,'MG Universe'!$A$2:$S$9990,16))</f>
        <v/>
      </c>
      <c r="Q66" s="80" t="str">
        <f>IF($A66="","",VLOOKUP($A66,'MG Universe'!$A$2:$S$9990,17))</f>
        <v/>
      </c>
      <c r="R66" s="15" t="str">
        <f>IF($A66="","",VLOOKUP($A66,'MG Universe'!$A$2:$S$9990,18))</f>
        <v/>
      </c>
    </row>
    <row r="67" spans="1:18" x14ac:dyDescent="0.25">
      <c r="A67" s="76"/>
      <c r="B67" s="12" t="str">
        <f>IF($A67="","",VLOOKUP($A67,'MG Universe'!$A$2:$S$9990,2))</f>
        <v/>
      </c>
      <c r="C67" s="12" t="str">
        <f>IF($A67="","",VLOOKUP($A67,'MG Universe'!$A$2:$S$9990,3))</f>
        <v/>
      </c>
      <c r="D67" s="12" t="str">
        <f>IF($A67="","",VLOOKUP($A67,'MG Universe'!$A$2:$S$9990,4))</f>
        <v/>
      </c>
      <c r="E67" s="12" t="str">
        <f>IF($A67="","",VLOOKUP($A67,'MG Universe'!$A$2:$S$9990,5))</f>
        <v/>
      </c>
      <c r="F67" s="13" t="str">
        <f>IF($A67="","",VLOOKUP($A67,'MG Universe'!$A$2:$S$9990,6))</f>
        <v/>
      </c>
      <c r="G67" s="77" t="str">
        <f>IF($A67="","",VLOOKUP($A67,'MG Universe'!$A$2:$S$9990,7))</f>
        <v/>
      </c>
      <c r="H67" s="15" t="str">
        <f>IF($A67="","",VLOOKUP($A67,'MG Universe'!$A$2:$S$9990,8))</f>
        <v/>
      </c>
      <c r="I67" s="15" t="str">
        <f>IF($A67="","",VLOOKUP($A67,'MG Universe'!$A$2:$S$9990,9))</f>
        <v/>
      </c>
      <c r="J67" s="16" t="str">
        <f>IF($A67="","",VLOOKUP($A67,'MG Universe'!$A$2:$S$9990,10))</f>
        <v/>
      </c>
      <c r="K67" s="78" t="str">
        <f>IF($A67="","",VLOOKUP($A67,'MG Universe'!$A$2:$S$9990,11))</f>
        <v/>
      </c>
      <c r="L67" s="100" t="str">
        <f>IF($A67="","",VLOOKUP($A67,'MG Universe'!$A$2:$S$9990,12))</f>
        <v/>
      </c>
      <c r="M67" s="12" t="str">
        <f>IF($A67="","",VLOOKUP($A67,'MG Universe'!$A$2:$S$9990,13))</f>
        <v/>
      </c>
      <c r="N67" s="79" t="str">
        <f>IF($A67="","",VLOOKUP($A67,'MG Universe'!$A$2:$S$9990,14))</f>
        <v/>
      </c>
      <c r="O67" s="15" t="str">
        <f>IF($A67="","",VLOOKUP($A67,'MG Universe'!$A$2:$S$9990,15))</f>
        <v/>
      </c>
      <c r="P67" s="16" t="str">
        <f>IF($A67="","",VLOOKUP($A67,'MG Universe'!$A$2:$S$9990,16))</f>
        <v/>
      </c>
      <c r="Q67" s="80" t="str">
        <f>IF($A67="","",VLOOKUP($A67,'MG Universe'!$A$2:$S$9990,17))</f>
        <v/>
      </c>
      <c r="R67" s="15" t="str">
        <f>IF($A67="","",VLOOKUP($A67,'MG Universe'!$A$2:$S$9990,18))</f>
        <v/>
      </c>
    </row>
    <row r="68" spans="1:18" x14ac:dyDescent="0.25">
      <c r="A68" s="76"/>
      <c r="B68" s="12" t="str">
        <f>IF($A68="","",VLOOKUP($A68,'MG Universe'!$A$2:$S$9990,2))</f>
        <v/>
      </c>
      <c r="C68" s="12" t="str">
        <f>IF($A68="","",VLOOKUP($A68,'MG Universe'!$A$2:$S$9990,3))</f>
        <v/>
      </c>
      <c r="D68" s="12" t="str">
        <f>IF($A68="","",VLOOKUP($A68,'MG Universe'!$A$2:$S$9990,4))</f>
        <v/>
      </c>
      <c r="E68" s="12" t="str">
        <f>IF($A68="","",VLOOKUP($A68,'MG Universe'!$A$2:$S$9990,5))</f>
        <v/>
      </c>
      <c r="F68" s="13" t="str">
        <f>IF($A68="","",VLOOKUP($A68,'MG Universe'!$A$2:$S$9990,6))</f>
        <v/>
      </c>
      <c r="G68" s="77" t="str">
        <f>IF($A68="","",VLOOKUP($A68,'MG Universe'!$A$2:$S$9990,7))</f>
        <v/>
      </c>
      <c r="H68" s="15" t="str">
        <f>IF($A68="","",VLOOKUP($A68,'MG Universe'!$A$2:$S$9990,8))</f>
        <v/>
      </c>
      <c r="I68" s="15" t="str">
        <f>IF($A68="","",VLOOKUP($A68,'MG Universe'!$A$2:$S$9990,9))</f>
        <v/>
      </c>
      <c r="J68" s="16" t="str">
        <f>IF($A68="","",VLOOKUP($A68,'MG Universe'!$A$2:$S$9990,10))</f>
        <v/>
      </c>
      <c r="K68" s="78" t="str">
        <f>IF($A68="","",VLOOKUP($A68,'MG Universe'!$A$2:$S$9990,11))</f>
        <v/>
      </c>
      <c r="L68" s="100" t="str">
        <f>IF($A68="","",VLOOKUP($A68,'MG Universe'!$A$2:$S$9990,12))</f>
        <v/>
      </c>
      <c r="M68" s="12" t="str">
        <f>IF($A68="","",VLOOKUP($A68,'MG Universe'!$A$2:$S$9990,13))</f>
        <v/>
      </c>
      <c r="N68" s="79" t="str">
        <f>IF($A68="","",VLOOKUP($A68,'MG Universe'!$A$2:$S$9990,14))</f>
        <v/>
      </c>
      <c r="O68" s="15" t="str">
        <f>IF($A68="","",VLOOKUP($A68,'MG Universe'!$A$2:$S$9990,15))</f>
        <v/>
      </c>
      <c r="P68" s="16" t="str">
        <f>IF($A68="","",VLOOKUP($A68,'MG Universe'!$A$2:$S$9990,16))</f>
        <v/>
      </c>
      <c r="Q68" s="80" t="str">
        <f>IF($A68="","",VLOOKUP($A68,'MG Universe'!$A$2:$S$9990,17))</f>
        <v/>
      </c>
      <c r="R68" s="15" t="str">
        <f>IF($A68="","",VLOOKUP($A68,'MG Universe'!$A$2:$S$9990,18))</f>
        <v/>
      </c>
    </row>
    <row r="69" spans="1:18" x14ac:dyDescent="0.25">
      <c r="A69" s="76"/>
      <c r="B69" s="12" t="str">
        <f>IF($A69="","",VLOOKUP($A69,'MG Universe'!$A$2:$S$9990,2))</f>
        <v/>
      </c>
      <c r="C69" s="12" t="str">
        <f>IF($A69="","",VLOOKUP($A69,'MG Universe'!$A$2:$S$9990,3))</f>
        <v/>
      </c>
      <c r="D69" s="12" t="str">
        <f>IF($A69="","",VLOOKUP($A69,'MG Universe'!$A$2:$S$9990,4))</f>
        <v/>
      </c>
      <c r="E69" s="12" t="str">
        <f>IF($A69="","",VLOOKUP($A69,'MG Universe'!$A$2:$S$9990,5))</f>
        <v/>
      </c>
      <c r="F69" s="13" t="str">
        <f>IF($A69="","",VLOOKUP($A69,'MG Universe'!$A$2:$S$9990,6))</f>
        <v/>
      </c>
      <c r="G69" s="77" t="str">
        <f>IF($A69="","",VLOOKUP($A69,'MG Universe'!$A$2:$S$9990,7))</f>
        <v/>
      </c>
      <c r="H69" s="15" t="str">
        <f>IF($A69="","",VLOOKUP($A69,'MG Universe'!$A$2:$S$9990,8))</f>
        <v/>
      </c>
      <c r="I69" s="15" t="str">
        <f>IF($A69="","",VLOOKUP($A69,'MG Universe'!$A$2:$S$9990,9))</f>
        <v/>
      </c>
      <c r="J69" s="16" t="str">
        <f>IF($A69="","",VLOOKUP($A69,'MG Universe'!$A$2:$S$9990,10))</f>
        <v/>
      </c>
      <c r="K69" s="78" t="str">
        <f>IF($A69="","",VLOOKUP($A69,'MG Universe'!$A$2:$S$9990,11))</f>
        <v/>
      </c>
      <c r="L69" s="100" t="str">
        <f>IF($A69="","",VLOOKUP($A69,'MG Universe'!$A$2:$S$9990,12))</f>
        <v/>
      </c>
      <c r="M69" s="12" t="str">
        <f>IF($A69="","",VLOOKUP($A69,'MG Universe'!$A$2:$S$9990,13))</f>
        <v/>
      </c>
      <c r="N69" s="79" t="str">
        <f>IF($A69="","",VLOOKUP($A69,'MG Universe'!$A$2:$S$9990,14))</f>
        <v/>
      </c>
      <c r="O69" s="15" t="str">
        <f>IF($A69="","",VLOOKUP($A69,'MG Universe'!$A$2:$S$9990,15))</f>
        <v/>
      </c>
      <c r="P69" s="16" t="str">
        <f>IF($A69="","",VLOOKUP($A69,'MG Universe'!$A$2:$S$9990,16))</f>
        <v/>
      </c>
      <c r="Q69" s="80" t="str">
        <f>IF($A69="","",VLOOKUP($A69,'MG Universe'!$A$2:$S$9990,17))</f>
        <v/>
      </c>
      <c r="R69" s="15" t="str">
        <f>IF($A69="","",VLOOKUP($A69,'MG Universe'!$A$2:$S$9990,18))</f>
        <v/>
      </c>
    </row>
    <row r="70" spans="1:18" x14ac:dyDescent="0.25">
      <c r="A70" s="76"/>
      <c r="B70" s="12" t="str">
        <f>IF($A70="","",VLOOKUP($A70,'MG Universe'!$A$2:$S$9990,2))</f>
        <v/>
      </c>
      <c r="C70" s="12" t="str">
        <f>IF($A70="","",VLOOKUP($A70,'MG Universe'!$A$2:$S$9990,3))</f>
        <v/>
      </c>
      <c r="D70" s="12" t="str">
        <f>IF($A70="","",VLOOKUP($A70,'MG Universe'!$A$2:$S$9990,4))</f>
        <v/>
      </c>
      <c r="E70" s="12" t="str">
        <f>IF($A70="","",VLOOKUP($A70,'MG Universe'!$A$2:$S$9990,5))</f>
        <v/>
      </c>
      <c r="F70" s="13" t="str">
        <f>IF($A70="","",VLOOKUP($A70,'MG Universe'!$A$2:$S$9990,6))</f>
        <v/>
      </c>
      <c r="G70" s="77" t="str">
        <f>IF($A70="","",VLOOKUP($A70,'MG Universe'!$A$2:$S$9990,7))</f>
        <v/>
      </c>
      <c r="H70" s="15" t="str">
        <f>IF($A70="","",VLOOKUP($A70,'MG Universe'!$A$2:$S$9990,8))</f>
        <v/>
      </c>
      <c r="I70" s="15" t="str">
        <f>IF($A70="","",VLOOKUP($A70,'MG Universe'!$A$2:$S$9990,9))</f>
        <v/>
      </c>
      <c r="J70" s="16" t="str">
        <f>IF($A70="","",VLOOKUP($A70,'MG Universe'!$A$2:$S$9990,10))</f>
        <v/>
      </c>
      <c r="K70" s="78" t="str">
        <f>IF($A70="","",VLOOKUP($A70,'MG Universe'!$A$2:$S$9990,11))</f>
        <v/>
      </c>
      <c r="L70" s="100" t="str">
        <f>IF($A70="","",VLOOKUP($A70,'MG Universe'!$A$2:$S$9990,12))</f>
        <v/>
      </c>
      <c r="M70" s="12" t="str">
        <f>IF($A70="","",VLOOKUP($A70,'MG Universe'!$A$2:$S$9990,13))</f>
        <v/>
      </c>
      <c r="N70" s="79" t="str">
        <f>IF($A70="","",VLOOKUP($A70,'MG Universe'!$A$2:$S$9990,14))</f>
        <v/>
      </c>
      <c r="O70" s="15" t="str">
        <f>IF($A70="","",VLOOKUP($A70,'MG Universe'!$A$2:$S$9990,15))</f>
        <v/>
      </c>
      <c r="P70" s="16" t="str">
        <f>IF($A70="","",VLOOKUP($A70,'MG Universe'!$A$2:$S$9990,16))</f>
        <v/>
      </c>
      <c r="Q70" s="80" t="str">
        <f>IF($A70="","",VLOOKUP($A70,'MG Universe'!$A$2:$S$9990,17))</f>
        <v/>
      </c>
      <c r="R70" s="15" t="str">
        <f>IF($A70="","",VLOOKUP($A70,'MG Universe'!$A$2:$S$9990,18))</f>
        <v/>
      </c>
    </row>
    <row r="71" spans="1:18" x14ac:dyDescent="0.25">
      <c r="A71" s="76"/>
      <c r="B71" s="12" t="str">
        <f>IF($A71="","",VLOOKUP($A71,'MG Universe'!$A$2:$S$9990,2))</f>
        <v/>
      </c>
      <c r="C71" s="12" t="str">
        <f>IF($A71="","",VLOOKUP($A71,'MG Universe'!$A$2:$S$9990,3))</f>
        <v/>
      </c>
      <c r="D71" s="12" t="str">
        <f>IF($A71="","",VLOOKUP($A71,'MG Universe'!$A$2:$S$9990,4))</f>
        <v/>
      </c>
      <c r="E71" s="12" t="str">
        <f>IF($A71="","",VLOOKUP($A71,'MG Universe'!$A$2:$S$9990,5))</f>
        <v/>
      </c>
      <c r="F71" s="13" t="str">
        <f>IF($A71="","",VLOOKUP($A71,'MG Universe'!$A$2:$S$9990,6))</f>
        <v/>
      </c>
      <c r="G71" s="77" t="str">
        <f>IF($A71="","",VLOOKUP($A71,'MG Universe'!$A$2:$S$9990,7))</f>
        <v/>
      </c>
      <c r="H71" s="15" t="str">
        <f>IF($A71="","",VLOOKUP($A71,'MG Universe'!$A$2:$S$9990,8))</f>
        <v/>
      </c>
      <c r="I71" s="15" t="str">
        <f>IF($A71="","",VLOOKUP($A71,'MG Universe'!$A$2:$S$9990,9))</f>
        <v/>
      </c>
      <c r="J71" s="16" t="str">
        <f>IF($A71="","",VLOOKUP($A71,'MG Universe'!$A$2:$S$9990,10))</f>
        <v/>
      </c>
      <c r="K71" s="78" t="str">
        <f>IF($A71="","",VLOOKUP($A71,'MG Universe'!$A$2:$S$9990,11))</f>
        <v/>
      </c>
      <c r="L71" s="100" t="str">
        <f>IF($A71="","",VLOOKUP($A71,'MG Universe'!$A$2:$S$9990,12))</f>
        <v/>
      </c>
      <c r="M71" s="12" t="str">
        <f>IF($A71="","",VLOOKUP($A71,'MG Universe'!$A$2:$S$9990,13))</f>
        <v/>
      </c>
      <c r="N71" s="79" t="str">
        <f>IF($A71="","",VLOOKUP($A71,'MG Universe'!$A$2:$S$9990,14))</f>
        <v/>
      </c>
      <c r="O71" s="15" t="str">
        <f>IF($A71="","",VLOOKUP($A71,'MG Universe'!$A$2:$S$9990,15))</f>
        <v/>
      </c>
      <c r="P71" s="16" t="str">
        <f>IF($A71="","",VLOOKUP($A71,'MG Universe'!$A$2:$S$9990,16))</f>
        <v/>
      </c>
      <c r="Q71" s="80" t="str">
        <f>IF($A71="","",VLOOKUP($A71,'MG Universe'!$A$2:$S$9990,17))</f>
        <v/>
      </c>
      <c r="R71" s="15" t="str">
        <f>IF($A71="","",VLOOKUP($A71,'MG Universe'!$A$2:$S$9990,18))</f>
        <v/>
      </c>
    </row>
    <row r="72" spans="1:18" x14ac:dyDescent="0.25">
      <c r="A72" s="76"/>
      <c r="B72" s="12" t="str">
        <f>IF($A72="","",VLOOKUP($A72,'MG Universe'!$A$2:$S$9990,2))</f>
        <v/>
      </c>
      <c r="C72" s="12" t="str">
        <f>IF($A72="","",VLOOKUP($A72,'MG Universe'!$A$2:$S$9990,3))</f>
        <v/>
      </c>
      <c r="D72" s="12" t="str">
        <f>IF($A72="","",VLOOKUP($A72,'MG Universe'!$A$2:$S$9990,4))</f>
        <v/>
      </c>
      <c r="E72" s="12" t="str">
        <f>IF($A72="","",VLOOKUP($A72,'MG Universe'!$A$2:$S$9990,5))</f>
        <v/>
      </c>
      <c r="F72" s="13" t="str">
        <f>IF($A72="","",VLOOKUP($A72,'MG Universe'!$A$2:$S$9990,6))</f>
        <v/>
      </c>
      <c r="G72" s="77" t="str">
        <f>IF($A72="","",VLOOKUP($A72,'MG Universe'!$A$2:$S$9990,7))</f>
        <v/>
      </c>
      <c r="H72" s="15" t="str">
        <f>IF($A72="","",VLOOKUP($A72,'MG Universe'!$A$2:$S$9990,8))</f>
        <v/>
      </c>
      <c r="I72" s="15" t="str">
        <f>IF($A72="","",VLOOKUP($A72,'MG Universe'!$A$2:$S$9990,9))</f>
        <v/>
      </c>
      <c r="J72" s="16" t="str">
        <f>IF($A72="","",VLOOKUP($A72,'MG Universe'!$A$2:$S$9990,10))</f>
        <v/>
      </c>
      <c r="K72" s="78" t="str">
        <f>IF($A72="","",VLOOKUP($A72,'MG Universe'!$A$2:$S$9990,11))</f>
        <v/>
      </c>
      <c r="L72" s="100" t="str">
        <f>IF($A72="","",VLOOKUP($A72,'MG Universe'!$A$2:$S$9990,12))</f>
        <v/>
      </c>
      <c r="M72" s="12" t="str">
        <f>IF($A72="","",VLOOKUP($A72,'MG Universe'!$A$2:$S$9990,13))</f>
        <v/>
      </c>
      <c r="N72" s="79" t="str">
        <f>IF($A72="","",VLOOKUP($A72,'MG Universe'!$A$2:$S$9990,14))</f>
        <v/>
      </c>
      <c r="O72" s="15" t="str">
        <f>IF($A72="","",VLOOKUP($A72,'MG Universe'!$A$2:$S$9990,15))</f>
        <v/>
      </c>
      <c r="P72" s="16" t="str">
        <f>IF($A72="","",VLOOKUP($A72,'MG Universe'!$A$2:$S$9990,16))</f>
        <v/>
      </c>
      <c r="Q72" s="80" t="str">
        <f>IF($A72="","",VLOOKUP($A72,'MG Universe'!$A$2:$S$9990,17))</f>
        <v/>
      </c>
      <c r="R72" s="15" t="str">
        <f>IF($A72="","",VLOOKUP($A72,'MG Universe'!$A$2:$S$9990,18))</f>
        <v/>
      </c>
    </row>
    <row r="73" spans="1:18" x14ac:dyDescent="0.25">
      <c r="A73" s="76"/>
      <c r="B73" s="12" t="str">
        <f>IF($A73="","",VLOOKUP($A73,'MG Universe'!$A$2:$S$9990,2))</f>
        <v/>
      </c>
      <c r="C73" s="12" t="str">
        <f>IF($A73="","",VLOOKUP($A73,'MG Universe'!$A$2:$S$9990,3))</f>
        <v/>
      </c>
      <c r="D73" s="12" t="str">
        <f>IF($A73="","",VLOOKUP($A73,'MG Universe'!$A$2:$S$9990,4))</f>
        <v/>
      </c>
      <c r="E73" s="12" t="str">
        <f>IF($A73="","",VLOOKUP($A73,'MG Universe'!$A$2:$S$9990,5))</f>
        <v/>
      </c>
      <c r="F73" s="13" t="str">
        <f>IF($A73="","",VLOOKUP($A73,'MG Universe'!$A$2:$S$9990,6))</f>
        <v/>
      </c>
      <c r="G73" s="77" t="str">
        <f>IF($A73="","",VLOOKUP($A73,'MG Universe'!$A$2:$S$9990,7))</f>
        <v/>
      </c>
      <c r="H73" s="15" t="str">
        <f>IF($A73="","",VLOOKUP($A73,'MG Universe'!$A$2:$S$9990,8))</f>
        <v/>
      </c>
      <c r="I73" s="15" t="str">
        <f>IF($A73="","",VLOOKUP($A73,'MG Universe'!$A$2:$S$9990,9))</f>
        <v/>
      </c>
      <c r="J73" s="16" t="str">
        <f>IF($A73="","",VLOOKUP($A73,'MG Universe'!$A$2:$S$9990,10))</f>
        <v/>
      </c>
      <c r="K73" s="78" t="str">
        <f>IF($A73="","",VLOOKUP($A73,'MG Universe'!$A$2:$S$9990,11))</f>
        <v/>
      </c>
      <c r="L73" s="100" t="str">
        <f>IF($A73="","",VLOOKUP($A73,'MG Universe'!$A$2:$S$9990,12))</f>
        <v/>
      </c>
      <c r="M73" s="12" t="str">
        <f>IF($A73="","",VLOOKUP($A73,'MG Universe'!$A$2:$S$9990,13))</f>
        <v/>
      </c>
      <c r="N73" s="79" t="str">
        <f>IF($A73="","",VLOOKUP($A73,'MG Universe'!$A$2:$S$9990,14))</f>
        <v/>
      </c>
      <c r="O73" s="15" t="str">
        <f>IF($A73="","",VLOOKUP($A73,'MG Universe'!$A$2:$S$9990,15))</f>
        <v/>
      </c>
      <c r="P73" s="16" t="str">
        <f>IF($A73="","",VLOOKUP($A73,'MG Universe'!$A$2:$S$9990,16))</f>
        <v/>
      </c>
      <c r="Q73" s="80" t="str">
        <f>IF($A73="","",VLOOKUP($A73,'MG Universe'!$A$2:$S$9990,17))</f>
        <v/>
      </c>
      <c r="R73" s="15" t="str">
        <f>IF($A73="","",VLOOKUP($A73,'MG Universe'!$A$2:$S$9990,18))</f>
        <v/>
      </c>
    </row>
    <row r="74" spans="1:18" x14ac:dyDescent="0.25">
      <c r="A74" s="76"/>
      <c r="B74" s="12" t="str">
        <f>IF($A74="","",VLOOKUP($A74,'MG Universe'!$A$2:$S$9990,2))</f>
        <v/>
      </c>
      <c r="C74" s="12" t="str">
        <f>IF($A74="","",VLOOKUP($A74,'MG Universe'!$A$2:$S$9990,3))</f>
        <v/>
      </c>
      <c r="D74" s="12" t="str">
        <f>IF($A74="","",VLOOKUP($A74,'MG Universe'!$A$2:$S$9990,4))</f>
        <v/>
      </c>
      <c r="E74" s="12" t="str">
        <f>IF($A74="","",VLOOKUP($A74,'MG Universe'!$A$2:$S$9990,5))</f>
        <v/>
      </c>
      <c r="F74" s="13" t="str">
        <f>IF($A74="","",VLOOKUP($A74,'MG Universe'!$A$2:$S$9990,6))</f>
        <v/>
      </c>
      <c r="G74" s="77" t="str">
        <f>IF($A74="","",VLOOKUP($A74,'MG Universe'!$A$2:$S$9990,7))</f>
        <v/>
      </c>
      <c r="H74" s="15" t="str">
        <f>IF($A74="","",VLOOKUP($A74,'MG Universe'!$A$2:$S$9990,8))</f>
        <v/>
      </c>
      <c r="I74" s="15" t="str">
        <f>IF($A74="","",VLOOKUP($A74,'MG Universe'!$A$2:$S$9990,9))</f>
        <v/>
      </c>
      <c r="J74" s="16" t="str">
        <f>IF($A74="","",VLOOKUP($A74,'MG Universe'!$A$2:$S$9990,10))</f>
        <v/>
      </c>
      <c r="K74" s="78" t="str">
        <f>IF($A74="","",VLOOKUP($A74,'MG Universe'!$A$2:$S$9990,11))</f>
        <v/>
      </c>
      <c r="L74" s="100" t="str">
        <f>IF($A74="","",VLOOKUP($A74,'MG Universe'!$A$2:$S$9990,12))</f>
        <v/>
      </c>
      <c r="M74" s="12" t="str">
        <f>IF($A74="","",VLOOKUP($A74,'MG Universe'!$A$2:$S$9990,13))</f>
        <v/>
      </c>
      <c r="N74" s="79" t="str">
        <f>IF($A74="","",VLOOKUP($A74,'MG Universe'!$A$2:$S$9990,14))</f>
        <v/>
      </c>
      <c r="O74" s="15" t="str">
        <f>IF($A74="","",VLOOKUP($A74,'MG Universe'!$A$2:$S$9990,15))</f>
        <v/>
      </c>
      <c r="P74" s="16" t="str">
        <f>IF($A74="","",VLOOKUP($A74,'MG Universe'!$A$2:$S$9990,16))</f>
        <v/>
      </c>
      <c r="Q74" s="80" t="str">
        <f>IF($A74="","",VLOOKUP($A74,'MG Universe'!$A$2:$S$9990,17))</f>
        <v/>
      </c>
      <c r="R74" s="15" t="str">
        <f>IF($A74="","",VLOOKUP($A74,'MG Universe'!$A$2:$S$9990,18))</f>
        <v/>
      </c>
    </row>
    <row r="75" spans="1:18" x14ac:dyDescent="0.25">
      <c r="A75" s="76"/>
      <c r="B75" s="12" t="str">
        <f>IF($A75="","",VLOOKUP($A75,'MG Universe'!$A$2:$S$9990,2))</f>
        <v/>
      </c>
      <c r="C75" s="12" t="str">
        <f>IF($A75="","",VLOOKUP($A75,'MG Universe'!$A$2:$S$9990,3))</f>
        <v/>
      </c>
      <c r="D75" s="12" t="str">
        <f>IF($A75="","",VLOOKUP($A75,'MG Universe'!$A$2:$S$9990,4))</f>
        <v/>
      </c>
      <c r="E75" s="12" t="str">
        <f>IF($A75="","",VLOOKUP($A75,'MG Universe'!$A$2:$S$9990,5))</f>
        <v/>
      </c>
      <c r="F75" s="13" t="str">
        <f>IF($A75="","",VLOOKUP($A75,'MG Universe'!$A$2:$S$9990,6))</f>
        <v/>
      </c>
      <c r="G75" s="77" t="str">
        <f>IF($A75="","",VLOOKUP($A75,'MG Universe'!$A$2:$S$9990,7))</f>
        <v/>
      </c>
      <c r="H75" s="15" t="str">
        <f>IF($A75="","",VLOOKUP($A75,'MG Universe'!$A$2:$S$9990,8))</f>
        <v/>
      </c>
      <c r="I75" s="15" t="str">
        <f>IF($A75="","",VLOOKUP($A75,'MG Universe'!$A$2:$S$9990,9))</f>
        <v/>
      </c>
      <c r="J75" s="16" t="str">
        <f>IF($A75="","",VLOOKUP($A75,'MG Universe'!$A$2:$S$9990,10))</f>
        <v/>
      </c>
      <c r="K75" s="78" t="str">
        <f>IF($A75="","",VLOOKUP($A75,'MG Universe'!$A$2:$S$9990,11))</f>
        <v/>
      </c>
      <c r="L75" s="100" t="str">
        <f>IF($A75="","",VLOOKUP($A75,'MG Universe'!$A$2:$S$9990,12))</f>
        <v/>
      </c>
      <c r="M75" s="12" t="str">
        <f>IF($A75="","",VLOOKUP($A75,'MG Universe'!$A$2:$S$9990,13))</f>
        <v/>
      </c>
      <c r="N75" s="79" t="str">
        <f>IF($A75="","",VLOOKUP($A75,'MG Universe'!$A$2:$S$9990,14))</f>
        <v/>
      </c>
      <c r="O75" s="15" t="str">
        <f>IF($A75="","",VLOOKUP($A75,'MG Universe'!$A$2:$S$9990,15))</f>
        <v/>
      </c>
      <c r="P75" s="16" t="str">
        <f>IF($A75="","",VLOOKUP($A75,'MG Universe'!$A$2:$S$9990,16))</f>
        <v/>
      </c>
      <c r="Q75" s="80" t="str">
        <f>IF($A75="","",VLOOKUP($A75,'MG Universe'!$A$2:$S$9990,17))</f>
        <v/>
      </c>
      <c r="R75" s="15" t="str">
        <f>IF($A75="","",VLOOKUP($A75,'MG Universe'!$A$2:$S$9990,18))</f>
        <v/>
      </c>
    </row>
    <row r="76" spans="1:18" x14ac:dyDescent="0.25">
      <c r="A76" s="76"/>
      <c r="B76" s="12" t="str">
        <f>IF($A76="","",VLOOKUP($A76,'MG Universe'!$A$2:$S$9990,2))</f>
        <v/>
      </c>
      <c r="C76" s="12" t="str">
        <f>IF($A76="","",VLOOKUP($A76,'MG Universe'!$A$2:$S$9990,3))</f>
        <v/>
      </c>
      <c r="D76" s="12" t="str">
        <f>IF($A76="","",VLOOKUP($A76,'MG Universe'!$A$2:$S$9990,4))</f>
        <v/>
      </c>
      <c r="E76" s="12" t="str">
        <f>IF($A76="","",VLOOKUP($A76,'MG Universe'!$A$2:$S$9990,5))</f>
        <v/>
      </c>
      <c r="F76" s="13" t="str">
        <f>IF($A76="","",VLOOKUP($A76,'MG Universe'!$A$2:$S$9990,6))</f>
        <v/>
      </c>
      <c r="G76" s="77" t="str">
        <f>IF($A76="","",VLOOKUP($A76,'MG Universe'!$A$2:$S$9990,7))</f>
        <v/>
      </c>
      <c r="H76" s="15" t="str">
        <f>IF($A76="","",VLOOKUP($A76,'MG Universe'!$A$2:$S$9990,8))</f>
        <v/>
      </c>
      <c r="I76" s="15" t="str">
        <f>IF($A76="","",VLOOKUP($A76,'MG Universe'!$A$2:$S$9990,9))</f>
        <v/>
      </c>
      <c r="J76" s="16" t="str">
        <f>IF($A76="","",VLOOKUP($A76,'MG Universe'!$A$2:$S$9990,10))</f>
        <v/>
      </c>
      <c r="K76" s="78" t="str">
        <f>IF($A76="","",VLOOKUP($A76,'MG Universe'!$A$2:$S$9990,11))</f>
        <v/>
      </c>
      <c r="L76" s="100" t="str">
        <f>IF($A76="","",VLOOKUP($A76,'MG Universe'!$A$2:$S$9990,12))</f>
        <v/>
      </c>
      <c r="M76" s="12" t="str">
        <f>IF($A76="","",VLOOKUP($A76,'MG Universe'!$A$2:$S$9990,13))</f>
        <v/>
      </c>
      <c r="N76" s="79" t="str">
        <f>IF($A76="","",VLOOKUP($A76,'MG Universe'!$A$2:$S$9990,14))</f>
        <v/>
      </c>
      <c r="O76" s="15" t="str">
        <f>IF($A76="","",VLOOKUP($A76,'MG Universe'!$A$2:$S$9990,15))</f>
        <v/>
      </c>
      <c r="P76" s="16" t="str">
        <f>IF($A76="","",VLOOKUP($A76,'MG Universe'!$A$2:$S$9990,16))</f>
        <v/>
      </c>
      <c r="Q76" s="80" t="str">
        <f>IF($A76="","",VLOOKUP($A76,'MG Universe'!$A$2:$S$9990,17))</f>
        <v/>
      </c>
      <c r="R76" s="15" t="str">
        <f>IF($A76="","",VLOOKUP($A76,'MG Universe'!$A$2:$S$9990,18))</f>
        <v/>
      </c>
    </row>
    <row r="77" spans="1:18" x14ac:dyDescent="0.25">
      <c r="A77" s="76"/>
      <c r="B77" s="12" t="str">
        <f>IF($A77="","",VLOOKUP($A77,'MG Universe'!$A$2:$S$9990,2))</f>
        <v/>
      </c>
      <c r="C77" s="12" t="str">
        <f>IF($A77="","",VLOOKUP($A77,'MG Universe'!$A$2:$S$9990,3))</f>
        <v/>
      </c>
      <c r="D77" s="12" t="str">
        <f>IF($A77="","",VLOOKUP($A77,'MG Universe'!$A$2:$S$9990,4))</f>
        <v/>
      </c>
      <c r="E77" s="12" t="str">
        <f>IF($A77="","",VLOOKUP($A77,'MG Universe'!$A$2:$S$9990,5))</f>
        <v/>
      </c>
      <c r="F77" s="13" t="str">
        <f>IF($A77="","",VLOOKUP($A77,'MG Universe'!$A$2:$S$9990,6))</f>
        <v/>
      </c>
      <c r="G77" s="77" t="str">
        <f>IF($A77="","",VLOOKUP($A77,'MG Universe'!$A$2:$S$9990,7))</f>
        <v/>
      </c>
      <c r="H77" s="15" t="str">
        <f>IF($A77="","",VLOOKUP($A77,'MG Universe'!$A$2:$S$9990,8))</f>
        <v/>
      </c>
      <c r="I77" s="15" t="str">
        <f>IF($A77="","",VLOOKUP($A77,'MG Universe'!$A$2:$S$9990,9))</f>
        <v/>
      </c>
      <c r="J77" s="16" t="str">
        <f>IF($A77="","",VLOOKUP($A77,'MG Universe'!$A$2:$S$9990,10))</f>
        <v/>
      </c>
      <c r="K77" s="78" t="str">
        <f>IF($A77="","",VLOOKUP($A77,'MG Universe'!$A$2:$S$9990,11))</f>
        <v/>
      </c>
      <c r="L77" s="100" t="str">
        <f>IF($A77="","",VLOOKUP($A77,'MG Universe'!$A$2:$S$9990,12))</f>
        <v/>
      </c>
      <c r="M77" s="12" t="str">
        <f>IF($A77="","",VLOOKUP($A77,'MG Universe'!$A$2:$S$9990,13))</f>
        <v/>
      </c>
      <c r="N77" s="79" t="str">
        <f>IF($A77="","",VLOOKUP($A77,'MG Universe'!$A$2:$S$9990,14))</f>
        <v/>
      </c>
      <c r="O77" s="15" t="str">
        <f>IF($A77="","",VLOOKUP($A77,'MG Universe'!$A$2:$S$9990,15))</f>
        <v/>
      </c>
      <c r="P77" s="16" t="str">
        <f>IF($A77="","",VLOOKUP($A77,'MG Universe'!$A$2:$S$9990,16))</f>
        <v/>
      </c>
      <c r="Q77" s="80" t="str">
        <f>IF($A77="","",VLOOKUP($A77,'MG Universe'!$A$2:$S$9990,17))</f>
        <v/>
      </c>
      <c r="R77" s="15" t="str">
        <f>IF($A77="","",VLOOKUP($A77,'MG Universe'!$A$2:$S$9990,18))</f>
        <v/>
      </c>
    </row>
    <row r="78" spans="1:18" x14ac:dyDescent="0.25">
      <c r="A78" s="76"/>
      <c r="B78" s="12" t="str">
        <f>IF($A78="","",VLOOKUP($A78,'MG Universe'!$A$2:$S$9990,2))</f>
        <v/>
      </c>
      <c r="C78" s="12" t="str">
        <f>IF($A78="","",VLOOKUP($A78,'MG Universe'!$A$2:$S$9990,3))</f>
        <v/>
      </c>
      <c r="D78" s="12" t="str">
        <f>IF($A78="","",VLOOKUP($A78,'MG Universe'!$A$2:$S$9990,4))</f>
        <v/>
      </c>
      <c r="E78" s="12" t="str">
        <f>IF($A78="","",VLOOKUP($A78,'MG Universe'!$A$2:$S$9990,5))</f>
        <v/>
      </c>
      <c r="F78" s="13" t="str">
        <f>IF($A78="","",VLOOKUP($A78,'MG Universe'!$A$2:$S$9990,6))</f>
        <v/>
      </c>
      <c r="G78" s="77" t="str">
        <f>IF($A78="","",VLOOKUP($A78,'MG Universe'!$A$2:$S$9990,7))</f>
        <v/>
      </c>
      <c r="H78" s="15" t="str">
        <f>IF($A78="","",VLOOKUP($A78,'MG Universe'!$A$2:$S$9990,8))</f>
        <v/>
      </c>
      <c r="I78" s="15" t="str">
        <f>IF($A78="","",VLOOKUP($A78,'MG Universe'!$A$2:$S$9990,9))</f>
        <v/>
      </c>
      <c r="J78" s="16" t="str">
        <f>IF($A78="","",VLOOKUP($A78,'MG Universe'!$A$2:$S$9990,10))</f>
        <v/>
      </c>
      <c r="K78" s="78" t="str">
        <f>IF($A78="","",VLOOKUP($A78,'MG Universe'!$A$2:$S$9990,11))</f>
        <v/>
      </c>
      <c r="L78" s="100" t="str">
        <f>IF($A78="","",VLOOKUP($A78,'MG Universe'!$A$2:$S$9990,12))</f>
        <v/>
      </c>
      <c r="M78" s="12" t="str">
        <f>IF($A78="","",VLOOKUP($A78,'MG Universe'!$A$2:$S$9990,13))</f>
        <v/>
      </c>
      <c r="N78" s="79" t="str">
        <f>IF($A78="","",VLOOKUP($A78,'MG Universe'!$A$2:$S$9990,14))</f>
        <v/>
      </c>
      <c r="O78" s="15" t="str">
        <f>IF($A78="","",VLOOKUP($A78,'MG Universe'!$A$2:$S$9990,15))</f>
        <v/>
      </c>
      <c r="P78" s="16" t="str">
        <f>IF($A78="","",VLOOKUP($A78,'MG Universe'!$A$2:$S$9990,16))</f>
        <v/>
      </c>
      <c r="Q78" s="80" t="str">
        <f>IF($A78="","",VLOOKUP($A78,'MG Universe'!$A$2:$S$9990,17))</f>
        <v/>
      </c>
      <c r="R78" s="15" t="str">
        <f>IF($A78="","",VLOOKUP($A78,'MG Universe'!$A$2:$S$9990,18))</f>
        <v/>
      </c>
    </row>
    <row r="79" spans="1:18" x14ac:dyDescent="0.25">
      <c r="A79" s="76"/>
      <c r="B79" s="12" t="str">
        <f>IF($A79="","",VLOOKUP($A79,'MG Universe'!$A$2:$S$9990,2))</f>
        <v/>
      </c>
      <c r="C79" s="12" t="str">
        <f>IF($A79="","",VLOOKUP($A79,'MG Universe'!$A$2:$S$9990,3))</f>
        <v/>
      </c>
      <c r="D79" s="12" t="str">
        <f>IF($A79="","",VLOOKUP($A79,'MG Universe'!$A$2:$S$9990,4))</f>
        <v/>
      </c>
      <c r="E79" s="12" t="str">
        <f>IF($A79="","",VLOOKUP($A79,'MG Universe'!$A$2:$S$9990,5))</f>
        <v/>
      </c>
      <c r="F79" s="13" t="str">
        <f>IF($A79="","",VLOOKUP($A79,'MG Universe'!$A$2:$S$9990,6))</f>
        <v/>
      </c>
      <c r="G79" s="77" t="str">
        <f>IF($A79="","",VLOOKUP($A79,'MG Universe'!$A$2:$S$9990,7))</f>
        <v/>
      </c>
      <c r="H79" s="15" t="str">
        <f>IF($A79="","",VLOOKUP($A79,'MG Universe'!$A$2:$S$9990,8))</f>
        <v/>
      </c>
      <c r="I79" s="15" t="str">
        <f>IF($A79="","",VLOOKUP($A79,'MG Universe'!$A$2:$S$9990,9))</f>
        <v/>
      </c>
      <c r="J79" s="16" t="str">
        <f>IF($A79="","",VLOOKUP($A79,'MG Universe'!$A$2:$S$9990,10))</f>
        <v/>
      </c>
      <c r="K79" s="78" t="str">
        <f>IF($A79="","",VLOOKUP($A79,'MG Universe'!$A$2:$S$9990,11))</f>
        <v/>
      </c>
      <c r="L79" s="100" t="str">
        <f>IF($A79="","",VLOOKUP($A79,'MG Universe'!$A$2:$S$9990,12))</f>
        <v/>
      </c>
      <c r="M79" s="12" t="str">
        <f>IF($A79="","",VLOOKUP($A79,'MG Universe'!$A$2:$S$9990,13))</f>
        <v/>
      </c>
      <c r="N79" s="79" t="str">
        <f>IF($A79="","",VLOOKUP($A79,'MG Universe'!$A$2:$S$9990,14))</f>
        <v/>
      </c>
      <c r="O79" s="15" t="str">
        <f>IF($A79="","",VLOOKUP($A79,'MG Universe'!$A$2:$S$9990,15))</f>
        <v/>
      </c>
      <c r="P79" s="16" t="str">
        <f>IF($A79="","",VLOOKUP($A79,'MG Universe'!$A$2:$S$9990,16))</f>
        <v/>
      </c>
      <c r="Q79" s="80" t="str">
        <f>IF($A79="","",VLOOKUP($A79,'MG Universe'!$A$2:$S$9990,17))</f>
        <v/>
      </c>
      <c r="R79" s="15" t="str">
        <f>IF($A79="","",VLOOKUP($A79,'MG Universe'!$A$2:$S$9990,18))</f>
        <v/>
      </c>
    </row>
    <row r="80" spans="1:18" x14ac:dyDescent="0.25">
      <c r="A80" s="76"/>
      <c r="B80" s="12" t="str">
        <f>IF($A80="","",VLOOKUP($A80,'MG Universe'!$A$2:$S$9990,2))</f>
        <v/>
      </c>
      <c r="C80" s="12" t="str">
        <f>IF($A80="","",VLOOKUP($A80,'MG Universe'!$A$2:$S$9990,3))</f>
        <v/>
      </c>
      <c r="D80" s="12" t="str">
        <f>IF($A80="","",VLOOKUP($A80,'MG Universe'!$A$2:$S$9990,4))</f>
        <v/>
      </c>
      <c r="E80" s="12" t="str">
        <f>IF($A80="","",VLOOKUP($A80,'MG Universe'!$A$2:$S$9990,5))</f>
        <v/>
      </c>
      <c r="F80" s="13" t="str">
        <f>IF($A80="","",VLOOKUP($A80,'MG Universe'!$A$2:$S$9990,6))</f>
        <v/>
      </c>
      <c r="G80" s="77" t="str">
        <f>IF($A80="","",VLOOKUP($A80,'MG Universe'!$A$2:$S$9990,7))</f>
        <v/>
      </c>
      <c r="H80" s="15" t="str">
        <f>IF($A80="","",VLOOKUP($A80,'MG Universe'!$A$2:$S$9990,8))</f>
        <v/>
      </c>
      <c r="I80" s="15" t="str">
        <f>IF($A80="","",VLOOKUP($A80,'MG Universe'!$A$2:$S$9990,9))</f>
        <v/>
      </c>
      <c r="J80" s="16" t="str">
        <f>IF($A80="","",VLOOKUP($A80,'MG Universe'!$A$2:$S$9990,10))</f>
        <v/>
      </c>
      <c r="K80" s="78" t="str">
        <f>IF($A80="","",VLOOKUP($A80,'MG Universe'!$A$2:$S$9990,11))</f>
        <v/>
      </c>
      <c r="L80" s="100" t="str">
        <f>IF($A80="","",VLOOKUP($A80,'MG Universe'!$A$2:$S$9990,12))</f>
        <v/>
      </c>
      <c r="M80" s="12" t="str">
        <f>IF($A80="","",VLOOKUP($A80,'MG Universe'!$A$2:$S$9990,13))</f>
        <v/>
      </c>
      <c r="N80" s="79" t="str">
        <f>IF($A80="","",VLOOKUP($A80,'MG Universe'!$A$2:$S$9990,14))</f>
        <v/>
      </c>
      <c r="O80" s="15" t="str">
        <f>IF($A80="","",VLOOKUP($A80,'MG Universe'!$A$2:$S$9990,15))</f>
        <v/>
      </c>
      <c r="P80" s="16" t="str">
        <f>IF($A80="","",VLOOKUP($A80,'MG Universe'!$A$2:$S$9990,16))</f>
        <v/>
      </c>
      <c r="Q80" s="80" t="str">
        <f>IF($A80="","",VLOOKUP($A80,'MG Universe'!$A$2:$S$9990,17))</f>
        <v/>
      </c>
      <c r="R80" s="15" t="str">
        <f>IF($A80="","",VLOOKUP($A80,'MG Universe'!$A$2:$S$9990,18))</f>
        <v/>
      </c>
    </row>
    <row r="81" spans="1:18" x14ac:dyDescent="0.25">
      <c r="A81" s="76"/>
      <c r="B81" s="12" t="str">
        <f>IF($A81="","",VLOOKUP($A81,'MG Universe'!$A$2:$S$9990,2))</f>
        <v/>
      </c>
      <c r="C81" s="12" t="str">
        <f>IF($A81="","",VLOOKUP($A81,'MG Universe'!$A$2:$S$9990,3))</f>
        <v/>
      </c>
      <c r="D81" s="12" t="str">
        <f>IF($A81="","",VLOOKUP($A81,'MG Universe'!$A$2:$S$9990,4))</f>
        <v/>
      </c>
      <c r="E81" s="12" t="str">
        <f>IF($A81="","",VLOOKUP($A81,'MG Universe'!$A$2:$S$9990,5))</f>
        <v/>
      </c>
      <c r="F81" s="13" t="str">
        <f>IF($A81="","",VLOOKUP($A81,'MG Universe'!$A$2:$S$9990,6))</f>
        <v/>
      </c>
      <c r="G81" s="77" t="str">
        <f>IF($A81="","",VLOOKUP($A81,'MG Universe'!$A$2:$S$9990,7))</f>
        <v/>
      </c>
      <c r="H81" s="15" t="str">
        <f>IF($A81="","",VLOOKUP($A81,'MG Universe'!$A$2:$S$9990,8))</f>
        <v/>
      </c>
      <c r="I81" s="15" t="str">
        <f>IF($A81="","",VLOOKUP($A81,'MG Universe'!$A$2:$S$9990,9))</f>
        <v/>
      </c>
      <c r="J81" s="16" t="str">
        <f>IF($A81="","",VLOOKUP($A81,'MG Universe'!$A$2:$S$9990,10))</f>
        <v/>
      </c>
      <c r="K81" s="78" t="str">
        <f>IF($A81="","",VLOOKUP($A81,'MG Universe'!$A$2:$S$9990,11))</f>
        <v/>
      </c>
      <c r="L81" s="100" t="str">
        <f>IF($A81="","",VLOOKUP($A81,'MG Universe'!$A$2:$S$9990,12))</f>
        <v/>
      </c>
      <c r="M81" s="12" t="str">
        <f>IF($A81="","",VLOOKUP($A81,'MG Universe'!$A$2:$S$9990,13))</f>
        <v/>
      </c>
      <c r="N81" s="79" t="str">
        <f>IF($A81="","",VLOOKUP($A81,'MG Universe'!$A$2:$S$9990,14))</f>
        <v/>
      </c>
      <c r="O81" s="15" t="str">
        <f>IF($A81="","",VLOOKUP($A81,'MG Universe'!$A$2:$S$9990,15))</f>
        <v/>
      </c>
      <c r="P81" s="16" t="str">
        <f>IF($A81="","",VLOOKUP($A81,'MG Universe'!$A$2:$S$9990,16))</f>
        <v/>
      </c>
      <c r="Q81" s="80" t="str">
        <f>IF($A81="","",VLOOKUP($A81,'MG Universe'!$A$2:$S$9990,17))</f>
        <v/>
      </c>
      <c r="R81" s="15" t="str">
        <f>IF($A81="","",VLOOKUP($A81,'MG Universe'!$A$2:$S$9990,18))</f>
        <v/>
      </c>
    </row>
    <row r="82" spans="1:18" x14ac:dyDescent="0.25">
      <c r="A82" s="76"/>
      <c r="B82" s="12" t="str">
        <f>IF($A82="","",VLOOKUP($A82,'MG Universe'!$A$2:$S$9990,2))</f>
        <v/>
      </c>
      <c r="C82" s="12" t="str">
        <f>IF($A82="","",VLOOKUP($A82,'MG Universe'!$A$2:$S$9990,3))</f>
        <v/>
      </c>
      <c r="D82" s="12" t="str">
        <f>IF($A82="","",VLOOKUP($A82,'MG Universe'!$A$2:$S$9990,4))</f>
        <v/>
      </c>
      <c r="E82" s="12" t="str">
        <f>IF($A82="","",VLOOKUP($A82,'MG Universe'!$A$2:$S$9990,5))</f>
        <v/>
      </c>
      <c r="F82" s="13" t="str">
        <f>IF($A82="","",VLOOKUP($A82,'MG Universe'!$A$2:$S$9990,6))</f>
        <v/>
      </c>
      <c r="G82" s="77" t="str">
        <f>IF($A82="","",VLOOKUP($A82,'MG Universe'!$A$2:$S$9990,7))</f>
        <v/>
      </c>
      <c r="H82" s="15" t="str">
        <f>IF($A82="","",VLOOKUP($A82,'MG Universe'!$A$2:$S$9990,8))</f>
        <v/>
      </c>
      <c r="I82" s="15" t="str">
        <f>IF($A82="","",VLOOKUP($A82,'MG Universe'!$A$2:$S$9990,9))</f>
        <v/>
      </c>
      <c r="J82" s="16" t="str">
        <f>IF($A82="","",VLOOKUP($A82,'MG Universe'!$A$2:$S$9990,10))</f>
        <v/>
      </c>
      <c r="K82" s="78" t="str">
        <f>IF($A82="","",VLOOKUP($A82,'MG Universe'!$A$2:$S$9990,11))</f>
        <v/>
      </c>
      <c r="L82" s="100" t="str">
        <f>IF($A82="","",VLOOKUP($A82,'MG Universe'!$A$2:$S$9990,12))</f>
        <v/>
      </c>
      <c r="M82" s="12" t="str">
        <f>IF($A82="","",VLOOKUP($A82,'MG Universe'!$A$2:$S$9990,13))</f>
        <v/>
      </c>
      <c r="N82" s="79" t="str">
        <f>IF($A82="","",VLOOKUP($A82,'MG Universe'!$A$2:$S$9990,14))</f>
        <v/>
      </c>
      <c r="O82" s="15" t="str">
        <f>IF($A82="","",VLOOKUP($A82,'MG Universe'!$A$2:$S$9990,15))</f>
        <v/>
      </c>
      <c r="P82" s="16" t="str">
        <f>IF($A82="","",VLOOKUP($A82,'MG Universe'!$A$2:$S$9990,16))</f>
        <v/>
      </c>
      <c r="Q82" s="80" t="str">
        <f>IF($A82="","",VLOOKUP($A82,'MG Universe'!$A$2:$S$9990,17))</f>
        <v/>
      </c>
      <c r="R82" s="15" t="str">
        <f>IF($A82="","",VLOOKUP($A82,'MG Universe'!$A$2:$S$9990,18))</f>
        <v/>
      </c>
    </row>
    <row r="83" spans="1:18" x14ac:dyDescent="0.25">
      <c r="A83" s="76"/>
      <c r="B83" s="12" t="str">
        <f>IF($A83="","",VLOOKUP($A83,'MG Universe'!$A$2:$S$9990,2))</f>
        <v/>
      </c>
      <c r="C83" s="12" t="str">
        <f>IF($A83="","",VLOOKUP($A83,'MG Universe'!$A$2:$S$9990,3))</f>
        <v/>
      </c>
      <c r="D83" s="12" t="str">
        <f>IF($A83="","",VLOOKUP($A83,'MG Universe'!$A$2:$S$9990,4))</f>
        <v/>
      </c>
      <c r="E83" s="12" t="str">
        <f>IF($A83="","",VLOOKUP($A83,'MG Universe'!$A$2:$S$9990,5))</f>
        <v/>
      </c>
      <c r="F83" s="13" t="str">
        <f>IF($A83="","",VLOOKUP($A83,'MG Universe'!$A$2:$S$9990,6))</f>
        <v/>
      </c>
      <c r="G83" s="77" t="str">
        <f>IF($A83="","",VLOOKUP($A83,'MG Universe'!$A$2:$S$9990,7))</f>
        <v/>
      </c>
      <c r="H83" s="15" t="str">
        <f>IF($A83="","",VLOOKUP($A83,'MG Universe'!$A$2:$S$9990,8))</f>
        <v/>
      </c>
      <c r="I83" s="15" t="str">
        <f>IF($A83="","",VLOOKUP($A83,'MG Universe'!$A$2:$S$9990,9))</f>
        <v/>
      </c>
      <c r="J83" s="16" t="str">
        <f>IF($A83="","",VLOOKUP($A83,'MG Universe'!$A$2:$S$9990,10))</f>
        <v/>
      </c>
      <c r="K83" s="78" t="str">
        <f>IF($A83="","",VLOOKUP($A83,'MG Universe'!$A$2:$S$9990,11))</f>
        <v/>
      </c>
      <c r="L83" s="100" t="str">
        <f>IF($A83="","",VLOOKUP($A83,'MG Universe'!$A$2:$S$9990,12))</f>
        <v/>
      </c>
      <c r="M83" s="12" t="str">
        <f>IF($A83="","",VLOOKUP($A83,'MG Universe'!$A$2:$S$9990,13))</f>
        <v/>
      </c>
      <c r="N83" s="79" t="str">
        <f>IF($A83="","",VLOOKUP($A83,'MG Universe'!$A$2:$S$9990,14))</f>
        <v/>
      </c>
      <c r="O83" s="15" t="str">
        <f>IF($A83="","",VLOOKUP($A83,'MG Universe'!$A$2:$S$9990,15))</f>
        <v/>
      </c>
      <c r="P83" s="16" t="str">
        <f>IF($A83="","",VLOOKUP($A83,'MG Universe'!$A$2:$S$9990,16))</f>
        <v/>
      </c>
      <c r="Q83" s="80" t="str">
        <f>IF($A83="","",VLOOKUP($A83,'MG Universe'!$A$2:$S$9990,17))</f>
        <v/>
      </c>
      <c r="R83" s="15" t="str">
        <f>IF($A83="","",VLOOKUP($A83,'MG Universe'!$A$2:$S$9990,18))</f>
        <v/>
      </c>
    </row>
    <row r="84" spans="1:18" x14ac:dyDescent="0.25">
      <c r="A84" s="76"/>
      <c r="B84" s="12" t="str">
        <f>IF($A84="","",VLOOKUP($A84,'MG Universe'!$A$2:$S$9990,2))</f>
        <v/>
      </c>
      <c r="C84" s="12" t="str">
        <f>IF($A84="","",VLOOKUP($A84,'MG Universe'!$A$2:$S$9990,3))</f>
        <v/>
      </c>
      <c r="D84" s="12" t="str">
        <f>IF($A84="","",VLOOKUP($A84,'MG Universe'!$A$2:$S$9990,4))</f>
        <v/>
      </c>
      <c r="E84" s="12" t="str">
        <f>IF($A84="","",VLOOKUP($A84,'MG Universe'!$A$2:$S$9990,5))</f>
        <v/>
      </c>
      <c r="F84" s="13" t="str">
        <f>IF($A84="","",VLOOKUP($A84,'MG Universe'!$A$2:$S$9990,6))</f>
        <v/>
      </c>
      <c r="G84" s="77" t="str">
        <f>IF($A84="","",VLOOKUP($A84,'MG Universe'!$A$2:$S$9990,7))</f>
        <v/>
      </c>
      <c r="H84" s="15" t="str">
        <f>IF($A84="","",VLOOKUP($A84,'MG Universe'!$A$2:$S$9990,8))</f>
        <v/>
      </c>
      <c r="I84" s="15" t="str">
        <f>IF($A84="","",VLOOKUP($A84,'MG Universe'!$A$2:$S$9990,9))</f>
        <v/>
      </c>
      <c r="J84" s="16" t="str">
        <f>IF($A84="","",VLOOKUP($A84,'MG Universe'!$A$2:$S$9990,10))</f>
        <v/>
      </c>
      <c r="K84" s="78" t="str">
        <f>IF($A84="","",VLOOKUP($A84,'MG Universe'!$A$2:$S$9990,11))</f>
        <v/>
      </c>
      <c r="L84" s="100" t="str">
        <f>IF($A84="","",VLOOKUP($A84,'MG Universe'!$A$2:$S$9990,12))</f>
        <v/>
      </c>
      <c r="M84" s="12" t="str">
        <f>IF($A84="","",VLOOKUP($A84,'MG Universe'!$A$2:$S$9990,13))</f>
        <v/>
      </c>
      <c r="N84" s="79" t="str">
        <f>IF($A84="","",VLOOKUP($A84,'MG Universe'!$A$2:$S$9990,14))</f>
        <v/>
      </c>
      <c r="O84" s="15" t="str">
        <f>IF($A84="","",VLOOKUP($A84,'MG Universe'!$A$2:$S$9990,15))</f>
        <v/>
      </c>
      <c r="P84" s="16" t="str">
        <f>IF($A84="","",VLOOKUP($A84,'MG Universe'!$A$2:$S$9990,16))</f>
        <v/>
      </c>
      <c r="Q84" s="80" t="str">
        <f>IF($A84="","",VLOOKUP($A84,'MG Universe'!$A$2:$S$9990,17))</f>
        <v/>
      </c>
      <c r="R84" s="15" t="str">
        <f>IF($A84="","",VLOOKUP($A84,'MG Universe'!$A$2:$S$9990,18))</f>
        <v/>
      </c>
    </row>
    <row r="85" spans="1:18" x14ac:dyDescent="0.25">
      <c r="A85" s="76"/>
      <c r="B85" s="12" t="str">
        <f>IF($A85="","",VLOOKUP($A85,'MG Universe'!$A$2:$S$9990,2))</f>
        <v/>
      </c>
      <c r="C85" s="12" t="str">
        <f>IF($A85="","",VLOOKUP($A85,'MG Universe'!$A$2:$S$9990,3))</f>
        <v/>
      </c>
      <c r="D85" s="12" t="str">
        <f>IF($A85="","",VLOOKUP($A85,'MG Universe'!$A$2:$S$9990,4))</f>
        <v/>
      </c>
      <c r="E85" s="12" t="str">
        <f>IF($A85="","",VLOOKUP($A85,'MG Universe'!$A$2:$S$9990,5))</f>
        <v/>
      </c>
      <c r="F85" s="13" t="str">
        <f>IF($A85="","",VLOOKUP($A85,'MG Universe'!$A$2:$S$9990,6))</f>
        <v/>
      </c>
      <c r="G85" s="77" t="str">
        <f>IF($A85="","",VLOOKUP($A85,'MG Universe'!$A$2:$S$9990,7))</f>
        <v/>
      </c>
      <c r="H85" s="15" t="str">
        <f>IF($A85="","",VLOOKUP($A85,'MG Universe'!$A$2:$S$9990,8))</f>
        <v/>
      </c>
      <c r="I85" s="15" t="str">
        <f>IF($A85="","",VLOOKUP($A85,'MG Universe'!$A$2:$S$9990,9))</f>
        <v/>
      </c>
      <c r="J85" s="16" t="str">
        <f>IF($A85="","",VLOOKUP($A85,'MG Universe'!$A$2:$S$9990,10))</f>
        <v/>
      </c>
      <c r="K85" s="78" t="str">
        <f>IF($A85="","",VLOOKUP($A85,'MG Universe'!$A$2:$S$9990,11))</f>
        <v/>
      </c>
      <c r="L85" s="100" t="str">
        <f>IF($A85="","",VLOOKUP($A85,'MG Universe'!$A$2:$S$9990,12))</f>
        <v/>
      </c>
      <c r="M85" s="12" t="str">
        <f>IF($A85="","",VLOOKUP($A85,'MG Universe'!$A$2:$S$9990,13))</f>
        <v/>
      </c>
      <c r="N85" s="79" t="str">
        <f>IF($A85="","",VLOOKUP($A85,'MG Universe'!$A$2:$S$9990,14))</f>
        <v/>
      </c>
      <c r="O85" s="15" t="str">
        <f>IF($A85="","",VLOOKUP($A85,'MG Universe'!$A$2:$S$9990,15))</f>
        <v/>
      </c>
      <c r="P85" s="16" t="str">
        <f>IF($A85="","",VLOOKUP($A85,'MG Universe'!$A$2:$S$9990,16))</f>
        <v/>
      </c>
      <c r="Q85" s="80" t="str">
        <f>IF($A85="","",VLOOKUP($A85,'MG Universe'!$A$2:$S$9990,17))</f>
        <v/>
      </c>
      <c r="R85" s="15" t="str">
        <f>IF($A85="","",VLOOKUP($A85,'MG Universe'!$A$2:$S$9990,18))</f>
        <v/>
      </c>
    </row>
    <row r="86" spans="1:18" x14ac:dyDescent="0.25">
      <c r="A86" s="76"/>
      <c r="B86" s="12" t="str">
        <f>IF($A86="","",VLOOKUP($A86,'MG Universe'!$A$2:$S$9990,2))</f>
        <v/>
      </c>
      <c r="C86" s="12" t="str">
        <f>IF($A86="","",VLOOKUP($A86,'MG Universe'!$A$2:$S$9990,3))</f>
        <v/>
      </c>
      <c r="D86" s="12" t="str">
        <f>IF($A86="","",VLOOKUP($A86,'MG Universe'!$A$2:$S$9990,4))</f>
        <v/>
      </c>
      <c r="E86" s="12" t="str">
        <f>IF($A86="","",VLOOKUP($A86,'MG Universe'!$A$2:$S$9990,5))</f>
        <v/>
      </c>
      <c r="F86" s="13" t="str">
        <f>IF($A86="","",VLOOKUP($A86,'MG Universe'!$A$2:$S$9990,6))</f>
        <v/>
      </c>
      <c r="G86" s="77" t="str">
        <f>IF($A86="","",VLOOKUP($A86,'MG Universe'!$A$2:$S$9990,7))</f>
        <v/>
      </c>
      <c r="H86" s="15" t="str">
        <f>IF($A86="","",VLOOKUP($A86,'MG Universe'!$A$2:$S$9990,8))</f>
        <v/>
      </c>
      <c r="I86" s="15" t="str">
        <f>IF($A86="","",VLOOKUP($A86,'MG Universe'!$A$2:$S$9990,9))</f>
        <v/>
      </c>
      <c r="J86" s="16" t="str">
        <f>IF($A86="","",VLOOKUP($A86,'MG Universe'!$A$2:$S$9990,10))</f>
        <v/>
      </c>
      <c r="K86" s="78" t="str">
        <f>IF($A86="","",VLOOKUP($A86,'MG Universe'!$A$2:$S$9990,11))</f>
        <v/>
      </c>
      <c r="L86" s="100" t="str">
        <f>IF($A86="","",VLOOKUP($A86,'MG Universe'!$A$2:$S$9990,12))</f>
        <v/>
      </c>
      <c r="M86" s="12" t="str">
        <f>IF($A86="","",VLOOKUP($A86,'MG Universe'!$A$2:$S$9990,13))</f>
        <v/>
      </c>
      <c r="N86" s="79" t="str">
        <f>IF($A86="","",VLOOKUP($A86,'MG Universe'!$A$2:$S$9990,14))</f>
        <v/>
      </c>
      <c r="O86" s="15" t="str">
        <f>IF($A86="","",VLOOKUP($A86,'MG Universe'!$A$2:$S$9990,15))</f>
        <v/>
      </c>
      <c r="P86" s="16" t="str">
        <f>IF($A86="","",VLOOKUP($A86,'MG Universe'!$A$2:$S$9990,16))</f>
        <v/>
      </c>
      <c r="Q86" s="80" t="str">
        <f>IF($A86="","",VLOOKUP($A86,'MG Universe'!$A$2:$S$9990,17))</f>
        <v/>
      </c>
      <c r="R86" s="15" t="str">
        <f>IF($A86="","",VLOOKUP($A86,'MG Universe'!$A$2:$S$9990,18))</f>
        <v/>
      </c>
    </row>
    <row r="87" spans="1:18" x14ac:dyDescent="0.25">
      <c r="A87" s="76"/>
      <c r="B87" s="12" t="str">
        <f>IF($A87="","",VLOOKUP($A87,'MG Universe'!$A$2:$S$9990,2))</f>
        <v/>
      </c>
      <c r="C87" s="12" t="str">
        <f>IF($A87="","",VLOOKUP($A87,'MG Universe'!$A$2:$S$9990,3))</f>
        <v/>
      </c>
      <c r="D87" s="12" t="str">
        <f>IF($A87="","",VLOOKUP($A87,'MG Universe'!$A$2:$S$9990,4))</f>
        <v/>
      </c>
      <c r="E87" s="12" t="str">
        <f>IF($A87="","",VLOOKUP($A87,'MG Universe'!$A$2:$S$9990,5))</f>
        <v/>
      </c>
      <c r="F87" s="13" t="str">
        <f>IF($A87="","",VLOOKUP($A87,'MG Universe'!$A$2:$S$9990,6))</f>
        <v/>
      </c>
      <c r="G87" s="77" t="str">
        <f>IF($A87="","",VLOOKUP($A87,'MG Universe'!$A$2:$S$9990,7))</f>
        <v/>
      </c>
      <c r="H87" s="15" t="str">
        <f>IF($A87="","",VLOOKUP($A87,'MG Universe'!$A$2:$S$9990,8))</f>
        <v/>
      </c>
      <c r="I87" s="15" t="str">
        <f>IF($A87="","",VLOOKUP($A87,'MG Universe'!$A$2:$S$9990,9))</f>
        <v/>
      </c>
      <c r="J87" s="16" t="str">
        <f>IF($A87="","",VLOOKUP($A87,'MG Universe'!$A$2:$S$9990,10))</f>
        <v/>
      </c>
      <c r="K87" s="78" t="str">
        <f>IF($A87="","",VLOOKUP($A87,'MG Universe'!$A$2:$S$9990,11))</f>
        <v/>
      </c>
      <c r="L87" s="100" t="str">
        <f>IF($A87="","",VLOOKUP($A87,'MG Universe'!$A$2:$S$9990,12))</f>
        <v/>
      </c>
      <c r="M87" s="12" t="str">
        <f>IF($A87="","",VLOOKUP($A87,'MG Universe'!$A$2:$S$9990,13))</f>
        <v/>
      </c>
      <c r="N87" s="79" t="str">
        <f>IF($A87="","",VLOOKUP($A87,'MG Universe'!$A$2:$S$9990,14))</f>
        <v/>
      </c>
      <c r="O87" s="15" t="str">
        <f>IF($A87="","",VLOOKUP($A87,'MG Universe'!$A$2:$S$9990,15))</f>
        <v/>
      </c>
      <c r="P87" s="16" t="str">
        <f>IF($A87="","",VLOOKUP($A87,'MG Universe'!$A$2:$S$9990,16))</f>
        <v/>
      </c>
      <c r="Q87" s="80" t="str">
        <f>IF($A87="","",VLOOKUP($A87,'MG Universe'!$A$2:$S$9990,17))</f>
        <v/>
      </c>
      <c r="R87" s="15" t="str">
        <f>IF($A87="","",VLOOKUP($A87,'MG Universe'!$A$2:$S$9990,18))</f>
        <v/>
      </c>
    </row>
    <row r="88" spans="1:18" x14ac:dyDescent="0.25">
      <c r="A88" s="76"/>
      <c r="B88" s="12" t="str">
        <f>IF($A88="","",VLOOKUP($A88,'MG Universe'!$A$2:$S$9990,2))</f>
        <v/>
      </c>
      <c r="C88" s="12" t="str">
        <f>IF($A88="","",VLOOKUP($A88,'MG Universe'!$A$2:$S$9990,3))</f>
        <v/>
      </c>
      <c r="D88" s="12" t="str">
        <f>IF($A88="","",VLOOKUP($A88,'MG Universe'!$A$2:$S$9990,4))</f>
        <v/>
      </c>
      <c r="E88" s="12" t="str">
        <f>IF($A88="","",VLOOKUP($A88,'MG Universe'!$A$2:$S$9990,5))</f>
        <v/>
      </c>
      <c r="F88" s="13" t="str">
        <f>IF($A88="","",VLOOKUP($A88,'MG Universe'!$A$2:$S$9990,6))</f>
        <v/>
      </c>
      <c r="G88" s="77" t="str">
        <f>IF($A88="","",VLOOKUP($A88,'MG Universe'!$A$2:$S$9990,7))</f>
        <v/>
      </c>
      <c r="H88" s="15" t="str">
        <f>IF($A88="","",VLOOKUP($A88,'MG Universe'!$A$2:$S$9990,8))</f>
        <v/>
      </c>
      <c r="I88" s="15" t="str">
        <f>IF($A88="","",VLOOKUP($A88,'MG Universe'!$A$2:$S$9990,9))</f>
        <v/>
      </c>
      <c r="J88" s="16" t="str">
        <f>IF($A88="","",VLOOKUP($A88,'MG Universe'!$A$2:$S$9990,10))</f>
        <v/>
      </c>
      <c r="K88" s="78" t="str">
        <f>IF($A88="","",VLOOKUP($A88,'MG Universe'!$A$2:$S$9990,11))</f>
        <v/>
      </c>
      <c r="L88" s="100" t="str">
        <f>IF($A88="","",VLOOKUP($A88,'MG Universe'!$A$2:$S$9990,12))</f>
        <v/>
      </c>
      <c r="M88" s="12" t="str">
        <f>IF($A88="","",VLOOKUP($A88,'MG Universe'!$A$2:$S$9990,13))</f>
        <v/>
      </c>
      <c r="N88" s="79" t="str">
        <f>IF($A88="","",VLOOKUP($A88,'MG Universe'!$A$2:$S$9990,14))</f>
        <v/>
      </c>
      <c r="O88" s="15" t="str">
        <f>IF($A88="","",VLOOKUP($A88,'MG Universe'!$A$2:$S$9990,15))</f>
        <v/>
      </c>
      <c r="P88" s="16" t="str">
        <f>IF($A88="","",VLOOKUP($A88,'MG Universe'!$A$2:$S$9990,16))</f>
        <v/>
      </c>
      <c r="Q88" s="80" t="str">
        <f>IF($A88="","",VLOOKUP($A88,'MG Universe'!$A$2:$S$9990,17))</f>
        <v/>
      </c>
      <c r="R88" s="15" t="str">
        <f>IF($A88="","",VLOOKUP($A88,'MG Universe'!$A$2:$S$9990,18))</f>
        <v/>
      </c>
    </row>
    <row r="89" spans="1:18" x14ac:dyDescent="0.25">
      <c r="A89" s="76"/>
      <c r="B89" s="12" t="str">
        <f>IF($A89="","",VLOOKUP($A89,'MG Universe'!$A$2:$S$9990,2))</f>
        <v/>
      </c>
      <c r="C89" s="12" t="str">
        <f>IF($A89="","",VLOOKUP($A89,'MG Universe'!$A$2:$S$9990,3))</f>
        <v/>
      </c>
      <c r="D89" s="12" t="str">
        <f>IF($A89="","",VLOOKUP($A89,'MG Universe'!$A$2:$S$9990,4))</f>
        <v/>
      </c>
      <c r="E89" s="12" t="str">
        <f>IF($A89="","",VLOOKUP($A89,'MG Universe'!$A$2:$S$9990,5))</f>
        <v/>
      </c>
      <c r="F89" s="13" t="str">
        <f>IF($A89="","",VLOOKUP($A89,'MG Universe'!$A$2:$S$9990,6))</f>
        <v/>
      </c>
      <c r="G89" s="77" t="str">
        <f>IF($A89="","",VLOOKUP($A89,'MG Universe'!$A$2:$S$9990,7))</f>
        <v/>
      </c>
      <c r="H89" s="15" t="str">
        <f>IF($A89="","",VLOOKUP($A89,'MG Universe'!$A$2:$S$9990,8))</f>
        <v/>
      </c>
      <c r="I89" s="15" t="str">
        <f>IF($A89="","",VLOOKUP($A89,'MG Universe'!$A$2:$S$9990,9))</f>
        <v/>
      </c>
      <c r="J89" s="16" t="str">
        <f>IF($A89="","",VLOOKUP($A89,'MG Universe'!$A$2:$S$9990,10))</f>
        <v/>
      </c>
      <c r="K89" s="78" t="str">
        <f>IF($A89="","",VLOOKUP($A89,'MG Universe'!$A$2:$S$9990,11))</f>
        <v/>
      </c>
      <c r="L89" s="100" t="str">
        <f>IF($A89="","",VLOOKUP($A89,'MG Universe'!$A$2:$S$9990,12))</f>
        <v/>
      </c>
      <c r="M89" s="12" t="str">
        <f>IF($A89="","",VLOOKUP($A89,'MG Universe'!$A$2:$S$9990,13))</f>
        <v/>
      </c>
      <c r="N89" s="79" t="str">
        <f>IF($A89="","",VLOOKUP($A89,'MG Universe'!$A$2:$S$9990,14))</f>
        <v/>
      </c>
      <c r="O89" s="15" t="str">
        <f>IF($A89="","",VLOOKUP($A89,'MG Universe'!$A$2:$S$9990,15))</f>
        <v/>
      </c>
      <c r="P89" s="16" t="str">
        <f>IF($A89="","",VLOOKUP($A89,'MG Universe'!$A$2:$S$9990,16))</f>
        <v/>
      </c>
      <c r="Q89" s="80" t="str">
        <f>IF($A89="","",VLOOKUP($A89,'MG Universe'!$A$2:$S$9990,17))</f>
        <v/>
      </c>
      <c r="R89" s="15" t="str">
        <f>IF($A89="","",VLOOKUP($A89,'MG Universe'!$A$2:$S$9990,18))</f>
        <v/>
      </c>
    </row>
    <row r="90" spans="1:18" x14ac:dyDescent="0.25">
      <c r="A90" s="76"/>
      <c r="B90" s="12" t="str">
        <f>IF($A90="","",VLOOKUP($A90,'MG Universe'!$A$2:$S$9990,2))</f>
        <v/>
      </c>
      <c r="C90" s="12" t="str">
        <f>IF($A90="","",VLOOKUP($A90,'MG Universe'!$A$2:$S$9990,3))</f>
        <v/>
      </c>
      <c r="D90" s="12" t="str">
        <f>IF($A90="","",VLOOKUP($A90,'MG Universe'!$A$2:$S$9990,4))</f>
        <v/>
      </c>
      <c r="E90" s="12" t="str">
        <f>IF($A90="","",VLOOKUP($A90,'MG Universe'!$A$2:$S$9990,5))</f>
        <v/>
      </c>
      <c r="F90" s="13" t="str">
        <f>IF($A90="","",VLOOKUP($A90,'MG Universe'!$A$2:$S$9990,6))</f>
        <v/>
      </c>
      <c r="G90" s="77" t="str">
        <f>IF($A90="","",VLOOKUP($A90,'MG Universe'!$A$2:$S$9990,7))</f>
        <v/>
      </c>
      <c r="H90" s="15" t="str">
        <f>IF($A90="","",VLOOKUP($A90,'MG Universe'!$A$2:$S$9990,8))</f>
        <v/>
      </c>
      <c r="I90" s="15" t="str">
        <f>IF($A90="","",VLOOKUP($A90,'MG Universe'!$A$2:$S$9990,9))</f>
        <v/>
      </c>
      <c r="J90" s="16" t="str">
        <f>IF($A90="","",VLOOKUP($A90,'MG Universe'!$A$2:$S$9990,10))</f>
        <v/>
      </c>
      <c r="K90" s="78" t="str">
        <f>IF($A90="","",VLOOKUP($A90,'MG Universe'!$A$2:$S$9990,11))</f>
        <v/>
      </c>
      <c r="L90" s="100" t="str">
        <f>IF($A90="","",VLOOKUP($A90,'MG Universe'!$A$2:$S$9990,12))</f>
        <v/>
      </c>
      <c r="M90" s="12" t="str">
        <f>IF($A90="","",VLOOKUP($A90,'MG Universe'!$A$2:$S$9990,13))</f>
        <v/>
      </c>
      <c r="N90" s="79" t="str">
        <f>IF($A90="","",VLOOKUP($A90,'MG Universe'!$A$2:$S$9990,14))</f>
        <v/>
      </c>
      <c r="O90" s="15" t="str">
        <f>IF($A90="","",VLOOKUP($A90,'MG Universe'!$A$2:$S$9990,15))</f>
        <v/>
      </c>
      <c r="P90" s="16" t="str">
        <f>IF($A90="","",VLOOKUP($A90,'MG Universe'!$A$2:$S$9990,16))</f>
        <v/>
      </c>
      <c r="Q90" s="80" t="str">
        <f>IF($A90="","",VLOOKUP($A90,'MG Universe'!$A$2:$S$9990,17))</f>
        <v/>
      </c>
      <c r="R90" s="15" t="str">
        <f>IF($A90="","",VLOOKUP($A90,'MG Universe'!$A$2:$S$9990,18))</f>
        <v/>
      </c>
    </row>
    <row r="91" spans="1:18" x14ac:dyDescent="0.25">
      <c r="A91" s="76"/>
      <c r="B91" s="12" t="str">
        <f>IF($A91="","",VLOOKUP($A91,'MG Universe'!$A$2:$S$9990,2))</f>
        <v/>
      </c>
      <c r="C91" s="12" t="str">
        <f>IF($A91="","",VLOOKUP($A91,'MG Universe'!$A$2:$S$9990,3))</f>
        <v/>
      </c>
      <c r="D91" s="12" t="str">
        <f>IF($A91="","",VLOOKUP($A91,'MG Universe'!$A$2:$S$9990,4))</f>
        <v/>
      </c>
      <c r="E91" s="12" t="str">
        <f>IF($A91="","",VLOOKUP($A91,'MG Universe'!$A$2:$S$9990,5))</f>
        <v/>
      </c>
      <c r="F91" s="13" t="str">
        <f>IF($A91="","",VLOOKUP($A91,'MG Universe'!$A$2:$S$9990,6))</f>
        <v/>
      </c>
      <c r="G91" s="77" t="str">
        <f>IF($A91="","",VLOOKUP($A91,'MG Universe'!$A$2:$S$9990,7))</f>
        <v/>
      </c>
      <c r="H91" s="15" t="str">
        <f>IF($A91="","",VLOOKUP($A91,'MG Universe'!$A$2:$S$9990,8))</f>
        <v/>
      </c>
      <c r="I91" s="15" t="str">
        <f>IF($A91="","",VLOOKUP($A91,'MG Universe'!$A$2:$S$9990,9))</f>
        <v/>
      </c>
      <c r="J91" s="16" t="str">
        <f>IF($A91="","",VLOOKUP($A91,'MG Universe'!$A$2:$S$9990,10))</f>
        <v/>
      </c>
      <c r="K91" s="78" t="str">
        <f>IF($A91="","",VLOOKUP($A91,'MG Universe'!$A$2:$S$9990,11))</f>
        <v/>
      </c>
      <c r="L91" s="100" t="str">
        <f>IF($A91="","",VLOOKUP($A91,'MG Universe'!$A$2:$S$9990,12))</f>
        <v/>
      </c>
      <c r="M91" s="12" t="str">
        <f>IF($A91="","",VLOOKUP($A91,'MG Universe'!$A$2:$S$9990,13))</f>
        <v/>
      </c>
      <c r="N91" s="79" t="str">
        <f>IF($A91="","",VLOOKUP($A91,'MG Universe'!$A$2:$S$9990,14))</f>
        <v/>
      </c>
      <c r="O91" s="15" t="str">
        <f>IF($A91="","",VLOOKUP($A91,'MG Universe'!$A$2:$S$9990,15))</f>
        <v/>
      </c>
      <c r="P91" s="16" t="str">
        <f>IF($A91="","",VLOOKUP($A91,'MG Universe'!$A$2:$S$9990,16))</f>
        <v/>
      </c>
      <c r="Q91" s="80" t="str">
        <f>IF($A91="","",VLOOKUP($A91,'MG Universe'!$A$2:$S$9990,17))</f>
        <v/>
      </c>
      <c r="R91" s="15" t="str">
        <f>IF($A91="","",VLOOKUP($A91,'MG Universe'!$A$2:$S$9990,18))</f>
        <v/>
      </c>
    </row>
    <row r="92" spans="1:18" x14ac:dyDescent="0.25">
      <c r="A92" s="76"/>
      <c r="B92" s="12" t="str">
        <f>IF($A92="","",VLOOKUP($A92,'MG Universe'!$A$2:$S$9990,2))</f>
        <v/>
      </c>
      <c r="C92" s="12" t="str">
        <f>IF($A92="","",VLOOKUP($A92,'MG Universe'!$A$2:$S$9990,3))</f>
        <v/>
      </c>
      <c r="D92" s="12" t="str">
        <f>IF($A92="","",VLOOKUP($A92,'MG Universe'!$A$2:$S$9990,4))</f>
        <v/>
      </c>
      <c r="E92" s="12" t="str">
        <f>IF($A92="","",VLOOKUP($A92,'MG Universe'!$A$2:$S$9990,5))</f>
        <v/>
      </c>
      <c r="F92" s="13" t="str">
        <f>IF($A92="","",VLOOKUP($A92,'MG Universe'!$A$2:$S$9990,6))</f>
        <v/>
      </c>
      <c r="G92" s="77" t="str">
        <f>IF($A92="","",VLOOKUP($A92,'MG Universe'!$A$2:$S$9990,7))</f>
        <v/>
      </c>
      <c r="H92" s="15" t="str">
        <f>IF($A92="","",VLOOKUP($A92,'MG Universe'!$A$2:$S$9990,8))</f>
        <v/>
      </c>
      <c r="I92" s="15" t="str">
        <f>IF($A92="","",VLOOKUP($A92,'MG Universe'!$A$2:$S$9990,9))</f>
        <v/>
      </c>
      <c r="J92" s="16" t="str">
        <f>IF($A92="","",VLOOKUP($A92,'MG Universe'!$A$2:$S$9990,10))</f>
        <v/>
      </c>
      <c r="K92" s="78" t="str">
        <f>IF($A92="","",VLOOKUP($A92,'MG Universe'!$A$2:$S$9990,11))</f>
        <v/>
      </c>
      <c r="L92" s="100" t="str">
        <f>IF($A92="","",VLOOKUP($A92,'MG Universe'!$A$2:$S$9990,12))</f>
        <v/>
      </c>
      <c r="M92" s="12" t="str">
        <f>IF($A92="","",VLOOKUP($A92,'MG Universe'!$A$2:$S$9990,13))</f>
        <v/>
      </c>
      <c r="N92" s="79" t="str">
        <f>IF($A92="","",VLOOKUP($A92,'MG Universe'!$A$2:$S$9990,14))</f>
        <v/>
      </c>
      <c r="O92" s="15" t="str">
        <f>IF($A92="","",VLOOKUP($A92,'MG Universe'!$A$2:$S$9990,15))</f>
        <v/>
      </c>
      <c r="P92" s="16" t="str">
        <f>IF($A92="","",VLOOKUP($A92,'MG Universe'!$A$2:$S$9990,16))</f>
        <v/>
      </c>
      <c r="Q92" s="80" t="str">
        <f>IF($A92="","",VLOOKUP($A92,'MG Universe'!$A$2:$S$9990,17))</f>
        <v/>
      </c>
      <c r="R92" s="15" t="str">
        <f>IF($A92="","",VLOOKUP($A92,'MG Universe'!$A$2:$S$9990,18))</f>
        <v/>
      </c>
    </row>
    <row r="93" spans="1:18" x14ac:dyDescent="0.25">
      <c r="A93" s="76"/>
      <c r="B93" s="12" t="str">
        <f>IF($A93="","",VLOOKUP($A93,'MG Universe'!$A$2:$S$9990,2))</f>
        <v/>
      </c>
      <c r="C93" s="12" t="str">
        <f>IF($A93="","",VLOOKUP($A93,'MG Universe'!$A$2:$S$9990,3))</f>
        <v/>
      </c>
      <c r="D93" s="12" t="str">
        <f>IF($A93="","",VLOOKUP($A93,'MG Universe'!$A$2:$S$9990,4))</f>
        <v/>
      </c>
      <c r="E93" s="12" t="str">
        <f>IF($A93="","",VLOOKUP($A93,'MG Universe'!$A$2:$S$9990,5))</f>
        <v/>
      </c>
      <c r="F93" s="13" t="str">
        <f>IF($A93="","",VLOOKUP($A93,'MG Universe'!$A$2:$S$9990,6))</f>
        <v/>
      </c>
      <c r="G93" s="77" t="str">
        <f>IF($A93="","",VLOOKUP($A93,'MG Universe'!$A$2:$S$9990,7))</f>
        <v/>
      </c>
      <c r="H93" s="15" t="str">
        <f>IF($A93="","",VLOOKUP($A93,'MG Universe'!$A$2:$S$9990,8))</f>
        <v/>
      </c>
      <c r="I93" s="15" t="str">
        <f>IF($A93="","",VLOOKUP($A93,'MG Universe'!$A$2:$S$9990,9))</f>
        <v/>
      </c>
      <c r="J93" s="16" t="str">
        <f>IF($A93="","",VLOOKUP($A93,'MG Universe'!$A$2:$S$9990,10))</f>
        <v/>
      </c>
      <c r="K93" s="78" t="str">
        <f>IF($A93="","",VLOOKUP($A93,'MG Universe'!$A$2:$S$9990,11))</f>
        <v/>
      </c>
      <c r="L93" s="100" t="str">
        <f>IF($A93="","",VLOOKUP($A93,'MG Universe'!$A$2:$S$9990,12))</f>
        <v/>
      </c>
      <c r="M93" s="12" t="str">
        <f>IF($A93="","",VLOOKUP($A93,'MG Universe'!$A$2:$S$9990,13))</f>
        <v/>
      </c>
      <c r="N93" s="79" t="str">
        <f>IF($A93="","",VLOOKUP($A93,'MG Universe'!$A$2:$S$9990,14))</f>
        <v/>
      </c>
      <c r="O93" s="15" t="str">
        <f>IF($A93="","",VLOOKUP($A93,'MG Universe'!$A$2:$S$9990,15))</f>
        <v/>
      </c>
      <c r="P93" s="16" t="str">
        <f>IF($A93="","",VLOOKUP($A93,'MG Universe'!$A$2:$S$9990,16))</f>
        <v/>
      </c>
      <c r="Q93" s="80" t="str">
        <f>IF($A93="","",VLOOKUP($A93,'MG Universe'!$A$2:$S$9990,17))</f>
        <v/>
      </c>
      <c r="R93" s="15" t="str">
        <f>IF($A93="","",VLOOKUP($A93,'MG Universe'!$A$2:$S$9990,18))</f>
        <v/>
      </c>
    </row>
    <row r="94" spans="1:18" x14ac:dyDescent="0.25">
      <c r="A94" s="76"/>
      <c r="B94" s="12" t="str">
        <f>IF($A94="","",VLOOKUP($A94,'MG Universe'!$A$2:$S$9990,2))</f>
        <v/>
      </c>
      <c r="C94" s="12" t="str">
        <f>IF($A94="","",VLOOKUP($A94,'MG Universe'!$A$2:$S$9990,3))</f>
        <v/>
      </c>
      <c r="D94" s="12" t="str">
        <f>IF($A94="","",VLOOKUP($A94,'MG Universe'!$A$2:$S$9990,4))</f>
        <v/>
      </c>
      <c r="E94" s="12" t="str">
        <f>IF($A94="","",VLOOKUP($A94,'MG Universe'!$A$2:$S$9990,5))</f>
        <v/>
      </c>
      <c r="F94" s="13" t="str">
        <f>IF($A94="","",VLOOKUP($A94,'MG Universe'!$A$2:$S$9990,6))</f>
        <v/>
      </c>
      <c r="G94" s="77" t="str">
        <f>IF($A94="","",VLOOKUP($A94,'MG Universe'!$A$2:$S$9990,7))</f>
        <v/>
      </c>
      <c r="H94" s="15" t="str">
        <f>IF($A94="","",VLOOKUP($A94,'MG Universe'!$A$2:$S$9990,8))</f>
        <v/>
      </c>
      <c r="I94" s="15" t="str">
        <f>IF($A94="","",VLOOKUP($A94,'MG Universe'!$A$2:$S$9990,9))</f>
        <v/>
      </c>
      <c r="J94" s="16" t="str">
        <f>IF($A94="","",VLOOKUP($A94,'MG Universe'!$A$2:$S$9990,10))</f>
        <v/>
      </c>
      <c r="K94" s="78" t="str">
        <f>IF($A94="","",VLOOKUP($A94,'MG Universe'!$A$2:$S$9990,11))</f>
        <v/>
      </c>
      <c r="L94" s="100" t="str">
        <f>IF($A94="","",VLOOKUP($A94,'MG Universe'!$A$2:$S$9990,12))</f>
        <v/>
      </c>
      <c r="M94" s="12" t="str">
        <f>IF($A94="","",VLOOKUP($A94,'MG Universe'!$A$2:$S$9990,13))</f>
        <v/>
      </c>
      <c r="N94" s="79" t="str">
        <f>IF($A94="","",VLOOKUP($A94,'MG Universe'!$A$2:$S$9990,14))</f>
        <v/>
      </c>
      <c r="O94" s="15" t="str">
        <f>IF($A94="","",VLOOKUP($A94,'MG Universe'!$A$2:$S$9990,15))</f>
        <v/>
      </c>
      <c r="P94" s="16" t="str">
        <f>IF($A94="","",VLOOKUP($A94,'MG Universe'!$A$2:$S$9990,16))</f>
        <v/>
      </c>
      <c r="Q94" s="80" t="str">
        <f>IF($A94="","",VLOOKUP($A94,'MG Universe'!$A$2:$S$9990,17))</f>
        <v/>
      </c>
      <c r="R94" s="15" t="str">
        <f>IF($A94="","",VLOOKUP($A94,'MG Universe'!$A$2:$S$9990,18))</f>
        <v/>
      </c>
    </row>
    <row r="95" spans="1:18" x14ac:dyDescent="0.25">
      <c r="A95" s="76"/>
      <c r="B95" s="12" t="str">
        <f>IF($A95="","",VLOOKUP($A95,'MG Universe'!$A$2:$S$9990,2))</f>
        <v/>
      </c>
      <c r="C95" s="12" t="str">
        <f>IF($A95="","",VLOOKUP($A95,'MG Universe'!$A$2:$S$9990,3))</f>
        <v/>
      </c>
      <c r="D95" s="12" t="str">
        <f>IF($A95="","",VLOOKUP($A95,'MG Universe'!$A$2:$S$9990,4))</f>
        <v/>
      </c>
      <c r="E95" s="12" t="str">
        <f>IF($A95="","",VLOOKUP($A95,'MG Universe'!$A$2:$S$9990,5))</f>
        <v/>
      </c>
      <c r="F95" s="13" t="str">
        <f>IF($A95="","",VLOOKUP($A95,'MG Universe'!$A$2:$S$9990,6))</f>
        <v/>
      </c>
      <c r="G95" s="77" t="str">
        <f>IF($A95="","",VLOOKUP($A95,'MG Universe'!$A$2:$S$9990,7))</f>
        <v/>
      </c>
      <c r="H95" s="15" t="str">
        <f>IF($A95="","",VLOOKUP($A95,'MG Universe'!$A$2:$S$9990,8))</f>
        <v/>
      </c>
      <c r="I95" s="15" t="str">
        <f>IF($A95="","",VLOOKUP($A95,'MG Universe'!$A$2:$S$9990,9))</f>
        <v/>
      </c>
      <c r="J95" s="16" t="str">
        <f>IF($A95="","",VLOOKUP($A95,'MG Universe'!$A$2:$S$9990,10))</f>
        <v/>
      </c>
      <c r="K95" s="78" t="str">
        <f>IF($A95="","",VLOOKUP($A95,'MG Universe'!$A$2:$S$9990,11))</f>
        <v/>
      </c>
      <c r="L95" s="100" t="str">
        <f>IF($A95="","",VLOOKUP($A95,'MG Universe'!$A$2:$S$9990,12))</f>
        <v/>
      </c>
      <c r="M95" s="12" t="str">
        <f>IF($A95="","",VLOOKUP($A95,'MG Universe'!$A$2:$S$9990,13))</f>
        <v/>
      </c>
      <c r="N95" s="79" t="str">
        <f>IF($A95="","",VLOOKUP($A95,'MG Universe'!$A$2:$S$9990,14))</f>
        <v/>
      </c>
      <c r="O95" s="15" t="str">
        <f>IF($A95="","",VLOOKUP($A95,'MG Universe'!$A$2:$S$9990,15))</f>
        <v/>
      </c>
      <c r="P95" s="16" t="str">
        <f>IF($A95="","",VLOOKUP($A95,'MG Universe'!$A$2:$S$9990,16))</f>
        <v/>
      </c>
      <c r="Q95" s="80" t="str">
        <f>IF($A95="","",VLOOKUP($A95,'MG Universe'!$A$2:$S$9990,17))</f>
        <v/>
      </c>
      <c r="R95" s="15" t="str">
        <f>IF($A95="","",VLOOKUP($A95,'MG Universe'!$A$2:$S$9990,18))</f>
        <v/>
      </c>
    </row>
    <row r="96" spans="1:18" x14ac:dyDescent="0.25">
      <c r="A96" s="76"/>
      <c r="B96" s="12" t="str">
        <f>IF($A96="","",VLOOKUP($A96,'MG Universe'!$A$2:$S$9990,2))</f>
        <v/>
      </c>
      <c r="C96" s="12" t="str">
        <f>IF($A96="","",VLOOKUP($A96,'MG Universe'!$A$2:$S$9990,3))</f>
        <v/>
      </c>
      <c r="D96" s="12" t="str">
        <f>IF($A96="","",VLOOKUP($A96,'MG Universe'!$A$2:$S$9990,4))</f>
        <v/>
      </c>
      <c r="E96" s="12" t="str">
        <f>IF($A96="","",VLOOKUP($A96,'MG Universe'!$A$2:$S$9990,5))</f>
        <v/>
      </c>
      <c r="F96" s="13" t="str">
        <f>IF($A96="","",VLOOKUP($A96,'MG Universe'!$A$2:$S$9990,6))</f>
        <v/>
      </c>
      <c r="G96" s="77" t="str">
        <f>IF($A96="","",VLOOKUP($A96,'MG Universe'!$A$2:$S$9990,7))</f>
        <v/>
      </c>
      <c r="H96" s="15" t="str">
        <f>IF($A96="","",VLOOKUP($A96,'MG Universe'!$A$2:$S$9990,8))</f>
        <v/>
      </c>
      <c r="I96" s="15" t="str">
        <f>IF($A96="","",VLOOKUP($A96,'MG Universe'!$A$2:$S$9990,9))</f>
        <v/>
      </c>
      <c r="J96" s="16" t="str">
        <f>IF($A96="","",VLOOKUP($A96,'MG Universe'!$A$2:$S$9990,10))</f>
        <v/>
      </c>
      <c r="K96" s="78" t="str">
        <f>IF($A96="","",VLOOKUP($A96,'MG Universe'!$A$2:$S$9990,11))</f>
        <v/>
      </c>
      <c r="L96" s="100" t="str">
        <f>IF($A96="","",VLOOKUP($A96,'MG Universe'!$A$2:$S$9990,12))</f>
        <v/>
      </c>
      <c r="M96" s="12" t="str">
        <f>IF($A96="","",VLOOKUP($A96,'MG Universe'!$A$2:$S$9990,13))</f>
        <v/>
      </c>
      <c r="N96" s="79" t="str">
        <f>IF($A96="","",VLOOKUP($A96,'MG Universe'!$A$2:$S$9990,14))</f>
        <v/>
      </c>
      <c r="O96" s="15" t="str">
        <f>IF($A96="","",VLOOKUP($A96,'MG Universe'!$A$2:$S$9990,15))</f>
        <v/>
      </c>
      <c r="P96" s="16" t="str">
        <f>IF($A96="","",VLOOKUP($A96,'MG Universe'!$A$2:$S$9990,16))</f>
        <v/>
      </c>
      <c r="Q96" s="80" t="str">
        <f>IF($A96="","",VLOOKUP($A96,'MG Universe'!$A$2:$S$9990,17))</f>
        <v/>
      </c>
      <c r="R96" s="15" t="str">
        <f>IF($A96="","",VLOOKUP($A96,'MG Universe'!$A$2:$S$9990,18))</f>
        <v/>
      </c>
    </row>
    <row r="97" spans="1:18" x14ac:dyDescent="0.25">
      <c r="A97" s="76"/>
      <c r="B97" s="12" t="str">
        <f>IF($A97="","",VLOOKUP($A97,'MG Universe'!$A$2:$S$9990,2))</f>
        <v/>
      </c>
      <c r="C97" s="12" t="str">
        <f>IF($A97="","",VLOOKUP($A97,'MG Universe'!$A$2:$S$9990,3))</f>
        <v/>
      </c>
      <c r="D97" s="12" t="str">
        <f>IF($A97="","",VLOOKUP($A97,'MG Universe'!$A$2:$S$9990,4))</f>
        <v/>
      </c>
      <c r="E97" s="12" t="str">
        <f>IF($A97="","",VLOOKUP($A97,'MG Universe'!$A$2:$S$9990,5))</f>
        <v/>
      </c>
      <c r="F97" s="13" t="str">
        <f>IF($A97="","",VLOOKUP($A97,'MG Universe'!$A$2:$S$9990,6))</f>
        <v/>
      </c>
      <c r="G97" s="77" t="str">
        <f>IF($A97="","",VLOOKUP($A97,'MG Universe'!$A$2:$S$9990,7))</f>
        <v/>
      </c>
      <c r="H97" s="15" t="str">
        <f>IF($A97="","",VLOOKUP($A97,'MG Universe'!$A$2:$S$9990,8))</f>
        <v/>
      </c>
      <c r="I97" s="15" t="str">
        <f>IF($A97="","",VLOOKUP($A97,'MG Universe'!$A$2:$S$9990,9))</f>
        <v/>
      </c>
      <c r="J97" s="16" t="str">
        <f>IF($A97="","",VLOOKUP($A97,'MG Universe'!$A$2:$S$9990,10))</f>
        <v/>
      </c>
      <c r="K97" s="78" t="str">
        <f>IF($A97="","",VLOOKUP($A97,'MG Universe'!$A$2:$S$9990,11))</f>
        <v/>
      </c>
      <c r="L97" s="100" t="str">
        <f>IF($A97="","",VLOOKUP($A97,'MG Universe'!$A$2:$S$9990,12))</f>
        <v/>
      </c>
      <c r="M97" s="12" t="str">
        <f>IF($A97="","",VLOOKUP($A97,'MG Universe'!$A$2:$S$9990,13))</f>
        <v/>
      </c>
      <c r="N97" s="79" t="str">
        <f>IF($A97="","",VLOOKUP($A97,'MG Universe'!$A$2:$S$9990,14))</f>
        <v/>
      </c>
      <c r="O97" s="15" t="str">
        <f>IF($A97="","",VLOOKUP($A97,'MG Universe'!$A$2:$S$9990,15))</f>
        <v/>
      </c>
      <c r="P97" s="16" t="str">
        <f>IF($A97="","",VLOOKUP($A97,'MG Universe'!$A$2:$S$9990,16))</f>
        <v/>
      </c>
      <c r="Q97" s="80" t="str">
        <f>IF($A97="","",VLOOKUP($A97,'MG Universe'!$A$2:$S$9990,17))</f>
        <v/>
      </c>
      <c r="R97" s="15" t="str">
        <f>IF($A97="","",VLOOKUP($A97,'MG Universe'!$A$2:$S$9990,18))</f>
        <v/>
      </c>
    </row>
    <row r="98" spans="1:18" x14ac:dyDescent="0.25">
      <c r="A98" s="76"/>
      <c r="B98" s="12" t="str">
        <f>IF($A98="","",VLOOKUP($A98,'MG Universe'!$A$2:$S$9990,2))</f>
        <v/>
      </c>
      <c r="C98" s="12" t="str">
        <f>IF($A98="","",VLOOKUP($A98,'MG Universe'!$A$2:$S$9990,3))</f>
        <v/>
      </c>
      <c r="D98" s="12" t="str">
        <f>IF($A98="","",VLOOKUP($A98,'MG Universe'!$A$2:$S$9990,4))</f>
        <v/>
      </c>
      <c r="E98" s="12" t="str">
        <f>IF($A98="","",VLOOKUP($A98,'MG Universe'!$A$2:$S$9990,5))</f>
        <v/>
      </c>
      <c r="F98" s="13" t="str">
        <f>IF($A98="","",VLOOKUP($A98,'MG Universe'!$A$2:$S$9990,6))</f>
        <v/>
      </c>
      <c r="G98" s="77" t="str">
        <f>IF($A98="","",VLOOKUP($A98,'MG Universe'!$A$2:$S$9990,7))</f>
        <v/>
      </c>
      <c r="H98" s="15" t="str">
        <f>IF($A98="","",VLOOKUP($A98,'MG Universe'!$A$2:$S$9990,8))</f>
        <v/>
      </c>
      <c r="I98" s="15" t="str">
        <f>IF($A98="","",VLOOKUP($A98,'MG Universe'!$A$2:$S$9990,9))</f>
        <v/>
      </c>
      <c r="J98" s="16" t="str">
        <f>IF($A98="","",VLOOKUP($A98,'MG Universe'!$A$2:$S$9990,10))</f>
        <v/>
      </c>
      <c r="K98" s="78" t="str">
        <f>IF($A98="","",VLOOKUP($A98,'MG Universe'!$A$2:$S$9990,11))</f>
        <v/>
      </c>
      <c r="L98" s="100" t="str">
        <f>IF($A98="","",VLOOKUP($A98,'MG Universe'!$A$2:$S$9990,12))</f>
        <v/>
      </c>
      <c r="M98" s="12" t="str">
        <f>IF($A98="","",VLOOKUP($A98,'MG Universe'!$A$2:$S$9990,13))</f>
        <v/>
      </c>
      <c r="N98" s="79" t="str">
        <f>IF($A98="","",VLOOKUP($A98,'MG Universe'!$A$2:$S$9990,14))</f>
        <v/>
      </c>
      <c r="O98" s="15" t="str">
        <f>IF($A98="","",VLOOKUP($A98,'MG Universe'!$A$2:$S$9990,15))</f>
        <v/>
      </c>
      <c r="P98" s="16" t="str">
        <f>IF($A98="","",VLOOKUP($A98,'MG Universe'!$A$2:$S$9990,16))</f>
        <v/>
      </c>
      <c r="Q98" s="80" t="str">
        <f>IF($A98="","",VLOOKUP($A98,'MG Universe'!$A$2:$S$9990,17))</f>
        <v/>
      </c>
      <c r="R98" s="15" t="str">
        <f>IF($A98="","",VLOOKUP($A98,'MG Universe'!$A$2:$S$9990,18))</f>
        <v/>
      </c>
    </row>
    <row r="99" spans="1:18" x14ac:dyDescent="0.25">
      <c r="A99" s="76"/>
      <c r="B99" s="12" t="str">
        <f>IF($A99="","",VLOOKUP($A99,'MG Universe'!$A$2:$S$9990,2))</f>
        <v/>
      </c>
      <c r="C99" s="12" t="str">
        <f>IF($A99="","",VLOOKUP($A99,'MG Universe'!$A$2:$S$9990,3))</f>
        <v/>
      </c>
      <c r="D99" s="12" t="str">
        <f>IF($A99="","",VLOOKUP($A99,'MG Universe'!$A$2:$S$9990,4))</f>
        <v/>
      </c>
      <c r="E99" s="12" t="str">
        <f>IF($A99="","",VLOOKUP($A99,'MG Universe'!$A$2:$S$9990,5))</f>
        <v/>
      </c>
      <c r="F99" s="13" t="str">
        <f>IF($A99="","",VLOOKUP($A99,'MG Universe'!$A$2:$S$9990,6))</f>
        <v/>
      </c>
      <c r="G99" s="77" t="str">
        <f>IF($A99="","",VLOOKUP($A99,'MG Universe'!$A$2:$S$9990,7))</f>
        <v/>
      </c>
      <c r="H99" s="15" t="str">
        <f>IF($A99="","",VLOOKUP($A99,'MG Universe'!$A$2:$S$9990,8))</f>
        <v/>
      </c>
      <c r="I99" s="15" t="str">
        <f>IF($A99="","",VLOOKUP($A99,'MG Universe'!$A$2:$S$9990,9))</f>
        <v/>
      </c>
      <c r="J99" s="16" t="str">
        <f>IF($A99="","",VLOOKUP($A99,'MG Universe'!$A$2:$S$9990,10))</f>
        <v/>
      </c>
      <c r="K99" s="78" t="str">
        <f>IF($A99="","",VLOOKUP($A99,'MG Universe'!$A$2:$S$9990,11))</f>
        <v/>
      </c>
      <c r="L99" s="100" t="str">
        <f>IF($A99="","",VLOOKUP($A99,'MG Universe'!$A$2:$S$9990,12))</f>
        <v/>
      </c>
      <c r="M99" s="12" t="str">
        <f>IF($A99="","",VLOOKUP($A99,'MG Universe'!$A$2:$S$9990,13))</f>
        <v/>
      </c>
      <c r="N99" s="79" t="str">
        <f>IF($A99="","",VLOOKUP($A99,'MG Universe'!$A$2:$S$9990,14))</f>
        <v/>
      </c>
      <c r="O99" s="15" t="str">
        <f>IF($A99="","",VLOOKUP($A99,'MG Universe'!$A$2:$S$9990,15))</f>
        <v/>
      </c>
      <c r="P99" s="16" t="str">
        <f>IF($A99="","",VLOOKUP($A99,'MG Universe'!$A$2:$S$9990,16))</f>
        <v/>
      </c>
      <c r="Q99" s="80" t="str">
        <f>IF($A99="","",VLOOKUP($A99,'MG Universe'!$A$2:$S$9990,17))</f>
        <v/>
      </c>
      <c r="R99" s="15" t="str">
        <f>IF($A99="","",VLOOKUP($A99,'MG Universe'!$A$2:$S$9990,18))</f>
        <v/>
      </c>
    </row>
    <row r="100" spans="1:18" x14ac:dyDescent="0.25">
      <c r="A100" s="76"/>
      <c r="B100" s="12" t="str">
        <f>IF($A100="","",VLOOKUP($A100,'MG Universe'!$A$2:$S$9990,2))</f>
        <v/>
      </c>
      <c r="C100" s="12" t="str">
        <f>IF($A100="","",VLOOKUP($A100,'MG Universe'!$A$2:$S$9990,3))</f>
        <v/>
      </c>
      <c r="D100" s="12" t="str">
        <f>IF($A100="","",VLOOKUP($A100,'MG Universe'!$A$2:$S$9990,4))</f>
        <v/>
      </c>
      <c r="E100" s="12" t="str">
        <f>IF($A100="","",VLOOKUP($A100,'MG Universe'!$A$2:$S$9990,5))</f>
        <v/>
      </c>
      <c r="F100" s="13" t="str">
        <f>IF($A100="","",VLOOKUP($A100,'MG Universe'!$A$2:$S$9990,6))</f>
        <v/>
      </c>
      <c r="G100" s="77" t="str">
        <f>IF($A100="","",VLOOKUP($A100,'MG Universe'!$A$2:$S$9990,7))</f>
        <v/>
      </c>
      <c r="H100" s="15" t="str">
        <f>IF($A100="","",VLOOKUP($A100,'MG Universe'!$A$2:$S$9990,8))</f>
        <v/>
      </c>
      <c r="I100" s="15" t="str">
        <f>IF($A100="","",VLOOKUP($A100,'MG Universe'!$A$2:$S$9990,9))</f>
        <v/>
      </c>
      <c r="J100" s="16" t="str">
        <f>IF($A100="","",VLOOKUP($A100,'MG Universe'!$A$2:$S$9990,10))</f>
        <v/>
      </c>
      <c r="K100" s="78" t="str">
        <f>IF($A100="","",VLOOKUP($A100,'MG Universe'!$A$2:$S$9990,11))</f>
        <v/>
      </c>
      <c r="L100" s="100" t="str">
        <f>IF($A100="","",VLOOKUP($A100,'MG Universe'!$A$2:$S$9990,12))</f>
        <v/>
      </c>
      <c r="M100" s="12" t="str">
        <f>IF($A100="","",VLOOKUP($A100,'MG Universe'!$A$2:$S$9990,13))</f>
        <v/>
      </c>
      <c r="N100" s="79" t="str">
        <f>IF($A100="","",VLOOKUP($A100,'MG Universe'!$A$2:$S$9990,14))</f>
        <v/>
      </c>
      <c r="O100" s="15" t="str">
        <f>IF($A100="","",VLOOKUP($A100,'MG Universe'!$A$2:$S$9990,15))</f>
        <v/>
      </c>
      <c r="P100" s="16" t="str">
        <f>IF($A100="","",VLOOKUP($A100,'MG Universe'!$A$2:$S$9990,16))</f>
        <v/>
      </c>
      <c r="Q100" s="80" t="str">
        <f>IF($A100="","",VLOOKUP($A100,'MG Universe'!$A$2:$S$9990,17))</f>
        <v/>
      </c>
      <c r="R100" s="15" t="str">
        <f>IF($A100="","",VLOOKUP($A100,'MG Universe'!$A$2:$S$9990,18))</f>
        <v/>
      </c>
    </row>
    <row r="101" spans="1:18" x14ac:dyDescent="0.25">
      <c r="A101" s="76"/>
      <c r="B101" s="12" t="str">
        <f>IF($A101="","",VLOOKUP($A101,'MG Universe'!$A$2:$S$9990,2))</f>
        <v/>
      </c>
      <c r="C101" s="12" t="str">
        <f>IF($A101="","",VLOOKUP($A101,'MG Universe'!$A$2:$S$9990,3))</f>
        <v/>
      </c>
      <c r="D101" s="12" t="str">
        <f>IF($A101="","",VLOOKUP($A101,'MG Universe'!$A$2:$S$9990,4))</f>
        <v/>
      </c>
      <c r="E101" s="12" t="str">
        <f>IF($A101="","",VLOOKUP($A101,'MG Universe'!$A$2:$S$9990,5))</f>
        <v/>
      </c>
      <c r="F101" s="13" t="str">
        <f>IF($A101="","",VLOOKUP($A101,'MG Universe'!$A$2:$S$9990,6))</f>
        <v/>
      </c>
      <c r="G101" s="77" t="str">
        <f>IF($A101="","",VLOOKUP($A101,'MG Universe'!$A$2:$S$9990,7))</f>
        <v/>
      </c>
      <c r="H101" s="15" t="str">
        <f>IF($A101="","",VLOOKUP($A101,'MG Universe'!$A$2:$S$9990,8))</f>
        <v/>
      </c>
      <c r="I101" s="15" t="str">
        <f>IF($A101="","",VLOOKUP($A101,'MG Universe'!$A$2:$S$9990,9))</f>
        <v/>
      </c>
      <c r="J101" s="16" t="str">
        <f>IF($A101="","",VLOOKUP($A101,'MG Universe'!$A$2:$S$9990,10))</f>
        <v/>
      </c>
      <c r="K101" s="78" t="str">
        <f>IF($A101="","",VLOOKUP($A101,'MG Universe'!$A$2:$S$9990,11))</f>
        <v/>
      </c>
      <c r="L101" s="100" t="str">
        <f>IF($A101="","",VLOOKUP($A101,'MG Universe'!$A$2:$S$9990,12))</f>
        <v/>
      </c>
      <c r="M101" s="12" t="str">
        <f>IF($A101="","",VLOOKUP($A101,'MG Universe'!$A$2:$S$9990,13))</f>
        <v/>
      </c>
      <c r="N101" s="79" t="str">
        <f>IF($A101="","",VLOOKUP($A101,'MG Universe'!$A$2:$S$9990,14))</f>
        <v/>
      </c>
      <c r="O101" s="15" t="str">
        <f>IF($A101="","",VLOOKUP($A101,'MG Universe'!$A$2:$S$9990,15))</f>
        <v/>
      </c>
      <c r="P101" s="16" t="str">
        <f>IF($A101="","",VLOOKUP($A101,'MG Universe'!$A$2:$S$9990,16))</f>
        <v/>
      </c>
      <c r="Q101" s="80" t="str">
        <f>IF($A101="","",VLOOKUP($A101,'MG Universe'!$A$2:$S$9990,17))</f>
        <v/>
      </c>
      <c r="R101" s="15" t="str">
        <f>IF($A101="","",VLOOKUP($A101,'MG Universe'!$A$2:$S$9990,18))</f>
        <v/>
      </c>
    </row>
  </sheetData>
  <protectedRanges>
    <protectedRange sqref="A2:A101" name="Watch List"/>
  </protectedRanges>
  <autoFilter ref="A1:R101" xr:uid="{BA6AD82D-08E2-4B0D-B0AA-A2CB1AA8F70A}">
    <sortState ref="A2:R101">
      <sortCondition ref="A1:A10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10.5703125" bestFit="1" customWidth="1"/>
    <col min="5" max="5" width="8.140625" bestFit="1" customWidth="1"/>
    <col min="6" max="6" width="8" bestFit="1" customWidth="1"/>
    <col min="7" max="7" width="10.7109375" style="14" bestFit="1" customWidth="1"/>
    <col min="8" max="9" width="11.7109375" customWidth="1"/>
    <col min="10" max="10" width="10.140625" style="10" bestFit="1" customWidth="1"/>
    <col min="11" max="11" width="10.140625" style="4" bestFit="1" customWidth="1"/>
    <col min="12" max="12" width="9.28515625" style="3" bestFit="1" customWidth="1"/>
    <col min="13" max="13" width="9.140625" style="4" bestFit="1" customWidth="1"/>
    <col min="14" max="14" width="7.28515625" style="3" bestFit="1" customWidth="1"/>
    <col min="15" max="15" width="7.7109375" style="3" bestFit="1" customWidth="1"/>
    <col min="16" max="16" width="10.28515625" style="10" bestFit="1" customWidth="1"/>
    <col min="17" max="17" width="9.85546875" style="4" bestFit="1" customWidth="1"/>
    <col min="18" max="18" width="9.140625" style="81"/>
    <col min="19" max="19" width="9" style="10" bestFit="1" customWidth="1"/>
    <col min="20" max="20" width="20" customWidth="1"/>
    <col min="21" max="21" width="15" bestFit="1" customWidth="1"/>
    <col min="22" max="22" width="16.7109375" customWidth="1"/>
  </cols>
  <sheetData>
    <row r="1" spans="1:23" ht="75" x14ac:dyDescent="0.25">
      <c r="A1" s="87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93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6" t="s">
        <v>39</v>
      </c>
      <c r="U1" s="96" t="s">
        <v>40</v>
      </c>
      <c r="V1" s="118" t="s">
        <v>41</v>
      </c>
    </row>
    <row r="2" spans="1:23" x14ac:dyDescent="0.25">
      <c r="A2" s="11" t="s">
        <v>1725</v>
      </c>
      <c r="B2" s="82" t="s">
        <v>1841</v>
      </c>
      <c r="C2" s="109" t="s">
        <v>90</v>
      </c>
      <c r="D2" s="11" t="s">
        <v>85</v>
      </c>
      <c r="E2" s="11" t="s">
        <v>46</v>
      </c>
      <c r="F2" s="11" t="s">
        <v>86</v>
      </c>
      <c r="G2" s="83">
        <v>43500</v>
      </c>
      <c r="H2" s="84">
        <v>96.79</v>
      </c>
      <c r="I2" s="86">
        <v>2.5099999999999998</v>
      </c>
      <c r="J2" s="84">
        <v>330.41</v>
      </c>
      <c r="K2" s="85">
        <v>3.4137</v>
      </c>
      <c r="L2" s="86">
        <v>131.63999999999999</v>
      </c>
      <c r="M2" s="85">
        <v>0</v>
      </c>
      <c r="N2" s="86">
        <v>0.4</v>
      </c>
      <c r="O2" s="86">
        <v>6.76</v>
      </c>
      <c r="P2" s="84">
        <v>11.62</v>
      </c>
      <c r="Q2" s="85">
        <v>0.61570000000000003</v>
      </c>
      <c r="R2" s="86">
        <v>0</v>
      </c>
      <c r="S2" s="84">
        <v>37.44</v>
      </c>
      <c r="T2" s="108">
        <v>14887613945</v>
      </c>
      <c r="U2" s="11" t="s">
        <v>48</v>
      </c>
      <c r="V2" s="11" t="s">
        <v>87</v>
      </c>
      <c r="W2" s="17"/>
    </row>
    <row r="3" spans="1:23" x14ac:dyDescent="0.25">
      <c r="A3" s="11" t="s">
        <v>250</v>
      </c>
      <c r="B3" s="82" t="s">
        <v>251</v>
      </c>
      <c r="C3" s="109" t="s">
        <v>84</v>
      </c>
      <c r="D3" s="11" t="s">
        <v>45</v>
      </c>
      <c r="E3" s="11" t="s">
        <v>54</v>
      </c>
      <c r="F3" s="11" t="s">
        <v>91</v>
      </c>
      <c r="G3" s="83">
        <v>43500</v>
      </c>
      <c r="H3" s="84">
        <v>579.16999999999996</v>
      </c>
      <c r="I3" s="86">
        <v>15.04</v>
      </c>
      <c r="J3" s="84">
        <v>272.12</v>
      </c>
      <c r="K3" s="85">
        <v>0.4698</v>
      </c>
      <c r="L3" s="86">
        <v>18.09</v>
      </c>
      <c r="M3" s="85">
        <v>2.5700000000000001E-2</v>
      </c>
      <c r="N3" s="86">
        <v>0.7</v>
      </c>
      <c r="O3" s="86">
        <v>3.9</v>
      </c>
      <c r="P3" s="84">
        <v>-33.79</v>
      </c>
      <c r="Q3" s="85">
        <v>4.8000000000000001E-2</v>
      </c>
      <c r="R3" s="86">
        <v>8</v>
      </c>
      <c r="S3" s="84">
        <v>174.29</v>
      </c>
      <c r="T3" s="108">
        <v>110826582531</v>
      </c>
      <c r="U3" s="11" t="s">
        <v>48</v>
      </c>
      <c r="V3" s="11" t="s">
        <v>100</v>
      </c>
      <c r="W3" s="17"/>
    </row>
    <row r="4" spans="1:23" x14ac:dyDescent="0.25">
      <c r="A4" s="11" t="s">
        <v>1036</v>
      </c>
      <c r="B4" s="82" t="s">
        <v>1037</v>
      </c>
      <c r="C4" s="109" t="s">
        <v>44</v>
      </c>
      <c r="D4" s="11" t="s">
        <v>45</v>
      </c>
      <c r="E4" s="11" t="s">
        <v>46</v>
      </c>
      <c r="F4" s="11" t="s">
        <v>47</v>
      </c>
      <c r="G4" s="83">
        <v>43500</v>
      </c>
      <c r="H4" s="84">
        <v>27.76</v>
      </c>
      <c r="I4" s="86">
        <v>1.85</v>
      </c>
      <c r="J4" s="84">
        <v>82.58</v>
      </c>
      <c r="K4" s="85">
        <v>2.9748000000000001</v>
      </c>
      <c r="L4" s="86">
        <v>44.64</v>
      </c>
      <c r="M4" s="85">
        <v>1.7600000000000001E-2</v>
      </c>
      <c r="N4" s="86">
        <v>1.2</v>
      </c>
      <c r="O4" s="86">
        <v>1.04</v>
      </c>
      <c r="P4" s="84">
        <v>-44.96</v>
      </c>
      <c r="Q4" s="85">
        <v>0.1807</v>
      </c>
      <c r="R4" s="86">
        <v>17</v>
      </c>
      <c r="S4" s="84">
        <v>32.58</v>
      </c>
      <c r="T4" s="108">
        <v>19530996233</v>
      </c>
      <c r="U4" s="11" t="s">
        <v>48</v>
      </c>
      <c r="V4" s="11" t="s">
        <v>100</v>
      </c>
      <c r="W4" s="17"/>
    </row>
    <row r="5" spans="1:23" x14ac:dyDescent="0.25">
      <c r="A5" s="11" t="s">
        <v>1065</v>
      </c>
      <c r="B5" s="82" t="s">
        <v>1066</v>
      </c>
      <c r="C5" s="109" t="s">
        <v>90</v>
      </c>
      <c r="D5" s="11" t="s">
        <v>85</v>
      </c>
      <c r="E5" s="11" t="s">
        <v>46</v>
      </c>
      <c r="F5" s="11" t="s">
        <v>86</v>
      </c>
      <c r="G5" s="83">
        <v>43500</v>
      </c>
      <c r="H5" s="84">
        <v>51.42</v>
      </c>
      <c r="I5" s="86">
        <v>1.37</v>
      </c>
      <c r="J5" s="84">
        <v>58.18</v>
      </c>
      <c r="K5" s="85">
        <v>1.1315</v>
      </c>
      <c r="L5" s="86">
        <v>42.47</v>
      </c>
      <c r="M5" s="85">
        <v>0</v>
      </c>
      <c r="N5" s="86">
        <v>1.5</v>
      </c>
      <c r="O5" s="86">
        <v>3.28</v>
      </c>
      <c r="P5" s="84">
        <v>2.1</v>
      </c>
      <c r="Q5" s="85">
        <v>0.16980000000000001</v>
      </c>
      <c r="R5" s="86">
        <v>0</v>
      </c>
      <c r="S5" s="84">
        <v>16.22</v>
      </c>
      <c r="T5" s="108">
        <v>32171387508</v>
      </c>
      <c r="U5" s="11" t="s">
        <v>48</v>
      </c>
      <c r="V5" s="11" t="s">
        <v>127</v>
      </c>
      <c r="W5" s="17"/>
    </row>
    <row r="6" spans="1:23" x14ac:dyDescent="0.25">
      <c r="A6" s="11" t="s">
        <v>1249</v>
      </c>
      <c r="B6" s="82" t="s">
        <v>1250</v>
      </c>
      <c r="C6" s="109" t="s">
        <v>70</v>
      </c>
      <c r="D6" s="11" t="s">
        <v>45</v>
      </c>
      <c r="E6" s="11" t="s">
        <v>46</v>
      </c>
      <c r="F6" s="11" t="s">
        <v>47</v>
      </c>
      <c r="G6" s="83">
        <v>43500</v>
      </c>
      <c r="H6" s="84">
        <v>23.52</v>
      </c>
      <c r="I6" s="86">
        <v>1.31</v>
      </c>
      <c r="J6" s="84">
        <v>64.84</v>
      </c>
      <c r="K6" s="85">
        <v>2.7568000000000001</v>
      </c>
      <c r="L6" s="86">
        <v>49.5</v>
      </c>
      <c r="M6" s="85">
        <v>3.2199999999999999E-2</v>
      </c>
      <c r="N6" s="86">
        <v>0.6</v>
      </c>
      <c r="O6" s="86">
        <v>1.07</v>
      </c>
      <c r="P6" s="84">
        <v>-25.03</v>
      </c>
      <c r="Q6" s="85">
        <v>0.20499999999999999</v>
      </c>
      <c r="R6" s="86">
        <v>4</v>
      </c>
      <c r="S6" s="84">
        <v>34.729999999999997</v>
      </c>
      <c r="T6" s="108">
        <v>10986689983</v>
      </c>
      <c r="U6" s="11" t="s">
        <v>48</v>
      </c>
      <c r="V6" s="11" t="s">
        <v>71</v>
      </c>
      <c r="W6" s="17"/>
    </row>
    <row r="7" spans="1:23" x14ac:dyDescent="0.25">
      <c r="A7" s="11" t="s">
        <v>275</v>
      </c>
      <c r="B7" s="82" t="s">
        <v>276</v>
      </c>
      <c r="C7" s="109" t="s">
        <v>84</v>
      </c>
      <c r="D7" s="11" t="s">
        <v>45</v>
      </c>
      <c r="E7" s="11" t="s">
        <v>54</v>
      </c>
      <c r="F7" s="11" t="s">
        <v>91</v>
      </c>
      <c r="G7" s="83">
        <v>43499</v>
      </c>
      <c r="H7" s="84">
        <v>150.1</v>
      </c>
      <c r="I7" s="86">
        <v>3.9</v>
      </c>
      <c r="J7" s="84">
        <v>59.21</v>
      </c>
      <c r="K7" s="85">
        <v>0.39450000000000002</v>
      </c>
      <c r="L7" s="86">
        <v>15.18</v>
      </c>
      <c r="M7" s="85">
        <v>2.3E-2</v>
      </c>
      <c r="N7" s="86">
        <v>0.9</v>
      </c>
      <c r="O7" s="86">
        <v>1.1000000000000001</v>
      </c>
      <c r="P7" s="84">
        <v>-3.89</v>
      </c>
      <c r="Q7" s="85">
        <v>3.3399999999999999E-2</v>
      </c>
      <c r="R7" s="86">
        <v>5</v>
      </c>
      <c r="S7" s="84">
        <v>38.200000000000003</v>
      </c>
      <c r="T7" s="108">
        <v>15933529173</v>
      </c>
      <c r="U7" s="11" t="s">
        <v>48</v>
      </c>
      <c r="V7" s="11" t="s">
        <v>75</v>
      </c>
      <c r="W7" s="17"/>
    </row>
    <row r="8" spans="1:23" x14ac:dyDescent="0.25">
      <c r="A8" s="11" t="s">
        <v>768</v>
      </c>
      <c r="B8" s="82" t="s">
        <v>769</v>
      </c>
      <c r="C8" s="109" t="s">
        <v>106</v>
      </c>
      <c r="D8" s="11" t="s">
        <v>85</v>
      </c>
      <c r="E8" s="11" t="s">
        <v>54</v>
      </c>
      <c r="F8" s="11" t="s">
        <v>107</v>
      </c>
      <c r="G8" s="83">
        <v>43499</v>
      </c>
      <c r="H8" s="84">
        <v>33.47</v>
      </c>
      <c r="I8" s="86">
        <v>0.87</v>
      </c>
      <c r="J8" s="84">
        <v>18.22</v>
      </c>
      <c r="K8" s="85">
        <v>0.5444</v>
      </c>
      <c r="L8" s="86">
        <v>20.94</v>
      </c>
      <c r="M8" s="85">
        <v>4.3900000000000002E-2</v>
      </c>
      <c r="N8" s="86">
        <v>1.2</v>
      </c>
      <c r="O8" s="86">
        <v>7.13</v>
      </c>
      <c r="P8" s="84">
        <v>-3.88</v>
      </c>
      <c r="Q8" s="85">
        <v>6.2199999999999998E-2</v>
      </c>
      <c r="R8" s="86">
        <v>0</v>
      </c>
      <c r="S8" s="84">
        <v>13.82</v>
      </c>
      <c r="T8" s="108">
        <v>13520369130</v>
      </c>
      <c r="U8" s="11" t="s">
        <v>48</v>
      </c>
      <c r="V8" s="11" t="s">
        <v>71</v>
      </c>
      <c r="W8" s="17"/>
    </row>
    <row r="9" spans="1:23" x14ac:dyDescent="0.25">
      <c r="A9" s="11" t="s">
        <v>833</v>
      </c>
      <c r="B9" s="82" t="s">
        <v>834</v>
      </c>
      <c r="C9" s="109" t="s">
        <v>53</v>
      </c>
      <c r="D9" s="11" t="s">
        <v>45</v>
      </c>
      <c r="E9" s="11" t="s">
        <v>46</v>
      </c>
      <c r="F9" s="11" t="s">
        <v>47</v>
      </c>
      <c r="G9" s="83">
        <v>43499</v>
      </c>
      <c r="H9" s="84">
        <v>0</v>
      </c>
      <c r="I9" s="86">
        <v>0.77</v>
      </c>
      <c r="J9" s="84">
        <v>36.94</v>
      </c>
      <c r="K9" s="11" t="s">
        <v>56</v>
      </c>
      <c r="L9" s="86">
        <v>47.97</v>
      </c>
      <c r="M9" s="85">
        <v>6.0600000000000001E-2</v>
      </c>
      <c r="N9" s="86">
        <v>0.7</v>
      </c>
      <c r="O9" s="86">
        <v>0.97</v>
      </c>
      <c r="P9" s="84">
        <v>-30.15</v>
      </c>
      <c r="Q9" s="85">
        <v>0.19739999999999999</v>
      </c>
      <c r="R9" s="86">
        <v>8</v>
      </c>
      <c r="S9" s="84">
        <v>13.03</v>
      </c>
      <c r="T9" s="108">
        <v>10572966406</v>
      </c>
      <c r="U9" s="11" t="s">
        <v>48</v>
      </c>
      <c r="V9" s="11" t="s">
        <v>67</v>
      </c>
      <c r="W9" s="17"/>
    </row>
    <row r="10" spans="1:23" x14ac:dyDescent="0.25">
      <c r="A10" s="11" t="s">
        <v>1161</v>
      </c>
      <c r="B10" s="82" t="s">
        <v>1162</v>
      </c>
      <c r="C10" s="109" t="s">
        <v>90</v>
      </c>
      <c r="D10" s="11" t="s">
        <v>45</v>
      </c>
      <c r="E10" s="11" t="s">
        <v>44</v>
      </c>
      <c r="F10" s="11" t="s">
        <v>186</v>
      </c>
      <c r="G10" s="83">
        <v>43499</v>
      </c>
      <c r="H10" s="84">
        <v>89.66</v>
      </c>
      <c r="I10" s="86">
        <v>4.95</v>
      </c>
      <c r="J10" s="84">
        <v>77.84</v>
      </c>
      <c r="K10" s="85">
        <v>0.86819999999999997</v>
      </c>
      <c r="L10" s="86">
        <v>15.73</v>
      </c>
      <c r="M10" s="85">
        <v>2.8899999999999999E-2</v>
      </c>
      <c r="N10" s="86">
        <v>0.7</v>
      </c>
      <c r="O10" s="86">
        <v>0.87</v>
      </c>
      <c r="P10" s="84">
        <v>-35.270000000000003</v>
      </c>
      <c r="Q10" s="85">
        <v>3.61E-2</v>
      </c>
      <c r="R10" s="86">
        <v>8</v>
      </c>
      <c r="S10" s="84">
        <v>38.01</v>
      </c>
      <c r="T10" s="108">
        <v>17444410219</v>
      </c>
      <c r="U10" s="11" t="s">
        <v>48</v>
      </c>
      <c r="V10" s="11" t="s">
        <v>67</v>
      </c>
      <c r="W10" s="17"/>
    </row>
    <row r="11" spans="1:23" x14ac:dyDescent="0.25">
      <c r="A11" s="11" t="s">
        <v>1165</v>
      </c>
      <c r="B11" s="82" t="s">
        <v>1166</v>
      </c>
      <c r="C11" s="109" t="s">
        <v>70</v>
      </c>
      <c r="D11" s="11" t="s">
        <v>45</v>
      </c>
      <c r="E11" s="11" t="s">
        <v>54</v>
      </c>
      <c r="F11" s="11" t="s">
        <v>91</v>
      </c>
      <c r="G11" s="83">
        <v>43499</v>
      </c>
      <c r="H11" s="84">
        <v>484.2</v>
      </c>
      <c r="I11" s="86">
        <v>12.58</v>
      </c>
      <c r="J11" s="84">
        <v>356.17</v>
      </c>
      <c r="K11" s="85">
        <v>0.73560000000000003</v>
      </c>
      <c r="L11" s="86">
        <v>28.31</v>
      </c>
      <c r="M11" s="85">
        <v>0</v>
      </c>
      <c r="N11" s="86">
        <v>0.9</v>
      </c>
      <c r="O11" s="86">
        <v>0.91</v>
      </c>
      <c r="P11" s="84">
        <v>-47.12</v>
      </c>
      <c r="Q11" s="85">
        <v>9.9099999999999994E-2</v>
      </c>
      <c r="R11" s="86">
        <v>0</v>
      </c>
      <c r="S11" s="84">
        <v>52.84</v>
      </c>
      <c r="T11" s="108">
        <v>28530642755</v>
      </c>
      <c r="U11" s="11" t="s">
        <v>48</v>
      </c>
      <c r="V11" s="11" t="s">
        <v>49</v>
      </c>
      <c r="W11" s="17"/>
    </row>
    <row r="12" spans="1:23" x14ac:dyDescent="0.25">
      <c r="A12" s="11" t="s">
        <v>53</v>
      </c>
      <c r="B12" s="82" t="s">
        <v>538</v>
      </c>
      <c r="C12" s="109" t="s">
        <v>84</v>
      </c>
      <c r="D12" s="11" t="s">
        <v>45</v>
      </c>
      <c r="E12" s="11" t="s">
        <v>54</v>
      </c>
      <c r="F12" s="11" t="s">
        <v>91</v>
      </c>
      <c r="G12" s="83">
        <v>43498</v>
      </c>
      <c r="H12" s="84">
        <v>104.78</v>
      </c>
      <c r="I12" s="86">
        <v>3.75</v>
      </c>
      <c r="J12" s="84">
        <v>71.45</v>
      </c>
      <c r="K12" s="85">
        <v>0.68189999999999995</v>
      </c>
      <c r="L12" s="86">
        <v>19.05</v>
      </c>
      <c r="M12" s="85">
        <v>4.2500000000000003E-2</v>
      </c>
      <c r="N12" s="86">
        <v>0.2</v>
      </c>
      <c r="O12" s="86">
        <v>0.62</v>
      </c>
      <c r="P12" s="84">
        <v>-80.86</v>
      </c>
      <c r="Q12" s="85">
        <v>5.28E-2</v>
      </c>
      <c r="R12" s="86">
        <v>14</v>
      </c>
      <c r="S12" s="84">
        <v>46.97</v>
      </c>
      <c r="T12" s="108">
        <v>55482101555</v>
      </c>
      <c r="U12" s="11" t="s">
        <v>48</v>
      </c>
      <c r="V12" s="11" t="s">
        <v>80</v>
      </c>
      <c r="W12" s="17"/>
    </row>
    <row r="13" spans="1:23" ht="26.25" x14ac:dyDescent="0.25">
      <c r="A13" s="11" t="s">
        <v>656</v>
      </c>
      <c r="B13" s="82" t="s">
        <v>657</v>
      </c>
      <c r="C13" s="109" t="s">
        <v>132</v>
      </c>
      <c r="D13" s="11" t="s">
        <v>85</v>
      </c>
      <c r="E13" s="11" t="s">
        <v>54</v>
      </c>
      <c r="F13" s="11" t="s">
        <v>107</v>
      </c>
      <c r="G13" s="83">
        <v>43498</v>
      </c>
      <c r="H13" s="84">
        <v>270.35000000000002</v>
      </c>
      <c r="I13" s="86">
        <v>7.75</v>
      </c>
      <c r="J13" s="84">
        <v>162.84</v>
      </c>
      <c r="K13" s="85">
        <v>0.60229999999999995</v>
      </c>
      <c r="L13" s="86">
        <v>21.01</v>
      </c>
      <c r="M13" s="85">
        <v>0</v>
      </c>
      <c r="N13" s="86">
        <v>0.9</v>
      </c>
      <c r="O13" s="86">
        <v>1.55</v>
      </c>
      <c r="P13" s="84">
        <v>2.2599999999999998</v>
      </c>
      <c r="Q13" s="85">
        <v>6.2600000000000003E-2</v>
      </c>
      <c r="R13" s="86">
        <v>0</v>
      </c>
      <c r="S13" s="84">
        <v>70.47</v>
      </c>
      <c r="T13" s="108">
        <v>9771702500</v>
      </c>
      <c r="U13" s="11" t="s">
        <v>63</v>
      </c>
      <c r="V13" s="11" t="s">
        <v>115</v>
      </c>
      <c r="W13" s="17"/>
    </row>
    <row r="14" spans="1:23" x14ac:dyDescent="0.25">
      <c r="A14" s="11" t="s">
        <v>1083</v>
      </c>
      <c r="B14" s="82" t="s">
        <v>1084</v>
      </c>
      <c r="C14" s="109" t="s">
        <v>52</v>
      </c>
      <c r="D14" s="11" t="s">
        <v>53</v>
      </c>
      <c r="E14" s="11" t="s">
        <v>54</v>
      </c>
      <c r="F14" s="11" t="s">
        <v>55</v>
      </c>
      <c r="G14" s="83">
        <v>43498</v>
      </c>
      <c r="H14" s="84">
        <v>267.86</v>
      </c>
      <c r="I14" s="86">
        <v>11.24</v>
      </c>
      <c r="J14" s="84">
        <v>163.81</v>
      </c>
      <c r="K14" s="85">
        <v>0.61160000000000003</v>
      </c>
      <c r="L14" s="86">
        <v>14.57</v>
      </c>
      <c r="M14" s="85">
        <v>2.1700000000000001E-2</v>
      </c>
      <c r="N14" s="86">
        <v>1.1000000000000001</v>
      </c>
      <c r="O14" s="11" t="s">
        <v>56</v>
      </c>
      <c r="P14" s="11" t="s">
        <v>56</v>
      </c>
      <c r="Q14" s="85">
        <v>3.04E-2</v>
      </c>
      <c r="R14" s="86">
        <v>2</v>
      </c>
      <c r="S14" s="84">
        <v>178.26</v>
      </c>
      <c r="T14" s="108">
        <v>22991978113</v>
      </c>
      <c r="U14" s="11" t="s">
        <v>48</v>
      </c>
      <c r="V14" s="11" t="s">
        <v>268</v>
      </c>
      <c r="W14" s="17"/>
    </row>
    <row r="15" spans="1:23" x14ac:dyDescent="0.25">
      <c r="A15" s="11" t="s">
        <v>1103</v>
      </c>
      <c r="B15" s="82" t="s">
        <v>1104</v>
      </c>
      <c r="C15" s="109" t="s">
        <v>53</v>
      </c>
      <c r="D15" s="11" t="s">
        <v>45</v>
      </c>
      <c r="E15" s="11" t="s">
        <v>44</v>
      </c>
      <c r="F15" s="11" t="s">
        <v>186</v>
      </c>
      <c r="G15" s="83">
        <v>43498</v>
      </c>
      <c r="H15" s="84">
        <v>82.94</v>
      </c>
      <c r="I15" s="86">
        <v>3.51</v>
      </c>
      <c r="J15" s="84">
        <v>86.96</v>
      </c>
      <c r="K15" s="85">
        <v>1.0485</v>
      </c>
      <c r="L15" s="86">
        <v>24.77</v>
      </c>
      <c r="M15" s="85">
        <v>1.95E-2</v>
      </c>
      <c r="N15" s="86">
        <v>0.6</v>
      </c>
      <c r="O15" s="86">
        <v>0.97</v>
      </c>
      <c r="P15" s="84">
        <v>-23.59</v>
      </c>
      <c r="Q15" s="85">
        <v>8.14E-2</v>
      </c>
      <c r="R15" s="86">
        <v>7</v>
      </c>
      <c r="S15" s="84">
        <v>61.15</v>
      </c>
      <c r="T15" s="108">
        <v>14257691873</v>
      </c>
      <c r="U15" s="11" t="s">
        <v>48</v>
      </c>
      <c r="V15" s="11" t="s">
        <v>198</v>
      </c>
      <c r="W15" s="17"/>
    </row>
    <row r="16" spans="1:23" x14ac:dyDescent="0.25">
      <c r="A16" s="11" t="s">
        <v>1247</v>
      </c>
      <c r="B16" s="82" t="s">
        <v>1248</v>
      </c>
      <c r="C16" s="109" t="s">
        <v>70</v>
      </c>
      <c r="D16" s="11" t="s">
        <v>45</v>
      </c>
      <c r="E16" s="11" t="s">
        <v>46</v>
      </c>
      <c r="F16" s="11" t="s">
        <v>47</v>
      </c>
      <c r="G16" s="83">
        <v>43498</v>
      </c>
      <c r="H16" s="84">
        <v>0</v>
      </c>
      <c r="I16" s="86">
        <v>12.9</v>
      </c>
      <c r="J16" s="84">
        <v>219.66</v>
      </c>
      <c r="K16" s="11" t="s">
        <v>56</v>
      </c>
      <c r="L16" s="86">
        <v>17.03</v>
      </c>
      <c r="M16" s="85">
        <v>2.3E-2</v>
      </c>
      <c r="N16" s="86">
        <v>0.3</v>
      </c>
      <c r="O16" s="11" t="s">
        <v>56</v>
      </c>
      <c r="P16" s="11" t="s">
        <v>56</v>
      </c>
      <c r="Q16" s="85">
        <v>4.2599999999999999E-2</v>
      </c>
      <c r="R16" s="86">
        <v>5</v>
      </c>
      <c r="S16" s="84">
        <v>79.48</v>
      </c>
      <c r="T16" s="108">
        <v>8928739828</v>
      </c>
      <c r="U16" s="11" t="s">
        <v>63</v>
      </c>
      <c r="V16" s="11" t="s">
        <v>57</v>
      </c>
      <c r="W16" s="17"/>
    </row>
    <row r="17" spans="1:23" x14ac:dyDescent="0.25">
      <c r="A17" s="11" t="s">
        <v>334</v>
      </c>
      <c r="B17" s="82" t="s">
        <v>335</v>
      </c>
      <c r="C17" s="109" t="s">
        <v>132</v>
      </c>
      <c r="D17" s="11" t="s">
        <v>45</v>
      </c>
      <c r="E17" s="11" t="s">
        <v>54</v>
      </c>
      <c r="F17" s="11" t="s">
        <v>91</v>
      </c>
      <c r="G17" s="83">
        <v>43497</v>
      </c>
      <c r="H17" s="84">
        <v>158.06</v>
      </c>
      <c r="I17" s="86">
        <v>4.1100000000000003</v>
      </c>
      <c r="J17" s="84">
        <v>58.18</v>
      </c>
      <c r="K17" s="85">
        <v>0.36809999999999998</v>
      </c>
      <c r="L17" s="86">
        <v>14.16</v>
      </c>
      <c r="M17" s="85">
        <v>3.3500000000000002E-2</v>
      </c>
      <c r="N17" s="86">
        <v>1.2</v>
      </c>
      <c r="O17" s="86">
        <v>0.24</v>
      </c>
      <c r="P17" s="84">
        <v>-22.48</v>
      </c>
      <c r="Q17" s="85">
        <v>2.8299999999999999E-2</v>
      </c>
      <c r="R17" s="86">
        <v>4</v>
      </c>
      <c r="S17" s="84">
        <v>59.51</v>
      </c>
      <c r="T17" s="108">
        <v>40071219218</v>
      </c>
      <c r="U17" s="11" t="s">
        <v>48</v>
      </c>
      <c r="V17" s="11" t="s">
        <v>336</v>
      </c>
      <c r="W17" s="17"/>
    </row>
    <row r="18" spans="1:23" x14ac:dyDescent="0.25">
      <c r="A18" s="11" t="s">
        <v>1831</v>
      </c>
      <c r="B18" s="82" t="s">
        <v>1842</v>
      </c>
      <c r="C18" s="109" t="s">
        <v>74</v>
      </c>
      <c r="D18" s="11" t="s">
        <v>53</v>
      </c>
      <c r="E18" s="11" t="s">
        <v>54</v>
      </c>
      <c r="F18" s="11" t="s">
        <v>55</v>
      </c>
      <c r="G18" s="83">
        <v>43497</v>
      </c>
      <c r="H18" s="84">
        <v>300.35000000000002</v>
      </c>
      <c r="I18" s="86">
        <v>7.8</v>
      </c>
      <c r="J18" s="84">
        <v>99.34</v>
      </c>
      <c r="K18" s="85">
        <v>0.33069999999999999</v>
      </c>
      <c r="L18" s="86">
        <v>12.74</v>
      </c>
      <c r="M18" s="85">
        <v>2.0899999999999998E-2</v>
      </c>
      <c r="N18" s="86">
        <v>1.3</v>
      </c>
      <c r="O18" s="86">
        <v>1.62</v>
      </c>
      <c r="P18" s="84">
        <v>-23.16</v>
      </c>
      <c r="Q18" s="85">
        <v>2.12E-2</v>
      </c>
      <c r="R18" s="86">
        <v>9</v>
      </c>
      <c r="S18" s="84">
        <v>69.959999999999994</v>
      </c>
      <c r="T18" s="108">
        <v>13287519230</v>
      </c>
      <c r="U18" s="11" t="s">
        <v>48</v>
      </c>
      <c r="V18" s="11" t="s">
        <v>172</v>
      </c>
      <c r="W18" s="17"/>
    </row>
    <row r="19" spans="1:23" x14ac:dyDescent="0.25">
      <c r="A19" s="11" t="s">
        <v>449</v>
      </c>
      <c r="B19" s="82" t="s">
        <v>450</v>
      </c>
      <c r="C19" s="109" t="s">
        <v>44</v>
      </c>
      <c r="D19" s="11" t="s">
        <v>45</v>
      </c>
      <c r="E19" s="11" t="s">
        <v>46</v>
      </c>
      <c r="F19" s="11" t="s">
        <v>47</v>
      </c>
      <c r="G19" s="83">
        <v>43497</v>
      </c>
      <c r="H19" s="84">
        <v>0</v>
      </c>
      <c r="I19" s="86">
        <v>0.41</v>
      </c>
      <c r="J19" s="84">
        <v>69.930000000000007</v>
      </c>
      <c r="K19" s="11" t="s">
        <v>56</v>
      </c>
      <c r="L19" s="86">
        <v>170.56</v>
      </c>
      <c r="M19" s="85">
        <v>1.52E-2</v>
      </c>
      <c r="N19" s="86">
        <v>1.1000000000000001</v>
      </c>
      <c r="O19" s="86">
        <v>1.99</v>
      </c>
      <c r="P19" s="84">
        <v>-20.260000000000002</v>
      </c>
      <c r="Q19" s="85">
        <v>0.81030000000000002</v>
      </c>
      <c r="R19" s="86">
        <v>1</v>
      </c>
      <c r="S19" s="84">
        <v>47.64</v>
      </c>
      <c r="T19" s="108">
        <v>79604745917</v>
      </c>
      <c r="U19" s="11" t="s">
        <v>48</v>
      </c>
      <c r="V19" s="11" t="s">
        <v>222</v>
      </c>
      <c r="W19" s="17"/>
    </row>
    <row r="20" spans="1:23" x14ac:dyDescent="0.25">
      <c r="A20" s="11" t="s">
        <v>506</v>
      </c>
      <c r="B20" s="82" t="s">
        <v>507</v>
      </c>
      <c r="C20" s="109" t="s">
        <v>106</v>
      </c>
      <c r="D20" s="11" t="s">
        <v>85</v>
      </c>
      <c r="E20" s="11" t="s">
        <v>44</v>
      </c>
      <c r="F20" s="11" t="s">
        <v>201</v>
      </c>
      <c r="G20" s="83">
        <v>43497</v>
      </c>
      <c r="H20" s="84">
        <v>248.02</v>
      </c>
      <c r="I20" s="86">
        <v>6.44</v>
      </c>
      <c r="J20" s="84">
        <v>190.36</v>
      </c>
      <c r="K20" s="85">
        <v>0.76749999999999996</v>
      </c>
      <c r="L20" s="86">
        <v>29.56</v>
      </c>
      <c r="M20" s="85">
        <v>8.5000000000000006E-3</v>
      </c>
      <c r="N20" s="86">
        <v>1.1000000000000001</v>
      </c>
      <c r="O20" s="86">
        <v>1.99</v>
      </c>
      <c r="P20" s="84">
        <v>-19.68</v>
      </c>
      <c r="Q20" s="85">
        <v>0.1053</v>
      </c>
      <c r="R20" s="86">
        <v>20</v>
      </c>
      <c r="S20" s="84">
        <v>68.91</v>
      </c>
      <c r="T20" s="108">
        <v>19900995903</v>
      </c>
      <c r="U20" s="11" t="s">
        <v>48</v>
      </c>
      <c r="V20" s="11" t="s">
        <v>67</v>
      </c>
      <c r="W20" s="17"/>
    </row>
    <row r="21" spans="1:23" x14ac:dyDescent="0.25">
      <c r="A21" s="11" t="s">
        <v>1656</v>
      </c>
      <c r="B21" s="82" t="s">
        <v>1657</v>
      </c>
      <c r="C21" s="109" t="s">
        <v>84</v>
      </c>
      <c r="D21" s="11" t="s">
        <v>85</v>
      </c>
      <c r="E21" s="11" t="s">
        <v>44</v>
      </c>
      <c r="F21" s="11" t="s">
        <v>201</v>
      </c>
      <c r="G21" s="83">
        <v>43497</v>
      </c>
      <c r="H21" s="84">
        <v>129.44</v>
      </c>
      <c r="I21" s="86">
        <v>3.36</v>
      </c>
      <c r="J21" s="84">
        <v>104.2</v>
      </c>
      <c r="K21" s="85">
        <v>0.80500000000000005</v>
      </c>
      <c r="L21" s="86">
        <v>31.01</v>
      </c>
      <c r="M21" s="85">
        <v>9.5999999999999992E-3</v>
      </c>
      <c r="N21" s="86">
        <v>0.9</v>
      </c>
      <c r="O21" s="86">
        <v>1.7</v>
      </c>
      <c r="P21" s="84">
        <v>-26.54</v>
      </c>
      <c r="Q21" s="85">
        <v>0.11260000000000001</v>
      </c>
      <c r="R21" s="86">
        <v>4</v>
      </c>
      <c r="S21" s="84">
        <v>55.91</v>
      </c>
      <c r="T21" s="108">
        <v>13759401197</v>
      </c>
      <c r="U21" s="11" t="s">
        <v>48</v>
      </c>
      <c r="V21" s="11" t="s">
        <v>64</v>
      </c>
      <c r="W21" s="17"/>
    </row>
    <row r="22" spans="1:23" x14ac:dyDescent="0.25">
      <c r="A22" s="11" t="s">
        <v>297</v>
      </c>
      <c r="B22" s="82" t="s">
        <v>298</v>
      </c>
      <c r="C22" s="109" t="s">
        <v>70</v>
      </c>
      <c r="D22" s="11" t="s">
        <v>45</v>
      </c>
      <c r="E22" s="11" t="s">
        <v>44</v>
      </c>
      <c r="F22" s="11" t="s">
        <v>186</v>
      </c>
      <c r="G22" s="83">
        <v>43496</v>
      </c>
      <c r="H22" s="84">
        <v>1894.3</v>
      </c>
      <c r="I22" s="86">
        <v>59.93</v>
      </c>
      <c r="J22" s="84">
        <v>1860.99</v>
      </c>
      <c r="K22" s="85">
        <v>0.98240000000000005</v>
      </c>
      <c r="L22" s="86">
        <v>31.05</v>
      </c>
      <c r="M22" s="85">
        <v>0</v>
      </c>
      <c r="N22" s="86">
        <v>1.1000000000000001</v>
      </c>
      <c r="O22" s="86">
        <v>2.41</v>
      </c>
      <c r="P22" s="84">
        <v>-103.68</v>
      </c>
      <c r="Q22" s="85">
        <v>0.1128</v>
      </c>
      <c r="R22" s="86">
        <v>0</v>
      </c>
      <c r="S22" s="84">
        <v>677.42</v>
      </c>
      <c r="T22" s="108">
        <v>86218884631</v>
      </c>
      <c r="U22" s="11" t="s">
        <v>48</v>
      </c>
      <c r="V22" s="11" t="s">
        <v>299</v>
      </c>
      <c r="W22" s="17"/>
    </row>
    <row r="23" spans="1:23" x14ac:dyDescent="0.25">
      <c r="A23" s="11" t="s">
        <v>337</v>
      </c>
      <c r="B23" s="82" t="s">
        <v>338</v>
      </c>
      <c r="C23" s="109" t="s">
        <v>84</v>
      </c>
      <c r="D23" s="11" t="s">
        <v>85</v>
      </c>
      <c r="E23" s="11" t="s">
        <v>46</v>
      </c>
      <c r="F23" s="11" t="s">
        <v>86</v>
      </c>
      <c r="G23" s="83">
        <v>43496</v>
      </c>
      <c r="H23" s="84">
        <v>16.670000000000002</v>
      </c>
      <c r="I23" s="86">
        <v>0.93</v>
      </c>
      <c r="J23" s="84">
        <v>49.69</v>
      </c>
      <c r="K23" s="85">
        <v>2.9807999999999999</v>
      </c>
      <c r="L23" s="86">
        <v>53.43</v>
      </c>
      <c r="M23" s="85">
        <v>0</v>
      </c>
      <c r="N23" s="86">
        <v>1.1000000000000001</v>
      </c>
      <c r="O23" s="86">
        <v>1.64</v>
      </c>
      <c r="P23" s="84">
        <v>-0.45</v>
      </c>
      <c r="Q23" s="85">
        <v>0.22470000000000001</v>
      </c>
      <c r="R23" s="86">
        <v>0</v>
      </c>
      <c r="S23" s="84">
        <v>10.32</v>
      </c>
      <c r="T23" s="108">
        <v>14019635592</v>
      </c>
      <c r="U23" s="11" t="s">
        <v>48</v>
      </c>
      <c r="V23" s="11" t="s">
        <v>60</v>
      </c>
      <c r="W23" s="17"/>
    </row>
    <row r="24" spans="1:23" x14ac:dyDescent="0.25">
      <c r="A24" s="11" t="s">
        <v>652</v>
      </c>
      <c r="B24" s="82" t="s">
        <v>653</v>
      </c>
      <c r="C24" s="109" t="s">
        <v>106</v>
      </c>
      <c r="D24" s="11" t="s">
        <v>53</v>
      </c>
      <c r="E24" s="11" t="s">
        <v>54</v>
      </c>
      <c r="F24" s="11" t="s">
        <v>55</v>
      </c>
      <c r="G24" s="83">
        <v>43496</v>
      </c>
      <c r="H24" s="84">
        <v>484.56</v>
      </c>
      <c r="I24" s="86">
        <v>12.59</v>
      </c>
      <c r="J24" s="84">
        <v>182.73</v>
      </c>
      <c r="K24" s="85">
        <v>0.37709999999999999</v>
      </c>
      <c r="L24" s="86">
        <v>14.51</v>
      </c>
      <c r="M24" s="85">
        <v>1.09E-2</v>
      </c>
      <c r="N24" s="86">
        <v>1.6</v>
      </c>
      <c r="O24" s="86">
        <v>1.42</v>
      </c>
      <c r="P24" s="84">
        <v>-77.28</v>
      </c>
      <c r="Q24" s="85">
        <v>3.0099999999999998E-2</v>
      </c>
      <c r="R24" s="86">
        <v>8</v>
      </c>
      <c r="S24" s="84">
        <v>153.54</v>
      </c>
      <c r="T24" s="108">
        <v>47700569004</v>
      </c>
      <c r="U24" s="11" t="s">
        <v>48</v>
      </c>
      <c r="V24" s="11" t="s">
        <v>366</v>
      </c>
      <c r="W24" s="17"/>
    </row>
    <row r="25" spans="1:23" x14ac:dyDescent="0.25">
      <c r="A25" s="11" t="s">
        <v>1018</v>
      </c>
      <c r="B25" s="82" t="s">
        <v>1019</v>
      </c>
      <c r="C25" s="109" t="s">
        <v>95</v>
      </c>
      <c r="D25" s="11" t="s">
        <v>53</v>
      </c>
      <c r="E25" s="11" t="s">
        <v>44</v>
      </c>
      <c r="F25" s="11" t="s">
        <v>146</v>
      </c>
      <c r="G25" s="83">
        <v>43496</v>
      </c>
      <c r="H25" s="84">
        <v>33.409999999999997</v>
      </c>
      <c r="I25" s="86">
        <v>3.68</v>
      </c>
      <c r="J25" s="84">
        <v>25.87</v>
      </c>
      <c r="K25" s="85">
        <v>0.77429999999999999</v>
      </c>
      <c r="L25" s="86">
        <v>7.03</v>
      </c>
      <c r="M25" s="85">
        <v>5.8400000000000001E-2</v>
      </c>
      <c r="N25" s="86">
        <v>0.5</v>
      </c>
      <c r="O25" s="86">
        <v>1.34</v>
      </c>
      <c r="P25" s="84">
        <v>-19.38</v>
      </c>
      <c r="Q25" s="85">
        <v>-7.4000000000000003E-3</v>
      </c>
      <c r="R25" s="86">
        <v>7</v>
      </c>
      <c r="S25" s="84">
        <v>39.21</v>
      </c>
      <c r="T25" s="108">
        <v>7954171548</v>
      </c>
      <c r="U25" s="11" t="s">
        <v>63</v>
      </c>
      <c r="V25" s="11" t="s">
        <v>75</v>
      </c>
      <c r="W25" s="17"/>
    </row>
    <row r="26" spans="1:23" x14ac:dyDescent="0.25">
      <c r="A26" s="11" t="s">
        <v>1658</v>
      </c>
      <c r="B26" s="82" t="s">
        <v>1659</v>
      </c>
      <c r="C26" s="109" t="s">
        <v>124</v>
      </c>
      <c r="D26" s="11" t="s">
        <v>85</v>
      </c>
      <c r="E26" s="11" t="s">
        <v>46</v>
      </c>
      <c r="F26" s="11" t="s">
        <v>86</v>
      </c>
      <c r="G26" s="83">
        <v>43496</v>
      </c>
      <c r="H26" s="84">
        <v>22.75</v>
      </c>
      <c r="I26" s="86">
        <v>2.5299999999999998</v>
      </c>
      <c r="J26" s="84">
        <v>70.209999999999994</v>
      </c>
      <c r="K26" s="85">
        <v>3.0861999999999998</v>
      </c>
      <c r="L26" s="86">
        <v>27.75</v>
      </c>
      <c r="M26" s="85">
        <v>3.73E-2</v>
      </c>
      <c r="N26" s="86">
        <v>1.1000000000000001</v>
      </c>
      <c r="O26" s="86">
        <v>4.6399999999999997</v>
      </c>
      <c r="P26" s="84">
        <v>-45.94</v>
      </c>
      <c r="Q26" s="85">
        <v>9.6299999999999997E-2</v>
      </c>
      <c r="R26" s="86">
        <v>1</v>
      </c>
      <c r="S26" s="84">
        <v>30.1</v>
      </c>
      <c r="T26" s="108">
        <v>13359958822</v>
      </c>
      <c r="U26" s="11" t="s">
        <v>48</v>
      </c>
      <c r="V26" s="11" t="s">
        <v>71</v>
      </c>
      <c r="W26" s="17"/>
    </row>
    <row r="27" spans="1:23" x14ac:dyDescent="0.25">
      <c r="A27" s="11" t="s">
        <v>1193</v>
      </c>
      <c r="B27" s="82" t="s">
        <v>1194</v>
      </c>
      <c r="C27" s="109" t="s">
        <v>132</v>
      </c>
      <c r="D27" s="11" t="s">
        <v>85</v>
      </c>
      <c r="E27" s="11" t="s">
        <v>46</v>
      </c>
      <c r="F27" s="11" t="s">
        <v>86</v>
      </c>
      <c r="G27" s="83">
        <v>43495</v>
      </c>
      <c r="H27" s="84">
        <v>18.86</v>
      </c>
      <c r="I27" s="86">
        <v>2.09</v>
      </c>
      <c r="J27" s="84">
        <v>26.79</v>
      </c>
      <c r="K27" s="85">
        <v>1.4205000000000001</v>
      </c>
      <c r="L27" s="86">
        <v>12.82</v>
      </c>
      <c r="M27" s="85">
        <v>1.34E-2</v>
      </c>
      <c r="N27" s="86">
        <v>0.8</v>
      </c>
      <c r="O27" s="86">
        <v>4.7699999999999996</v>
      </c>
      <c r="P27" s="84">
        <v>10.27</v>
      </c>
      <c r="Q27" s="85">
        <v>2.1600000000000001E-2</v>
      </c>
      <c r="R27" s="86">
        <v>5</v>
      </c>
      <c r="S27" s="84">
        <v>32.65</v>
      </c>
      <c r="T27" s="108">
        <v>7424634433</v>
      </c>
      <c r="U27" s="11" t="s">
        <v>63</v>
      </c>
      <c r="V27" s="11" t="s">
        <v>64</v>
      </c>
      <c r="W27" s="17"/>
    </row>
    <row r="28" spans="1:23" x14ac:dyDescent="0.25">
      <c r="A28" s="11" t="s">
        <v>1459</v>
      </c>
      <c r="B28" s="82" t="s">
        <v>1460</v>
      </c>
      <c r="C28" s="109" t="s">
        <v>52</v>
      </c>
      <c r="D28" s="11" t="s">
        <v>53</v>
      </c>
      <c r="E28" s="11" t="s">
        <v>54</v>
      </c>
      <c r="F28" s="11" t="s">
        <v>55</v>
      </c>
      <c r="G28" s="83">
        <v>43495</v>
      </c>
      <c r="H28" s="84">
        <v>83.46</v>
      </c>
      <c r="I28" s="86">
        <v>3.06</v>
      </c>
      <c r="J28" s="84">
        <v>29.61</v>
      </c>
      <c r="K28" s="85">
        <v>0.3548</v>
      </c>
      <c r="L28" s="86">
        <v>9.68</v>
      </c>
      <c r="M28" s="85">
        <v>6.6500000000000004E-2</v>
      </c>
      <c r="N28" s="86">
        <v>0.5</v>
      </c>
      <c r="O28" s="86">
        <v>0.81</v>
      </c>
      <c r="P28" s="84">
        <v>-40.549999999999997</v>
      </c>
      <c r="Q28" s="85">
        <v>5.8999999999999999E-3</v>
      </c>
      <c r="R28" s="86">
        <v>14</v>
      </c>
      <c r="S28" s="84">
        <v>38.89</v>
      </c>
      <c r="T28" s="108">
        <v>215620024444</v>
      </c>
      <c r="U28" s="11" t="s">
        <v>48</v>
      </c>
      <c r="V28" s="11" t="s">
        <v>240</v>
      </c>
      <c r="W28" s="17"/>
    </row>
    <row r="29" spans="1:23" x14ac:dyDescent="0.25">
      <c r="A29" s="11" t="s">
        <v>629</v>
      </c>
      <c r="B29" s="82" t="s">
        <v>630</v>
      </c>
      <c r="C29" s="109" t="s">
        <v>106</v>
      </c>
      <c r="D29" s="11" t="s">
        <v>53</v>
      </c>
      <c r="E29" s="11" t="s">
        <v>44</v>
      </c>
      <c r="F29" s="11" t="s">
        <v>146</v>
      </c>
      <c r="G29" s="83">
        <v>43494</v>
      </c>
      <c r="H29" s="84">
        <v>98.97</v>
      </c>
      <c r="I29" s="86">
        <v>5.05</v>
      </c>
      <c r="J29" s="84">
        <v>77.099999999999994</v>
      </c>
      <c r="K29" s="85">
        <v>0.77900000000000003</v>
      </c>
      <c r="L29" s="86">
        <v>15.27</v>
      </c>
      <c r="M29" s="85">
        <v>3.1099999999999999E-2</v>
      </c>
      <c r="N29" s="86">
        <v>1.5</v>
      </c>
      <c r="O29" s="86">
        <v>1.49</v>
      </c>
      <c r="P29" s="84">
        <v>-15.98</v>
      </c>
      <c r="Q29" s="85">
        <v>3.3799999999999997E-2</v>
      </c>
      <c r="R29" s="86">
        <v>8</v>
      </c>
      <c r="S29" s="84">
        <v>65.489999999999995</v>
      </c>
      <c r="T29" s="108">
        <v>33415139338</v>
      </c>
      <c r="U29" s="11" t="s">
        <v>48</v>
      </c>
      <c r="V29" s="11" t="s">
        <v>152</v>
      </c>
      <c r="W29" s="17"/>
    </row>
    <row r="30" spans="1:23" x14ac:dyDescent="0.25">
      <c r="A30" s="11" t="s">
        <v>635</v>
      </c>
      <c r="B30" s="82" t="s">
        <v>636</v>
      </c>
      <c r="C30" s="109" t="s">
        <v>70</v>
      </c>
      <c r="D30" s="11" t="s">
        <v>45</v>
      </c>
      <c r="E30" s="11" t="s">
        <v>46</v>
      </c>
      <c r="F30" s="11" t="s">
        <v>47</v>
      </c>
      <c r="G30" s="83">
        <v>43494</v>
      </c>
      <c r="H30" s="84">
        <v>35.380000000000003</v>
      </c>
      <c r="I30" s="86">
        <v>2.58</v>
      </c>
      <c r="J30" s="84">
        <v>47.34</v>
      </c>
      <c r="K30" s="85">
        <v>1.3380000000000001</v>
      </c>
      <c r="L30" s="86">
        <v>18.350000000000001</v>
      </c>
      <c r="M30" s="85">
        <v>2.7699999999999999E-2</v>
      </c>
      <c r="N30" s="86">
        <v>0.4</v>
      </c>
      <c r="O30" s="86">
        <v>1.33</v>
      </c>
      <c r="P30" s="84">
        <v>-74.87</v>
      </c>
      <c r="Q30" s="85">
        <v>4.9200000000000001E-2</v>
      </c>
      <c r="R30" s="86">
        <v>2</v>
      </c>
      <c r="S30" s="84">
        <v>41.34</v>
      </c>
      <c r="T30" s="108">
        <v>45778253547</v>
      </c>
      <c r="U30" s="11" t="s">
        <v>48</v>
      </c>
      <c r="V30" s="11" t="s">
        <v>80</v>
      </c>
      <c r="W30" s="17"/>
    </row>
    <row r="31" spans="1:23" x14ac:dyDescent="0.25">
      <c r="A31" s="11" t="s">
        <v>1028</v>
      </c>
      <c r="B31" s="82" t="s">
        <v>1029</v>
      </c>
      <c r="C31" s="109" t="s">
        <v>70</v>
      </c>
      <c r="D31" s="11" t="s">
        <v>45</v>
      </c>
      <c r="E31" s="11" t="s">
        <v>44</v>
      </c>
      <c r="F31" s="11" t="s">
        <v>186</v>
      </c>
      <c r="G31" s="83">
        <v>43494</v>
      </c>
      <c r="H31" s="84">
        <v>148.22999999999999</v>
      </c>
      <c r="I31" s="86">
        <v>3.85</v>
      </c>
      <c r="J31" s="84">
        <v>115.65</v>
      </c>
      <c r="K31" s="85">
        <v>0.7802</v>
      </c>
      <c r="L31" s="86">
        <v>30.04</v>
      </c>
      <c r="M31" s="85">
        <v>1.12E-2</v>
      </c>
      <c r="N31" s="86">
        <v>1.2</v>
      </c>
      <c r="O31" s="86">
        <v>0.46</v>
      </c>
      <c r="P31" s="84">
        <v>-53.35</v>
      </c>
      <c r="Q31" s="85">
        <v>0.1077</v>
      </c>
      <c r="R31" s="86">
        <v>8</v>
      </c>
      <c r="S31" s="84">
        <v>35.229999999999997</v>
      </c>
      <c r="T31" s="108">
        <v>39451685020</v>
      </c>
      <c r="U31" s="11" t="s">
        <v>48</v>
      </c>
      <c r="V31" s="11" t="s">
        <v>336</v>
      </c>
      <c r="W31" s="17"/>
    </row>
    <row r="32" spans="1:23" x14ac:dyDescent="0.25">
      <c r="A32" s="11" t="s">
        <v>1163</v>
      </c>
      <c r="B32" s="82" t="s">
        <v>1164</v>
      </c>
      <c r="C32" s="109" t="s">
        <v>53</v>
      </c>
      <c r="D32" s="11" t="s">
        <v>45</v>
      </c>
      <c r="E32" s="11" t="s">
        <v>46</v>
      </c>
      <c r="F32" s="11" t="s">
        <v>47</v>
      </c>
      <c r="G32" s="83">
        <v>43494</v>
      </c>
      <c r="H32" s="84">
        <v>13.29</v>
      </c>
      <c r="I32" s="86">
        <v>2.0499999999999998</v>
      </c>
      <c r="J32" s="84">
        <v>51.03</v>
      </c>
      <c r="K32" s="85">
        <v>3.8397000000000001</v>
      </c>
      <c r="L32" s="86">
        <v>24.89</v>
      </c>
      <c r="M32" s="85">
        <v>1.49E-2</v>
      </c>
      <c r="N32" s="86">
        <v>1.1000000000000001</v>
      </c>
      <c r="O32" s="86">
        <v>2.8</v>
      </c>
      <c r="P32" s="84">
        <v>-7.94</v>
      </c>
      <c r="Q32" s="85">
        <v>8.2000000000000003E-2</v>
      </c>
      <c r="R32" s="86">
        <v>10</v>
      </c>
      <c r="S32" s="84">
        <v>26.99</v>
      </c>
      <c r="T32" s="108">
        <v>183142532188</v>
      </c>
      <c r="U32" s="11" t="s">
        <v>48</v>
      </c>
      <c r="V32" s="11" t="s">
        <v>60</v>
      </c>
      <c r="W32" s="17"/>
    </row>
    <row r="33" spans="1:23" x14ac:dyDescent="0.25">
      <c r="A33" s="11" t="s">
        <v>1195</v>
      </c>
      <c r="B33" s="82" t="s">
        <v>1196</v>
      </c>
      <c r="C33" s="109" t="s">
        <v>74</v>
      </c>
      <c r="D33" s="11" t="s">
        <v>53</v>
      </c>
      <c r="E33" s="11" t="s">
        <v>54</v>
      </c>
      <c r="F33" s="11" t="s">
        <v>55</v>
      </c>
      <c r="G33" s="83">
        <v>43494</v>
      </c>
      <c r="H33" s="84">
        <v>233.77</v>
      </c>
      <c r="I33" s="86">
        <v>6.28</v>
      </c>
      <c r="J33" s="84">
        <v>93.94</v>
      </c>
      <c r="K33" s="85">
        <v>0.40179999999999999</v>
      </c>
      <c r="L33" s="86">
        <v>14.96</v>
      </c>
      <c r="M33" s="85">
        <v>2.6800000000000001E-2</v>
      </c>
      <c r="N33" s="86">
        <v>1.9</v>
      </c>
      <c r="O33" s="86">
        <v>2.76</v>
      </c>
      <c r="P33" s="84">
        <v>-19.739999999999998</v>
      </c>
      <c r="Q33" s="85">
        <v>3.2300000000000002E-2</v>
      </c>
      <c r="R33" s="86">
        <v>7</v>
      </c>
      <c r="S33" s="84">
        <v>63.49</v>
      </c>
      <c r="T33" s="108">
        <v>8877075653</v>
      </c>
      <c r="U33" s="11" t="s">
        <v>63</v>
      </c>
      <c r="V33" s="11" t="s">
        <v>304</v>
      </c>
      <c r="W33" s="17"/>
    </row>
    <row r="34" spans="1:23" ht="15.75" thickBot="1" x14ac:dyDescent="0.3">
      <c r="A34" s="11"/>
      <c r="B34" s="82"/>
      <c r="C34" s="109"/>
      <c r="D34" s="11"/>
      <c r="E34" s="11"/>
      <c r="F34" s="11"/>
      <c r="G34" s="83"/>
      <c r="H34" s="84"/>
      <c r="I34" s="86"/>
      <c r="J34" s="84"/>
      <c r="K34" s="85"/>
      <c r="L34" s="86"/>
      <c r="M34" s="85"/>
      <c r="N34" s="86"/>
      <c r="O34" s="86"/>
      <c r="P34" s="84"/>
      <c r="Q34" s="85"/>
      <c r="R34" s="86"/>
      <c r="S34" s="84"/>
      <c r="T34" s="108"/>
      <c r="U34" s="11"/>
      <c r="V34" s="11"/>
      <c r="W34" s="17"/>
    </row>
    <row r="35" spans="1:23" ht="15.75" thickBot="1" x14ac:dyDescent="0.3">
      <c r="A35" s="119"/>
      <c r="B35" s="120"/>
      <c r="C35" s="121"/>
      <c r="D35" s="119"/>
      <c r="E35" s="119"/>
      <c r="F35" s="119"/>
      <c r="G35" s="122"/>
      <c r="H35" s="123"/>
      <c r="I35" s="124"/>
      <c r="J35" s="123"/>
      <c r="K35" s="125"/>
      <c r="L35" s="124"/>
      <c r="M35" s="125"/>
      <c r="N35" s="124"/>
      <c r="O35" s="124"/>
      <c r="P35" s="123"/>
      <c r="Q35" s="125"/>
      <c r="R35" s="124"/>
      <c r="S35" s="123"/>
      <c r="T35" s="126"/>
      <c r="U35" s="119"/>
      <c r="V35" s="119"/>
      <c r="W35" s="17"/>
    </row>
    <row r="36" spans="1:23" ht="15.75" thickBot="1" x14ac:dyDescent="0.3">
      <c r="A36" s="119"/>
      <c r="B36" s="120"/>
      <c r="C36" s="121"/>
      <c r="D36" s="119"/>
      <c r="E36" s="119"/>
      <c r="F36" s="119"/>
      <c r="G36" s="122"/>
      <c r="H36" s="123"/>
      <c r="I36" s="124"/>
      <c r="J36" s="123"/>
      <c r="K36" s="125"/>
      <c r="L36" s="124"/>
      <c r="M36" s="125"/>
      <c r="N36" s="124"/>
      <c r="O36" s="124"/>
      <c r="P36" s="123"/>
      <c r="Q36" s="125"/>
      <c r="R36" s="124"/>
      <c r="S36" s="123"/>
      <c r="T36" s="126"/>
      <c r="U36" s="119"/>
      <c r="V36" s="119"/>
      <c r="W36" s="17"/>
    </row>
    <row r="37" spans="1:23" ht="15.75" thickBot="1" x14ac:dyDescent="0.3">
      <c r="A37" s="119"/>
      <c r="B37" s="120"/>
      <c r="C37" s="121"/>
      <c r="D37" s="119"/>
      <c r="E37" s="119"/>
      <c r="F37" s="119"/>
      <c r="G37" s="122"/>
      <c r="H37" s="123"/>
      <c r="I37" s="124"/>
      <c r="J37" s="123"/>
      <c r="K37" s="125"/>
      <c r="L37" s="124"/>
      <c r="M37" s="125"/>
      <c r="N37" s="124"/>
      <c r="O37" s="124"/>
      <c r="P37" s="123"/>
      <c r="Q37" s="125"/>
      <c r="R37" s="124"/>
      <c r="S37" s="123"/>
      <c r="T37" s="126"/>
      <c r="U37" s="119"/>
      <c r="V37" s="119"/>
      <c r="W37" s="17"/>
    </row>
    <row r="38" spans="1:23" ht="15.75" thickBot="1" x14ac:dyDescent="0.3">
      <c r="A38" s="119"/>
      <c r="B38" s="120"/>
      <c r="C38" s="121"/>
      <c r="D38" s="119"/>
      <c r="E38" s="119"/>
      <c r="F38" s="119"/>
      <c r="G38" s="122"/>
      <c r="H38" s="123"/>
      <c r="I38" s="124"/>
      <c r="J38" s="123"/>
      <c r="K38" s="125"/>
      <c r="L38" s="124"/>
      <c r="M38" s="125"/>
      <c r="N38" s="124"/>
      <c r="O38" s="124"/>
      <c r="P38" s="123"/>
      <c r="Q38" s="125"/>
      <c r="R38" s="124"/>
      <c r="S38" s="123"/>
      <c r="T38" s="126"/>
      <c r="U38" s="119"/>
      <c r="V38" s="119"/>
      <c r="W38" s="17"/>
    </row>
    <row r="39" spans="1:23" x14ac:dyDescent="0.25">
      <c r="A39" s="11"/>
      <c r="B39" s="82"/>
      <c r="C39" s="109"/>
      <c r="D39" s="11"/>
      <c r="E39" s="11"/>
      <c r="F39" s="11"/>
      <c r="G39" s="83"/>
      <c r="H39" s="84"/>
      <c r="I39" s="86"/>
      <c r="J39" s="84"/>
      <c r="K39" s="85"/>
      <c r="L39" s="86"/>
      <c r="M39" s="85"/>
      <c r="N39" s="86"/>
      <c r="O39" s="86"/>
      <c r="P39" s="84"/>
      <c r="Q39" s="85"/>
      <c r="R39" s="86"/>
      <c r="S39" s="84"/>
      <c r="T39" s="108"/>
      <c r="U39" s="11"/>
      <c r="V39" s="11"/>
      <c r="W39" s="17"/>
    </row>
    <row r="40" spans="1:23" x14ac:dyDescent="0.25">
      <c r="A40" s="11"/>
      <c r="B40" s="82"/>
      <c r="C40" s="109"/>
      <c r="D40" s="11"/>
      <c r="E40" s="11"/>
      <c r="F40" s="11"/>
      <c r="G40" s="83"/>
      <c r="H40" s="84"/>
      <c r="I40" s="86"/>
      <c r="J40" s="84"/>
      <c r="K40" s="11"/>
      <c r="L40" s="11"/>
      <c r="M40" s="85"/>
      <c r="N40" s="86"/>
      <c r="O40" s="86"/>
      <c r="P40" s="84"/>
      <c r="Q40" s="85"/>
      <c r="R40" s="86"/>
      <c r="S40" s="84"/>
      <c r="T40" s="108"/>
      <c r="U40" s="11"/>
      <c r="V40" s="11"/>
      <c r="W40" s="17"/>
    </row>
    <row r="41" spans="1:23" x14ac:dyDescent="0.25">
      <c r="A41" s="11"/>
      <c r="B41" s="82"/>
      <c r="C41" s="109"/>
      <c r="D41" s="11"/>
      <c r="E41" s="11"/>
      <c r="F41" s="11"/>
      <c r="G41" s="83"/>
      <c r="H41" s="84"/>
      <c r="I41" s="86"/>
      <c r="J41" s="84"/>
      <c r="K41" s="11"/>
      <c r="L41" s="86"/>
      <c r="M41" s="85"/>
      <c r="N41" s="86"/>
      <c r="O41" s="86"/>
      <c r="P41" s="84"/>
      <c r="Q41" s="85"/>
      <c r="R41" s="86"/>
      <c r="S41" s="84"/>
      <c r="T41" s="108"/>
      <c r="U41" s="11"/>
      <c r="V41" s="11"/>
      <c r="W41" s="17"/>
    </row>
    <row r="42" spans="1:23" x14ac:dyDescent="0.25">
      <c r="A42" s="11"/>
      <c r="B42" s="82"/>
      <c r="C42" s="109"/>
      <c r="D42" s="11"/>
      <c r="E42" s="11"/>
      <c r="F42" s="11"/>
      <c r="G42" s="83"/>
      <c r="H42" s="84"/>
      <c r="I42" s="86"/>
      <c r="J42" s="84"/>
      <c r="K42" s="85"/>
      <c r="L42" s="86"/>
      <c r="M42" s="85"/>
      <c r="N42" s="86"/>
      <c r="O42" s="86"/>
      <c r="P42" s="84"/>
      <c r="Q42" s="85"/>
      <c r="R42" s="86"/>
      <c r="S42" s="84"/>
      <c r="T42" s="108"/>
      <c r="U42" s="11"/>
      <c r="V42" s="11"/>
      <c r="W42" s="17"/>
    </row>
    <row r="43" spans="1:23" x14ac:dyDescent="0.25">
      <c r="A43" s="11"/>
      <c r="B43" s="82"/>
      <c r="C43" s="109"/>
      <c r="D43" s="11"/>
      <c r="E43" s="11"/>
      <c r="F43" s="11"/>
      <c r="G43" s="83"/>
      <c r="H43" s="84"/>
      <c r="I43" s="86"/>
      <c r="J43" s="84"/>
      <c r="K43" s="85"/>
      <c r="L43" s="86"/>
      <c r="M43" s="85"/>
      <c r="N43" s="86"/>
      <c r="O43" s="86"/>
      <c r="P43" s="84"/>
      <c r="Q43" s="85"/>
      <c r="R43" s="86"/>
      <c r="S43" s="84"/>
      <c r="T43" s="108"/>
      <c r="U43" s="11"/>
      <c r="V43" s="11"/>
      <c r="W43" s="17"/>
    </row>
    <row r="44" spans="1:23" x14ac:dyDescent="0.25">
      <c r="A44" s="11"/>
      <c r="B44" s="82"/>
      <c r="C44" s="109"/>
      <c r="D44" s="11"/>
      <c r="E44" s="11"/>
      <c r="F44" s="11"/>
      <c r="G44" s="83"/>
      <c r="H44" s="84"/>
      <c r="I44" s="86"/>
      <c r="J44" s="84"/>
      <c r="K44" s="85"/>
      <c r="L44" s="86"/>
      <c r="M44" s="85"/>
      <c r="N44" s="86"/>
      <c r="O44" s="11"/>
      <c r="P44" s="11"/>
      <c r="Q44" s="85"/>
      <c r="R44" s="86"/>
      <c r="S44" s="84"/>
      <c r="T44" s="108"/>
      <c r="U44" s="11"/>
      <c r="V44" s="11"/>
      <c r="W44" s="17"/>
    </row>
    <row r="45" spans="1:23" x14ac:dyDescent="0.25">
      <c r="A45" s="11"/>
      <c r="B45" s="82"/>
      <c r="C45" s="109"/>
      <c r="D45" s="11"/>
      <c r="E45" s="11"/>
      <c r="F45" s="11"/>
      <c r="G45" s="83"/>
      <c r="H45" s="84"/>
      <c r="I45" s="86"/>
      <c r="J45" s="84"/>
      <c r="K45" s="85"/>
      <c r="L45" s="86"/>
      <c r="M45" s="85"/>
      <c r="N45" s="86"/>
      <c r="O45" s="86"/>
      <c r="P45" s="84"/>
      <c r="Q45" s="85"/>
      <c r="R45" s="86"/>
      <c r="S45" s="84"/>
      <c r="T45" s="108"/>
      <c r="U45" s="11"/>
      <c r="V45" s="11"/>
      <c r="W45" s="17"/>
    </row>
    <row r="46" spans="1:23" x14ac:dyDescent="0.25">
      <c r="A46" s="11"/>
      <c r="B46" s="82"/>
      <c r="C46" s="109"/>
      <c r="D46" s="11"/>
      <c r="E46" s="11"/>
      <c r="F46" s="11"/>
      <c r="G46" s="83"/>
      <c r="H46" s="84"/>
      <c r="I46" s="86"/>
      <c r="J46" s="84"/>
      <c r="K46" s="85"/>
      <c r="L46" s="86"/>
      <c r="M46" s="85"/>
      <c r="N46" s="86"/>
      <c r="O46" s="86"/>
      <c r="P46" s="84"/>
      <c r="Q46" s="85"/>
      <c r="R46" s="86"/>
      <c r="S46" s="84"/>
      <c r="T46" s="108"/>
      <c r="U46" s="11"/>
      <c r="V46" s="11"/>
      <c r="W46" s="17"/>
    </row>
    <row r="47" spans="1:23" x14ac:dyDescent="0.25">
      <c r="A47" s="11"/>
      <c r="B47" s="82"/>
      <c r="C47" s="109"/>
      <c r="D47" s="11"/>
      <c r="E47" s="11"/>
      <c r="F47" s="11"/>
      <c r="G47" s="83"/>
      <c r="H47" s="84"/>
      <c r="I47" s="86"/>
      <c r="J47" s="84"/>
      <c r="K47" s="11"/>
      <c r="L47" s="11"/>
      <c r="M47" s="85"/>
      <c r="N47" s="86"/>
      <c r="O47" s="86"/>
      <c r="P47" s="84"/>
      <c r="Q47" s="85"/>
      <c r="R47" s="86"/>
      <c r="S47" s="84"/>
      <c r="T47" s="108"/>
      <c r="U47" s="11"/>
      <c r="V47" s="11"/>
      <c r="W47" s="17"/>
    </row>
    <row r="48" spans="1:23" x14ac:dyDescent="0.25">
      <c r="A48" s="11"/>
      <c r="B48" s="82"/>
      <c r="C48" s="109"/>
      <c r="D48" s="11"/>
      <c r="E48" s="11"/>
      <c r="F48" s="11"/>
      <c r="G48" s="83"/>
      <c r="H48" s="84"/>
      <c r="I48" s="86"/>
      <c r="J48" s="84"/>
      <c r="K48" s="85"/>
      <c r="L48" s="86"/>
      <c r="M48" s="85"/>
      <c r="N48" s="86"/>
      <c r="O48" s="86"/>
      <c r="P48" s="84"/>
      <c r="Q48" s="85"/>
      <c r="R48" s="86"/>
      <c r="S48" s="84"/>
      <c r="T48" s="108"/>
      <c r="U48" s="11"/>
      <c r="V48" s="11"/>
      <c r="W48" s="17"/>
    </row>
    <row r="49" spans="1:23" x14ac:dyDescent="0.25">
      <c r="A49" s="11"/>
      <c r="B49" s="82"/>
      <c r="C49" s="109"/>
      <c r="D49" s="11"/>
      <c r="E49" s="11"/>
      <c r="F49" s="11"/>
      <c r="G49" s="83"/>
      <c r="H49" s="84"/>
      <c r="I49" s="86"/>
      <c r="J49" s="84"/>
      <c r="K49" s="85"/>
      <c r="L49" s="86"/>
      <c r="M49" s="85"/>
      <c r="N49" s="86"/>
      <c r="O49" s="86"/>
      <c r="P49" s="84"/>
      <c r="Q49" s="85"/>
      <c r="R49" s="86"/>
      <c r="S49" s="84"/>
      <c r="T49" s="108"/>
      <c r="U49" s="11"/>
      <c r="V49" s="11"/>
      <c r="W49" s="17"/>
    </row>
    <row r="50" spans="1:23" x14ac:dyDescent="0.25">
      <c r="A50" s="11"/>
      <c r="B50" s="82"/>
      <c r="C50" s="109"/>
      <c r="D50" s="11"/>
      <c r="E50" s="11"/>
      <c r="F50" s="11"/>
      <c r="G50" s="83"/>
      <c r="H50" s="84"/>
      <c r="I50" s="86"/>
      <c r="J50" s="84"/>
      <c r="K50" s="85"/>
      <c r="L50" s="86"/>
      <c r="M50" s="85"/>
      <c r="N50" s="86"/>
      <c r="O50" s="86"/>
      <c r="P50" s="84"/>
      <c r="Q50" s="85"/>
      <c r="R50" s="86"/>
      <c r="S50" s="84"/>
      <c r="T50" s="108"/>
      <c r="U50" s="11"/>
      <c r="V50" s="11"/>
      <c r="W50" s="17"/>
    </row>
    <row r="51" spans="1:23" x14ac:dyDescent="0.25">
      <c r="A51" s="11"/>
      <c r="B51" s="82"/>
      <c r="C51" s="109"/>
      <c r="D51" s="11"/>
      <c r="E51" s="11"/>
      <c r="F51" s="11"/>
      <c r="G51" s="83"/>
      <c r="H51" s="84"/>
      <c r="I51" s="86"/>
      <c r="J51" s="84"/>
      <c r="K51" s="85"/>
      <c r="L51" s="86"/>
      <c r="M51" s="85"/>
      <c r="N51" s="86"/>
      <c r="O51" s="86"/>
      <c r="P51" s="84"/>
      <c r="Q51" s="85"/>
      <c r="R51" s="86"/>
      <c r="S51" s="84"/>
      <c r="T51" s="108"/>
      <c r="U51" s="11"/>
      <c r="V51" s="11"/>
      <c r="W51" s="17"/>
    </row>
    <row r="52" spans="1:23" x14ac:dyDescent="0.25">
      <c r="A52" s="11"/>
      <c r="B52" s="82"/>
      <c r="C52" s="109"/>
      <c r="D52" s="11"/>
      <c r="E52" s="11"/>
      <c r="F52" s="11"/>
      <c r="G52" s="83"/>
      <c r="H52" s="84"/>
      <c r="I52" s="86"/>
      <c r="J52" s="84"/>
      <c r="K52" s="85"/>
      <c r="L52" s="86"/>
      <c r="M52" s="85"/>
      <c r="N52" s="86"/>
      <c r="O52" s="86"/>
      <c r="P52" s="84"/>
      <c r="Q52" s="85"/>
      <c r="R52" s="86"/>
      <c r="S52" s="84"/>
      <c r="T52" s="108"/>
      <c r="U52" s="11"/>
      <c r="V52" s="11"/>
      <c r="W52" s="17"/>
    </row>
    <row r="53" spans="1:23" x14ac:dyDescent="0.25">
      <c r="A53" s="11"/>
      <c r="B53" s="82"/>
      <c r="C53" s="109"/>
      <c r="D53" s="11"/>
      <c r="E53" s="11"/>
      <c r="F53" s="11"/>
      <c r="G53" s="83"/>
      <c r="H53" s="84"/>
      <c r="I53" s="86"/>
      <c r="J53" s="84"/>
      <c r="K53" s="85"/>
      <c r="L53" s="86"/>
      <c r="M53" s="85"/>
      <c r="N53" s="86"/>
      <c r="O53" s="86"/>
      <c r="P53" s="84"/>
      <c r="Q53" s="85"/>
      <c r="R53" s="86"/>
      <c r="S53" s="84"/>
      <c r="T53" s="108"/>
      <c r="U53" s="11"/>
      <c r="V53" s="11"/>
      <c r="W53" s="17"/>
    </row>
    <row r="54" spans="1:23" x14ac:dyDescent="0.25">
      <c r="A54" s="11"/>
      <c r="B54" s="82"/>
      <c r="C54" s="109"/>
      <c r="D54" s="11"/>
      <c r="E54" s="11"/>
      <c r="F54" s="11"/>
      <c r="G54" s="83"/>
      <c r="H54" s="84"/>
      <c r="I54" s="86"/>
      <c r="J54" s="84"/>
      <c r="K54" s="85"/>
      <c r="L54" s="86"/>
      <c r="M54" s="85"/>
      <c r="N54" s="86"/>
      <c r="O54" s="86"/>
      <c r="P54" s="84"/>
      <c r="Q54" s="85"/>
      <c r="R54" s="86"/>
      <c r="S54" s="84"/>
      <c r="T54" s="108"/>
      <c r="U54" s="11"/>
      <c r="V54" s="11"/>
      <c r="W54" s="17"/>
    </row>
    <row r="55" spans="1:23" x14ac:dyDescent="0.25">
      <c r="A55" s="11"/>
      <c r="B55" s="82"/>
      <c r="C55" s="109"/>
      <c r="D55" s="11"/>
      <c r="E55" s="11"/>
      <c r="F55" s="11"/>
      <c r="G55" s="83"/>
      <c r="H55" s="84"/>
      <c r="I55" s="86"/>
      <c r="J55" s="84"/>
      <c r="K55" s="85"/>
      <c r="L55" s="86"/>
      <c r="M55" s="85"/>
      <c r="N55" s="86"/>
      <c r="O55" s="86"/>
      <c r="P55" s="84"/>
      <c r="Q55" s="85"/>
      <c r="R55" s="86"/>
      <c r="S55" s="84"/>
      <c r="T55" s="108"/>
      <c r="U55" s="11"/>
      <c r="V55" s="11"/>
      <c r="W55" s="17"/>
    </row>
    <row r="56" spans="1:23" x14ac:dyDescent="0.25">
      <c r="A56" s="11"/>
      <c r="B56" s="82"/>
      <c r="C56" s="109"/>
      <c r="D56" s="11"/>
      <c r="E56" s="11"/>
      <c r="F56" s="11"/>
      <c r="G56" s="83"/>
      <c r="H56" s="84"/>
      <c r="I56" s="84"/>
      <c r="J56" s="84"/>
      <c r="K56" s="85"/>
      <c r="L56" s="86"/>
      <c r="M56" s="85"/>
      <c r="N56" s="86"/>
      <c r="O56" s="86"/>
      <c r="P56" s="84"/>
      <c r="Q56" s="85"/>
      <c r="R56" s="86"/>
      <c r="S56" s="84"/>
      <c r="T56" s="108"/>
      <c r="U56" s="11"/>
      <c r="V56" s="11"/>
    </row>
    <row r="57" spans="1:23" x14ac:dyDescent="0.25">
      <c r="A57" s="11"/>
      <c r="B57" s="82"/>
      <c r="C57" s="109"/>
      <c r="D57" s="11"/>
      <c r="E57" s="11"/>
      <c r="F57" s="11"/>
      <c r="G57" s="83"/>
      <c r="H57" s="84"/>
      <c r="I57" s="84"/>
      <c r="J57" s="84"/>
      <c r="K57" s="11"/>
      <c r="L57" s="11"/>
      <c r="M57" s="85"/>
      <c r="N57" s="86"/>
      <c r="O57" s="86"/>
      <c r="P57" s="84"/>
      <c r="Q57" s="85"/>
      <c r="R57" s="86"/>
      <c r="S57" s="84"/>
      <c r="T57" s="108"/>
      <c r="U57" s="11"/>
      <c r="V57" s="11"/>
    </row>
    <row r="58" spans="1:23" x14ac:dyDescent="0.25">
      <c r="A58" s="11"/>
      <c r="B58" s="82"/>
      <c r="C58" s="109"/>
      <c r="D58" s="11"/>
      <c r="E58" s="11"/>
      <c r="F58" s="11"/>
      <c r="G58" s="83"/>
      <c r="H58" s="84"/>
      <c r="I58" s="84"/>
      <c r="J58" s="84"/>
      <c r="K58" s="11"/>
      <c r="L58" s="11"/>
      <c r="M58" s="85"/>
      <c r="N58" s="86"/>
      <c r="O58" s="86"/>
      <c r="P58" s="84"/>
      <c r="Q58" s="85"/>
      <c r="R58" s="86"/>
      <c r="S58" s="84"/>
      <c r="T58" s="108"/>
      <c r="U58" s="11"/>
      <c r="V58" s="11"/>
    </row>
    <row r="59" spans="1:23" x14ac:dyDescent="0.25">
      <c r="A59" s="11"/>
      <c r="B59" s="82"/>
      <c r="C59" s="109"/>
      <c r="D59" s="11"/>
      <c r="E59" s="11"/>
      <c r="F59" s="11"/>
      <c r="G59" s="83"/>
      <c r="H59" s="84"/>
      <c r="I59" s="84"/>
      <c r="J59" s="84"/>
      <c r="K59" s="11"/>
      <c r="L59" s="86"/>
      <c r="M59" s="85"/>
      <c r="N59" s="86"/>
      <c r="O59" s="86"/>
      <c r="P59" s="84"/>
      <c r="Q59" s="85"/>
      <c r="R59" s="86"/>
      <c r="S59" s="84"/>
      <c r="T59" s="108"/>
      <c r="U59" s="11"/>
      <c r="V59" s="11"/>
    </row>
    <row r="60" spans="1:23" x14ac:dyDescent="0.25">
      <c r="A60" s="11"/>
      <c r="B60" s="82"/>
      <c r="C60" s="109"/>
      <c r="D60" s="11"/>
      <c r="E60" s="11"/>
      <c r="F60" s="11"/>
      <c r="G60" s="83"/>
      <c r="H60" s="84"/>
      <c r="I60" s="84"/>
      <c r="J60" s="84"/>
      <c r="K60" s="85"/>
      <c r="L60" s="86"/>
      <c r="M60" s="85"/>
      <c r="N60" s="86"/>
      <c r="O60" s="86"/>
      <c r="P60" s="84"/>
      <c r="Q60" s="85"/>
      <c r="R60" s="86"/>
      <c r="S60" s="84"/>
      <c r="T60" s="108"/>
      <c r="U60" s="11"/>
      <c r="V60" s="11"/>
    </row>
    <row r="61" spans="1:23" x14ac:dyDescent="0.25">
      <c r="A61" s="11"/>
      <c r="B61" s="82"/>
      <c r="C61" s="109"/>
      <c r="D61" s="11"/>
      <c r="E61" s="11"/>
      <c r="F61" s="11"/>
      <c r="G61" s="83"/>
      <c r="H61" s="84"/>
      <c r="I61" s="84"/>
      <c r="J61" s="84"/>
      <c r="K61" s="85"/>
      <c r="L61" s="86"/>
      <c r="M61" s="85"/>
      <c r="N61" s="86"/>
      <c r="O61" s="86"/>
      <c r="P61" s="84"/>
      <c r="Q61" s="85"/>
      <c r="R61" s="86"/>
      <c r="S61" s="84"/>
      <c r="T61" s="108"/>
      <c r="U61" s="11"/>
      <c r="V61" s="11"/>
    </row>
  </sheetData>
  <autoFilter ref="A1:V41" xr:uid="{18F4357D-07F7-41D0-82D1-E176E48F0DE0}">
    <sortState ref="A2:V36">
      <sortCondition descending="1" ref="G1:G36"/>
    </sortState>
  </autoFilter>
  <sortState ref="A2:A24">
    <sortCondition ref="A2"/>
  </sortState>
  <hyperlinks>
    <hyperlink ref="B2" r:id="rId1" display="https://www.moderngraham.com/2019/02/04/abiomed-inc-valuation-february-2019-abmd/" xr:uid="{13785D79-819D-423B-B025-971D6FC1517C}"/>
    <hyperlink ref="B3" r:id="rId2" display="https://www.moderngraham.com/2019/02/04/broadcom-inc-valuation-february-2019-avgo/" xr:uid="{98A3F842-F973-4F60-AD5F-1E74B940F501}"/>
    <hyperlink ref="B7" r:id="rId3" display="https://www.moderngraham.com/2019/02/03/best-buy-co-inc-valuation-february-2019-bby/" xr:uid="{BB979942-A014-4157-9886-E544B74B4E1B}"/>
    <hyperlink ref="B22" r:id="rId4" display="https://www.moderngraham.com/2019/01/31/booking-holdings-inc-valuation-january-2019-bkng/" xr:uid="{97A69A51-2534-4B96-A7AC-46D4CC523FC9}"/>
    <hyperlink ref="B17" r:id="rId5" display="https://www.moderngraham.com/2019/02/01/carnival-corp-valuation-february-2019-ccl/" xr:uid="{AEEA4BD5-3C43-4802-B098-BB73D8336591}"/>
    <hyperlink ref="B23" r:id="rId6" display="https://www.moderngraham.com/2019/01/31/cadence-design-systems-inc-valuation-january-2019-cdns/" xr:uid="{DED0B0C3-581D-49F1-9F1D-05F86227ED44}"/>
    <hyperlink ref="B18" r:id="rId7" display="https://www.moderngraham.com/2019/02/01/celanese-corporation-valuation-february-2019-ce/" xr:uid="{4B51F4BA-7333-479D-B08D-D009A1AA7409}"/>
    <hyperlink ref="B19" r:id="rId8" display="https://www.moderngraham.com/2019/02/01/conocophillips-valuation-february-2019-cop/" xr:uid="{3AD3E58C-9ECB-4CD0-BD97-A39EBA8FE845}"/>
    <hyperlink ref="B20" r:id="rId9" display="https://www.moderngraham.com/2019/02/01/cintas-corp-valuation-february-2019-ctas/" xr:uid="{19DB8E22-38DF-4B72-A775-9BEDEC6FDE7F}"/>
    <hyperlink ref="B12" r:id="rId10" display="https://www.moderngraham.com/2019/02/02/dominion-energy-inc-valuation-february-2019-d/" xr:uid="{67521195-BFD5-4ECD-AF7A-A3ACF454922F}"/>
    <hyperlink ref="B29" r:id="rId11" display="https://www.moderngraham.com/2019/01/29/eaton-corp-plc-valuation-january-2019-etn/" xr:uid="{327BF8AE-5C70-4A65-846E-B70B099E1203}"/>
    <hyperlink ref="B30" r:id="rId12" display="https://www.moderngraham.com/2019/01/29/exelon-corp-valuation-january-2019-exc/" xr:uid="{FE32F9E9-06BE-423F-AF25-E60B8EE75DA5}"/>
    <hyperlink ref="B24" r:id="rId13" display="https://www.moderngraham.com/2019/01/31/fedex-corporation-valuation-january-2019-fdx/" xr:uid="{15728D6D-8BD1-4380-A7B8-24895D94933C}"/>
    <hyperlink ref="B13" r:id="rId14" display="https://www.moderngraham.com/2019/02/02/f5-networks-inc-valuation-february-2019-ffiv/" xr:uid="{20B77EC8-8A92-4271-80E3-F6E815089AB9}"/>
    <hyperlink ref="B8" r:id="rId15" display="https://www.moderngraham.com/2019/02/03/host-hotels-resorts-inc-valuation-february-2019-hst/" xr:uid="{6FF2CF59-D32F-4E6B-B119-9D0095157318}"/>
    <hyperlink ref="B9" r:id="rId16" display="https://www.moderngraham.com/2019/02/03/iron-mountain-inc-valuation-february-2019-irm/" xr:uid="{AEA78D86-2488-4034-AE36-AF7CF7A56D6D}"/>
    <hyperlink ref="B25" r:id="rId17" display="https://www.moderngraham.com/2019/01/31/macys-inc-valuation-january-2019-m/" xr:uid="{506423C5-C60A-4F13-B682-FFFE435B4CC9}"/>
    <hyperlink ref="B31" r:id="rId18" display="https://www.moderngraham.com/2019/01/29/marriott-international-inc-valuation-january-2019-mar/" xr:uid="{12D1F1B7-2792-41CA-AA0C-546E8FC40EBF}"/>
    <hyperlink ref="B4" r:id="rId19" display="https://www.moderngraham.com/2019/02/04/microchip-technology-inc-valuation-february-2019-mchp/" xr:uid="{A1A5DC26-8D00-401F-84CC-77364ABF08EC}"/>
    <hyperlink ref="B5" r:id="rId20" display="https://www.moderngraham.com/2019/02/04/monster-beverage-corp-valuation-february-2019-mnst/" xr:uid="{1166685E-1E9F-47CA-805A-5DD1F50BD29D}"/>
    <hyperlink ref="B14" r:id="rId21" display="https://www.moderngraham.com/2019/02/02/mt-bank-corp-valuation-february-2019-mtb/" xr:uid="{2B0667C4-C28A-49CF-A4AF-FBE31011F44B}"/>
    <hyperlink ref="B15" r:id="rId22" display="https://www.moderngraham.com/2019/02/02/nasdaq-inc-valuation-february-2019-ndaq/" xr:uid="{FE14D6D5-4754-4D4A-AF9D-F018F93F03B8}"/>
    <hyperlink ref="B10" r:id="rId23" display="https://www.moderngraham.com/2019/02/03/omnicom-group-inc-valuation-february-2019-omc/" xr:uid="{F63BE1B9-BDC8-4B0B-9247-783C40207A2B}"/>
    <hyperlink ref="B32" r:id="rId24" display="https://www.moderngraham.com/2019/01/29/oracle-corporation-valuation-january-2019-orcl/" xr:uid="{45080344-F7D6-4D83-8E50-F592449E2AC1}"/>
    <hyperlink ref="B11" r:id="rId25" display="https://www.moderngraham.com/2019/02/03/oreilly-automotive-inc-valuation-february-2019-orly/" xr:uid="{34EDE1B3-F04B-43F6-9592-3187D88D089F}"/>
    <hyperlink ref="B27" r:id="rId26" display="https://www.moderngraham.com/2019/01/30/pultegroup-inc-valuation-january-2019-phm/" xr:uid="{1A2157F0-5E04-4EC3-A9BD-5D7480B6980E}"/>
    <hyperlink ref="B33" r:id="rId27" display="https://www.moderngraham.com/2019/01/29/packaging-corp-of-america-valuation-january-2019-pkg/" xr:uid="{6F5B4952-2318-4EA3-9302-F13C4F48BF8B}"/>
    <hyperlink ref="B16" r:id="rId28" display="https://www.moderngraham.com/2019/02/02/everest-re-group-ltd-valuation-february-2019-re/" xr:uid="{9325C275-EDD7-4646-BCFD-EABA55EF7902}"/>
    <hyperlink ref="B6" r:id="rId29" display="https://www.moderngraham.com/2019/02/04/regency-centers-corp-valuation-february-2019-reg/" xr:uid="{75A6FCF6-AC33-4C63-894D-80959D8723C1}"/>
    <hyperlink ref="B28" r:id="rId30" display="https://www.moderngraham.com/2019/01/30/att-inc-valuation-january-2019-t/" xr:uid="{AC922B18-C941-4F1A-855E-57A7DF32956F}"/>
    <hyperlink ref="B21" r:id="rId31" display="https://www.moderngraham.com/2019/02/01/vulcan-materials-co-valuation-february-2019-vmc/" xr:uid="{EE3EE8A2-C7F5-4B13-BCAF-0FBCE323CE26}"/>
    <hyperlink ref="B26" r:id="rId32" display="https://www.moderngraham.com/2019/01/31/vornado-realty-trust-valuation-january-2019-vno/" xr:uid="{A561799F-BB84-4A76-8CC5-B849639AD042}"/>
  </hyperlinks>
  <pageMargins left="0.7" right="0.7" top="0.75" bottom="0.75" header="0.3" footer="0.3"/>
  <pageSetup orientation="portrait"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42"/>
  <sheetViews>
    <sheetView zoomScaleNormal="100"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05" customWidth="1"/>
    <col min="2" max="2" width="40.140625" style="106" customWidth="1"/>
    <col min="3" max="3" width="14.85546875" style="105" customWidth="1"/>
    <col min="4" max="17" width="11.42578125" style="105" customWidth="1"/>
    <col min="18" max="19" width="9.28515625" style="105" customWidth="1"/>
    <col min="20" max="20" width="18.42578125" bestFit="1" customWidth="1"/>
    <col min="21" max="21" width="15" bestFit="1" customWidth="1"/>
    <col min="22" max="22" width="17.5703125" customWidth="1"/>
    <col min="23" max="240" width="9.140625" customWidth="1"/>
  </cols>
  <sheetData>
    <row r="1" spans="1:22" s="1" customFormat="1" ht="52.5" customHeight="1" x14ac:dyDescent="0.25">
      <c r="A1" s="96" t="s">
        <v>81</v>
      </c>
      <c r="B1" s="96" t="s">
        <v>82</v>
      </c>
      <c r="C1" s="96" t="s">
        <v>23</v>
      </c>
      <c r="D1" s="96" t="s">
        <v>24</v>
      </c>
      <c r="E1" s="96" t="s">
        <v>25</v>
      </c>
      <c r="F1" s="96" t="s">
        <v>26</v>
      </c>
      <c r="G1" s="96" t="s">
        <v>27</v>
      </c>
      <c r="H1" s="96" t="s">
        <v>19</v>
      </c>
      <c r="I1" s="96" t="s">
        <v>38</v>
      </c>
      <c r="J1" s="96" t="s">
        <v>28</v>
      </c>
      <c r="K1" s="96" t="s">
        <v>29</v>
      </c>
      <c r="L1" s="96" t="s">
        <v>30</v>
      </c>
      <c r="M1" s="96" t="s">
        <v>31</v>
      </c>
      <c r="N1" s="96" t="s">
        <v>32</v>
      </c>
      <c r="O1" s="96" t="s">
        <v>33</v>
      </c>
      <c r="P1" s="96" t="s">
        <v>34</v>
      </c>
      <c r="Q1" s="96" t="s">
        <v>35</v>
      </c>
      <c r="R1" s="96" t="s">
        <v>36</v>
      </c>
      <c r="S1" s="96" t="s">
        <v>37</v>
      </c>
      <c r="T1" s="96" t="s">
        <v>39</v>
      </c>
      <c r="U1" s="96" t="s">
        <v>40</v>
      </c>
      <c r="V1" s="96" t="s">
        <v>41</v>
      </c>
    </row>
    <row r="2" spans="1:22" ht="15" customHeight="1" x14ac:dyDescent="0.25">
      <c r="A2" s="11" t="s">
        <v>52</v>
      </c>
      <c r="B2" s="82" t="s">
        <v>83</v>
      </c>
      <c r="C2" s="109" t="s">
        <v>90</v>
      </c>
      <c r="D2" s="11" t="s">
        <v>85</v>
      </c>
      <c r="E2" s="11" t="s">
        <v>46</v>
      </c>
      <c r="F2" s="11" t="s">
        <v>86</v>
      </c>
      <c r="G2" s="83">
        <v>43240</v>
      </c>
      <c r="H2" s="84">
        <v>1.0900000000000001</v>
      </c>
      <c r="I2" s="86">
        <v>1.37</v>
      </c>
      <c r="J2" s="84">
        <v>76.03</v>
      </c>
      <c r="K2" s="85">
        <v>69.752300000000005</v>
      </c>
      <c r="L2" s="86">
        <v>55.5</v>
      </c>
      <c r="M2" s="85">
        <v>7.0000000000000001E-3</v>
      </c>
      <c r="N2" s="86">
        <v>1.3</v>
      </c>
      <c r="O2" s="86">
        <v>3.32</v>
      </c>
      <c r="P2" s="84">
        <v>1.0900000000000001</v>
      </c>
      <c r="Q2" s="85">
        <v>0.23499999999999999</v>
      </c>
      <c r="R2" s="86">
        <v>2</v>
      </c>
      <c r="S2" s="84">
        <v>16.43</v>
      </c>
      <c r="T2" s="108">
        <v>24218063601</v>
      </c>
      <c r="U2" s="11" t="s">
        <v>48</v>
      </c>
      <c r="V2" s="11" t="s">
        <v>87</v>
      </c>
    </row>
    <row r="3" spans="1:22" ht="15" customHeight="1" x14ac:dyDescent="0.25">
      <c r="A3" s="11" t="s">
        <v>88</v>
      </c>
      <c r="B3" s="82" t="s">
        <v>89</v>
      </c>
      <c r="C3" s="109" t="s">
        <v>90</v>
      </c>
      <c r="D3" s="11" t="s">
        <v>45</v>
      </c>
      <c r="E3" s="11" t="s">
        <v>54</v>
      </c>
      <c r="F3" s="11" t="s">
        <v>91</v>
      </c>
      <c r="G3" s="83">
        <v>43242</v>
      </c>
      <c r="H3" s="84">
        <v>201.74</v>
      </c>
      <c r="I3" s="86">
        <v>5.24</v>
      </c>
      <c r="J3" s="84">
        <v>36.78</v>
      </c>
      <c r="K3" s="85">
        <v>0.18229999999999999</v>
      </c>
      <c r="L3" s="86">
        <v>7.02</v>
      </c>
      <c r="M3" s="85">
        <v>1.09E-2</v>
      </c>
      <c r="N3" s="86">
        <v>1.6</v>
      </c>
      <c r="O3" s="86">
        <v>0.56999999999999995</v>
      </c>
      <c r="P3" s="84">
        <v>-94.03</v>
      </c>
      <c r="Q3" s="85">
        <v>-7.4000000000000003E-3</v>
      </c>
      <c r="R3" s="86">
        <v>0</v>
      </c>
      <c r="S3" s="84">
        <v>28.91</v>
      </c>
      <c r="T3" s="108">
        <v>16940168617</v>
      </c>
      <c r="U3" s="11" t="s">
        <v>48</v>
      </c>
      <c r="V3" s="11" t="s">
        <v>92</v>
      </c>
    </row>
    <row r="4" spans="1:22" ht="15" customHeight="1" x14ac:dyDescent="0.25">
      <c r="A4" s="11" t="s">
        <v>93</v>
      </c>
      <c r="B4" s="82" t="s">
        <v>94</v>
      </c>
      <c r="C4" s="109" t="s">
        <v>106</v>
      </c>
      <c r="D4" s="11" t="s">
        <v>53</v>
      </c>
      <c r="E4" s="11" t="s">
        <v>54</v>
      </c>
      <c r="F4" s="11" t="s">
        <v>55</v>
      </c>
      <c r="G4" s="83">
        <v>43259</v>
      </c>
      <c r="H4" s="84">
        <v>101.2</v>
      </c>
      <c r="I4" s="86">
        <v>2.87</v>
      </c>
      <c r="J4" s="84">
        <v>50.67</v>
      </c>
      <c r="K4" s="85">
        <v>0.50070000000000003</v>
      </c>
      <c r="L4" s="86">
        <v>17.66</v>
      </c>
      <c r="M4" s="85">
        <v>2.2000000000000001E-3</v>
      </c>
      <c r="N4" s="86">
        <v>0.5</v>
      </c>
      <c r="O4" s="86">
        <v>1.56</v>
      </c>
      <c r="P4" s="84">
        <v>-7.75</v>
      </c>
      <c r="Q4" s="85">
        <v>4.58E-2</v>
      </c>
      <c r="R4" s="86">
        <v>15</v>
      </c>
      <c r="S4" s="84">
        <v>42.55</v>
      </c>
      <c r="T4" s="108">
        <v>3475708524</v>
      </c>
      <c r="U4" s="11" t="s">
        <v>63</v>
      </c>
      <c r="V4" s="11" t="s">
        <v>75</v>
      </c>
    </row>
    <row r="5" spans="1:22" ht="15" customHeight="1" x14ac:dyDescent="0.25">
      <c r="A5" s="11" t="s">
        <v>96</v>
      </c>
      <c r="B5" s="82" t="s">
        <v>97</v>
      </c>
      <c r="C5" s="109" t="s">
        <v>90</v>
      </c>
      <c r="D5" s="11" t="s">
        <v>85</v>
      </c>
      <c r="E5" s="11" t="s">
        <v>46</v>
      </c>
      <c r="F5" s="11" t="s">
        <v>86</v>
      </c>
      <c r="G5" s="83">
        <v>43279</v>
      </c>
      <c r="H5" s="84">
        <v>82.9</v>
      </c>
      <c r="I5" s="86">
        <v>6.46</v>
      </c>
      <c r="J5" s="84">
        <v>161.35</v>
      </c>
      <c r="K5" s="85">
        <v>1.9462999999999999</v>
      </c>
      <c r="L5" s="86">
        <v>24.98</v>
      </c>
      <c r="M5" s="85">
        <v>1.5E-3</v>
      </c>
      <c r="N5" s="86">
        <v>1</v>
      </c>
      <c r="O5" s="86">
        <v>1.61</v>
      </c>
      <c r="P5" s="84">
        <v>7.4</v>
      </c>
      <c r="Q5" s="85">
        <v>8.2400000000000001E-2</v>
      </c>
      <c r="R5" s="86">
        <v>0</v>
      </c>
      <c r="S5" s="84">
        <v>82.94</v>
      </c>
      <c r="T5" s="108">
        <v>11761447344</v>
      </c>
      <c r="U5" s="11" t="s">
        <v>48</v>
      </c>
      <c r="V5" s="11" t="s">
        <v>49</v>
      </c>
    </row>
    <row r="6" spans="1:22" ht="15" customHeight="1" x14ac:dyDescent="0.25">
      <c r="A6" s="11" t="s">
        <v>98</v>
      </c>
      <c r="B6" s="82" t="s">
        <v>99</v>
      </c>
      <c r="C6" s="109" t="s">
        <v>90</v>
      </c>
      <c r="D6" s="11" t="s">
        <v>45</v>
      </c>
      <c r="E6" s="11" t="s">
        <v>54</v>
      </c>
      <c r="F6" s="11" t="s">
        <v>91</v>
      </c>
      <c r="G6" s="83">
        <v>43414</v>
      </c>
      <c r="H6" s="84">
        <v>286.14</v>
      </c>
      <c r="I6" s="86">
        <v>11.09</v>
      </c>
      <c r="J6" s="84">
        <v>171.25</v>
      </c>
      <c r="K6" s="85">
        <v>0.59850000000000003</v>
      </c>
      <c r="L6" s="86">
        <v>15.44</v>
      </c>
      <c r="M6" s="85">
        <v>1.5900000000000001E-2</v>
      </c>
      <c r="N6" s="86">
        <v>1.2</v>
      </c>
      <c r="O6" s="86">
        <v>1.1200000000000001</v>
      </c>
      <c r="P6" s="84">
        <v>-26.25</v>
      </c>
      <c r="Q6" s="85">
        <v>3.4700000000000002E-2</v>
      </c>
      <c r="R6" s="86">
        <v>7</v>
      </c>
      <c r="S6" s="84">
        <v>81.34</v>
      </c>
      <c r="T6" s="108">
        <v>807491700000</v>
      </c>
      <c r="U6" s="11" t="s">
        <v>48</v>
      </c>
      <c r="V6" s="11" t="s">
        <v>100</v>
      </c>
    </row>
    <row r="7" spans="1:22" ht="15" customHeight="1" x14ac:dyDescent="0.25">
      <c r="A7" s="11" t="s">
        <v>101</v>
      </c>
      <c r="B7" s="82" t="s">
        <v>102</v>
      </c>
      <c r="C7" s="109" t="s">
        <v>90</v>
      </c>
      <c r="D7" s="11" t="s">
        <v>85</v>
      </c>
      <c r="E7" s="11" t="s">
        <v>46</v>
      </c>
      <c r="F7" s="11" t="s">
        <v>86</v>
      </c>
      <c r="G7" s="83">
        <v>43377</v>
      </c>
      <c r="H7" s="84">
        <v>5.35</v>
      </c>
      <c r="I7" s="86">
        <v>0.32</v>
      </c>
      <c r="J7" s="84">
        <v>52.91</v>
      </c>
      <c r="K7" s="85">
        <v>9.8896999999999995</v>
      </c>
      <c r="L7" s="86">
        <v>165.34</v>
      </c>
      <c r="M7" s="85">
        <v>0</v>
      </c>
      <c r="N7" s="86">
        <v>1</v>
      </c>
      <c r="O7" s="86">
        <v>4.03</v>
      </c>
      <c r="P7" s="84">
        <v>5.14</v>
      </c>
      <c r="Q7" s="85">
        <v>0.78420000000000001</v>
      </c>
      <c r="R7" s="86">
        <v>0</v>
      </c>
      <c r="S7" s="84">
        <v>5.72</v>
      </c>
      <c r="T7" s="108">
        <v>3111690001</v>
      </c>
      <c r="U7" s="11" t="s">
        <v>63</v>
      </c>
      <c r="V7" s="11" t="s">
        <v>103</v>
      </c>
    </row>
    <row r="8" spans="1:22" ht="15" customHeight="1" x14ac:dyDescent="0.25">
      <c r="A8" s="11" t="s">
        <v>104</v>
      </c>
      <c r="B8" s="82" t="s">
        <v>105</v>
      </c>
      <c r="C8" s="109" t="s">
        <v>106</v>
      </c>
      <c r="D8" s="11" t="s">
        <v>85</v>
      </c>
      <c r="E8" s="11" t="s">
        <v>54</v>
      </c>
      <c r="F8" s="11" t="s">
        <v>107</v>
      </c>
      <c r="G8" s="83">
        <v>43191</v>
      </c>
      <c r="H8" s="84">
        <v>173.76</v>
      </c>
      <c r="I8" s="86">
        <v>4.51</v>
      </c>
      <c r="J8" s="84">
        <v>78.53</v>
      </c>
      <c r="K8" s="85">
        <v>0.45190000000000002</v>
      </c>
      <c r="L8" s="86">
        <v>17.41</v>
      </c>
      <c r="M8" s="85">
        <v>3.2599999999999997E-2</v>
      </c>
      <c r="N8" s="86">
        <v>1.2</v>
      </c>
      <c r="O8" s="86">
        <v>1.28</v>
      </c>
      <c r="P8" s="84">
        <v>-27.69</v>
      </c>
      <c r="Q8" s="85">
        <v>4.4600000000000001E-2</v>
      </c>
      <c r="R8" s="86">
        <v>5</v>
      </c>
      <c r="S8" s="84">
        <v>22.85</v>
      </c>
      <c r="T8" s="108">
        <v>118126080643</v>
      </c>
      <c r="U8" s="11" t="s">
        <v>48</v>
      </c>
      <c r="V8" s="11" t="s">
        <v>108</v>
      </c>
    </row>
    <row r="9" spans="1:22" ht="15" customHeight="1" x14ac:dyDescent="0.25">
      <c r="A9" s="11" t="s">
        <v>109</v>
      </c>
      <c r="B9" s="82" t="s">
        <v>110</v>
      </c>
      <c r="C9" s="109" t="s">
        <v>90</v>
      </c>
      <c r="D9" s="11" t="s">
        <v>45</v>
      </c>
      <c r="E9" s="11" t="s">
        <v>54</v>
      </c>
      <c r="F9" s="11" t="s">
        <v>91</v>
      </c>
      <c r="G9" s="83">
        <v>43196</v>
      </c>
      <c r="H9" s="84">
        <v>147.82</v>
      </c>
      <c r="I9" s="86">
        <v>3.84</v>
      </c>
      <c r="J9" s="84">
        <v>84.45</v>
      </c>
      <c r="K9" s="85">
        <v>0.57130000000000003</v>
      </c>
      <c r="L9" s="86">
        <v>21.99</v>
      </c>
      <c r="M9" s="85">
        <v>1.7299999999999999E-2</v>
      </c>
      <c r="N9" s="86">
        <v>1.1000000000000001</v>
      </c>
      <c r="O9" s="86">
        <v>0.95</v>
      </c>
      <c r="P9" s="84">
        <v>-37.090000000000003</v>
      </c>
      <c r="Q9" s="85">
        <v>6.7500000000000004E-2</v>
      </c>
      <c r="R9" s="86">
        <v>12</v>
      </c>
      <c r="S9" s="84">
        <v>37.07</v>
      </c>
      <c r="T9" s="108">
        <v>17826549855</v>
      </c>
      <c r="U9" s="11" t="s">
        <v>48</v>
      </c>
      <c r="V9" s="11" t="s">
        <v>108</v>
      </c>
    </row>
    <row r="10" spans="1:22" ht="15" customHeight="1" x14ac:dyDescent="0.25">
      <c r="A10" s="11" t="s">
        <v>1725</v>
      </c>
      <c r="B10" s="82" t="s">
        <v>1841</v>
      </c>
      <c r="C10" s="109" t="s">
        <v>90</v>
      </c>
      <c r="D10" s="11" t="s">
        <v>85</v>
      </c>
      <c r="E10" s="11" t="s">
        <v>46</v>
      </c>
      <c r="F10" s="11" t="s">
        <v>86</v>
      </c>
      <c r="G10" s="83">
        <v>43500</v>
      </c>
      <c r="H10" s="84">
        <v>96.79</v>
      </c>
      <c r="I10" s="86">
        <v>2.5099999999999998</v>
      </c>
      <c r="J10" s="84">
        <v>330.41</v>
      </c>
      <c r="K10" s="85">
        <v>3.4137</v>
      </c>
      <c r="L10" s="86">
        <v>131.63999999999999</v>
      </c>
      <c r="M10" s="85">
        <v>0</v>
      </c>
      <c r="N10" s="86">
        <v>0.4</v>
      </c>
      <c r="O10" s="86">
        <v>6.76</v>
      </c>
      <c r="P10" s="84">
        <v>11.62</v>
      </c>
      <c r="Q10" s="85">
        <v>0.61570000000000003</v>
      </c>
      <c r="R10" s="86">
        <v>0</v>
      </c>
      <c r="S10" s="84">
        <v>37.44</v>
      </c>
      <c r="T10" s="108">
        <v>14887613945</v>
      </c>
      <c r="U10" s="11" t="s">
        <v>48</v>
      </c>
      <c r="V10" s="11" t="s">
        <v>87</v>
      </c>
    </row>
    <row r="11" spans="1:22" ht="15" customHeight="1" x14ac:dyDescent="0.25">
      <c r="A11" s="11" t="s">
        <v>111</v>
      </c>
      <c r="B11" s="82" t="s">
        <v>112</v>
      </c>
      <c r="C11" s="109" t="s">
        <v>53</v>
      </c>
      <c r="D11" s="11" t="s">
        <v>45</v>
      </c>
      <c r="E11" s="11" t="s">
        <v>46</v>
      </c>
      <c r="F11" s="11" t="s">
        <v>47</v>
      </c>
      <c r="G11" s="83">
        <v>43228</v>
      </c>
      <c r="H11" s="84">
        <v>1.59</v>
      </c>
      <c r="I11" s="86">
        <v>1.7</v>
      </c>
      <c r="J11" s="84">
        <v>72.5</v>
      </c>
      <c r="K11" s="85">
        <v>45.597499999999997</v>
      </c>
      <c r="L11" s="86">
        <v>42.65</v>
      </c>
      <c r="M11" s="85">
        <v>1.46E-2</v>
      </c>
      <c r="N11" s="86">
        <v>1.1000000000000001</v>
      </c>
      <c r="O11" s="86">
        <v>1.66</v>
      </c>
      <c r="P11" s="84">
        <v>-13.9</v>
      </c>
      <c r="Q11" s="85">
        <v>0.17069999999999999</v>
      </c>
      <c r="R11" s="86">
        <v>4</v>
      </c>
      <c r="S11" s="84">
        <v>33.71</v>
      </c>
      <c r="T11" s="108">
        <v>127334142500</v>
      </c>
      <c r="U11" s="11" t="s">
        <v>48</v>
      </c>
      <c r="V11" s="11" t="s">
        <v>87</v>
      </c>
    </row>
    <row r="12" spans="1:22" ht="15" customHeight="1" x14ac:dyDescent="0.25">
      <c r="A12" s="11" t="s">
        <v>113</v>
      </c>
      <c r="B12" s="82" t="s">
        <v>114</v>
      </c>
      <c r="C12" s="109" t="s">
        <v>53</v>
      </c>
      <c r="D12" s="11" t="s">
        <v>45</v>
      </c>
      <c r="E12" s="11" t="s">
        <v>46</v>
      </c>
      <c r="F12" s="11" t="s">
        <v>47</v>
      </c>
      <c r="G12" s="83">
        <v>43283</v>
      </c>
      <c r="H12" s="84">
        <v>7.79</v>
      </c>
      <c r="I12" s="86">
        <v>0.57999999999999996</v>
      </c>
      <c r="J12" s="84">
        <v>29.9</v>
      </c>
      <c r="K12" s="85">
        <v>3.8382999999999998</v>
      </c>
      <c r="L12" s="86">
        <v>51.55</v>
      </c>
      <c r="M12" s="85">
        <v>0</v>
      </c>
      <c r="N12" s="86">
        <v>1.1000000000000001</v>
      </c>
      <c r="O12" s="86">
        <v>1.55</v>
      </c>
      <c r="P12" s="84">
        <v>-5.33</v>
      </c>
      <c r="Q12" s="85">
        <v>0.21529999999999999</v>
      </c>
      <c r="R12" s="86">
        <v>0</v>
      </c>
      <c r="S12" s="84">
        <v>9.6999999999999993</v>
      </c>
      <c r="T12" s="108">
        <v>3467801955</v>
      </c>
      <c r="U12" s="11" t="s">
        <v>63</v>
      </c>
      <c r="V12" s="11" t="s">
        <v>115</v>
      </c>
    </row>
    <row r="13" spans="1:22" ht="15" customHeight="1" x14ac:dyDescent="0.25">
      <c r="A13" s="11" t="s">
        <v>116</v>
      </c>
      <c r="B13" s="82" t="s">
        <v>117</v>
      </c>
      <c r="C13" s="109" t="s">
        <v>44</v>
      </c>
      <c r="D13" s="11" t="s">
        <v>45</v>
      </c>
      <c r="E13" s="11" t="s">
        <v>46</v>
      </c>
      <c r="F13" s="11" t="s">
        <v>47</v>
      </c>
      <c r="G13" s="83">
        <v>43290</v>
      </c>
      <c r="H13" s="84">
        <v>0</v>
      </c>
      <c r="I13" s="86">
        <v>1.1200000000000001</v>
      </c>
      <c r="J13" s="84">
        <v>31.03</v>
      </c>
      <c r="K13" s="11" t="s">
        <v>56</v>
      </c>
      <c r="L13" s="86">
        <v>27.71</v>
      </c>
      <c r="M13" s="85">
        <v>0</v>
      </c>
      <c r="N13" s="86">
        <v>1.8</v>
      </c>
      <c r="O13" s="86">
        <v>1.23</v>
      </c>
      <c r="P13" s="84">
        <v>-21.5</v>
      </c>
      <c r="Q13" s="85">
        <v>9.6000000000000002E-2</v>
      </c>
      <c r="R13" s="86">
        <v>0</v>
      </c>
      <c r="S13" s="84">
        <v>26.5</v>
      </c>
      <c r="T13" s="108">
        <v>4850972758</v>
      </c>
      <c r="U13" s="11" t="s">
        <v>63</v>
      </c>
      <c r="V13" s="11" t="s">
        <v>64</v>
      </c>
    </row>
    <row r="14" spans="1:22" ht="15" customHeight="1" x14ac:dyDescent="0.25">
      <c r="A14" s="11" t="s">
        <v>118</v>
      </c>
      <c r="B14" s="82" t="s">
        <v>119</v>
      </c>
      <c r="C14" s="109" t="s">
        <v>84</v>
      </c>
      <c r="D14" s="11" t="s">
        <v>85</v>
      </c>
      <c r="E14" s="11" t="s">
        <v>46</v>
      </c>
      <c r="F14" s="11" t="s">
        <v>86</v>
      </c>
      <c r="G14" s="83">
        <v>43207</v>
      </c>
      <c r="H14" s="84">
        <v>114.73</v>
      </c>
      <c r="I14" s="86">
        <v>5.8</v>
      </c>
      <c r="J14" s="84">
        <v>156.55000000000001</v>
      </c>
      <c r="K14" s="85">
        <v>1.3645</v>
      </c>
      <c r="L14" s="86">
        <v>26.99</v>
      </c>
      <c r="M14" s="85">
        <v>1.55E-2</v>
      </c>
      <c r="N14" s="86">
        <v>1.1000000000000001</v>
      </c>
      <c r="O14" s="86">
        <v>1.31</v>
      </c>
      <c r="P14" s="84">
        <v>-1.78</v>
      </c>
      <c r="Q14" s="85">
        <v>9.2499999999999999E-2</v>
      </c>
      <c r="R14" s="86">
        <v>6</v>
      </c>
      <c r="S14" s="84">
        <v>44.94</v>
      </c>
      <c r="T14" s="108">
        <v>99792580275</v>
      </c>
      <c r="U14" s="11" t="s">
        <v>48</v>
      </c>
      <c r="V14" s="11" t="s">
        <v>67</v>
      </c>
    </row>
    <row r="15" spans="1:22" ht="15" customHeight="1" x14ac:dyDescent="0.25">
      <c r="A15" s="11" t="s">
        <v>120</v>
      </c>
      <c r="B15" s="82" t="s">
        <v>121</v>
      </c>
      <c r="C15" s="109" t="s">
        <v>90</v>
      </c>
      <c r="D15" s="11" t="s">
        <v>85</v>
      </c>
      <c r="E15" s="11" t="s">
        <v>46</v>
      </c>
      <c r="F15" s="11" t="s">
        <v>86</v>
      </c>
      <c r="G15" s="83">
        <v>43198</v>
      </c>
      <c r="H15" s="84">
        <v>140.37</v>
      </c>
      <c r="I15" s="86">
        <v>3.65</v>
      </c>
      <c r="J15" s="84">
        <v>254.74</v>
      </c>
      <c r="K15" s="85">
        <v>1.8148</v>
      </c>
      <c r="L15" s="86">
        <v>69.790000000000006</v>
      </c>
      <c r="M15" s="85">
        <v>0</v>
      </c>
      <c r="N15" s="86">
        <v>1.2</v>
      </c>
      <c r="O15" s="86">
        <v>2.12</v>
      </c>
      <c r="P15" s="84">
        <v>2.29</v>
      </c>
      <c r="Q15" s="85">
        <v>0.30649999999999999</v>
      </c>
      <c r="R15" s="86">
        <v>0</v>
      </c>
      <c r="S15" s="84">
        <v>49.09</v>
      </c>
      <c r="T15" s="108">
        <v>124243323919</v>
      </c>
      <c r="U15" s="11" t="s">
        <v>48</v>
      </c>
      <c r="V15" s="11" t="s">
        <v>60</v>
      </c>
    </row>
    <row r="16" spans="1:22" ht="15" customHeight="1" x14ac:dyDescent="0.25">
      <c r="A16" s="11" t="s">
        <v>122</v>
      </c>
      <c r="B16" s="82" t="s">
        <v>123</v>
      </c>
      <c r="C16" s="109" t="s">
        <v>90</v>
      </c>
      <c r="D16" s="11" t="s">
        <v>85</v>
      </c>
      <c r="E16" s="11" t="s">
        <v>46</v>
      </c>
      <c r="F16" s="11" t="s">
        <v>86</v>
      </c>
      <c r="G16" s="83">
        <v>43254</v>
      </c>
      <c r="H16" s="84">
        <v>62.42</v>
      </c>
      <c r="I16" s="86">
        <v>3.06</v>
      </c>
      <c r="J16" s="84">
        <v>99.7</v>
      </c>
      <c r="K16" s="85">
        <v>1.5972</v>
      </c>
      <c r="L16" s="86">
        <v>32.58</v>
      </c>
      <c r="M16" s="85">
        <v>1.78E-2</v>
      </c>
      <c r="N16" s="86">
        <v>1.2</v>
      </c>
      <c r="O16" s="86">
        <v>1.53</v>
      </c>
      <c r="P16" s="84">
        <v>-21.35</v>
      </c>
      <c r="Q16" s="85">
        <v>0.12039999999999999</v>
      </c>
      <c r="R16" s="86">
        <v>14</v>
      </c>
      <c r="S16" s="84">
        <v>53.3</v>
      </c>
      <c r="T16" s="108">
        <v>36819208872</v>
      </c>
      <c r="U16" s="11" t="s">
        <v>48</v>
      </c>
      <c r="V16" s="11" t="s">
        <v>100</v>
      </c>
    </row>
    <row r="17" spans="1:22" ht="15" customHeight="1" x14ac:dyDescent="0.25">
      <c r="A17" s="11" t="s">
        <v>125</v>
      </c>
      <c r="B17" s="82" t="s">
        <v>126</v>
      </c>
      <c r="C17" s="109" t="s">
        <v>95</v>
      </c>
      <c r="D17" s="11" t="s">
        <v>85</v>
      </c>
      <c r="E17" s="11" t="s">
        <v>46</v>
      </c>
      <c r="F17" s="11" t="s">
        <v>86</v>
      </c>
      <c r="G17" s="83">
        <v>43223</v>
      </c>
      <c r="H17" s="84">
        <v>25.34</v>
      </c>
      <c r="I17" s="86">
        <v>2.74</v>
      </c>
      <c r="J17" s="84">
        <v>44.49</v>
      </c>
      <c r="K17" s="85">
        <v>1.7557</v>
      </c>
      <c r="L17" s="86">
        <v>16.239999999999998</v>
      </c>
      <c r="M17" s="85">
        <v>2.8799999999999999E-2</v>
      </c>
      <c r="N17" s="86">
        <v>1</v>
      </c>
      <c r="O17" s="86">
        <v>1.59</v>
      </c>
      <c r="P17" s="84">
        <v>-3.05</v>
      </c>
      <c r="Q17" s="85">
        <v>3.8699999999999998E-2</v>
      </c>
      <c r="R17" s="86">
        <v>20</v>
      </c>
      <c r="S17" s="84">
        <v>45.51</v>
      </c>
      <c r="T17" s="108">
        <v>24943052501</v>
      </c>
      <c r="U17" s="11" t="s">
        <v>48</v>
      </c>
      <c r="V17" s="11" t="s">
        <v>127</v>
      </c>
    </row>
    <row r="18" spans="1:22" ht="15" customHeight="1" x14ac:dyDescent="0.25">
      <c r="A18" s="11" t="s">
        <v>128</v>
      </c>
      <c r="B18" s="82" t="s">
        <v>129</v>
      </c>
      <c r="C18" s="109" t="s">
        <v>124</v>
      </c>
      <c r="D18" s="11" t="s">
        <v>85</v>
      </c>
      <c r="E18" s="11" t="s">
        <v>46</v>
      </c>
      <c r="F18" s="11" t="s">
        <v>86</v>
      </c>
      <c r="G18" s="83">
        <v>43208</v>
      </c>
      <c r="H18" s="84">
        <v>59.67</v>
      </c>
      <c r="I18" s="86">
        <v>3.64</v>
      </c>
      <c r="J18" s="84">
        <v>143.63</v>
      </c>
      <c r="K18" s="85">
        <v>2.4070999999999998</v>
      </c>
      <c r="L18" s="86">
        <v>39.46</v>
      </c>
      <c r="M18" s="85">
        <v>1.5599999999999999E-2</v>
      </c>
      <c r="N18" s="86">
        <v>0.9</v>
      </c>
      <c r="O18" s="86">
        <v>1.06</v>
      </c>
      <c r="P18" s="84">
        <v>-2.85</v>
      </c>
      <c r="Q18" s="85">
        <v>0.15479999999999999</v>
      </c>
      <c r="R18" s="86">
        <v>20</v>
      </c>
      <c r="S18" s="84">
        <v>28.47</v>
      </c>
      <c r="T18" s="108">
        <v>62569539027</v>
      </c>
      <c r="U18" s="11" t="s">
        <v>48</v>
      </c>
      <c r="V18" s="11" t="s">
        <v>67</v>
      </c>
    </row>
    <row r="19" spans="1:22" ht="15" customHeight="1" x14ac:dyDescent="0.25">
      <c r="A19" s="11" t="s">
        <v>130</v>
      </c>
      <c r="B19" s="82" t="s">
        <v>131</v>
      </c>
      <c r="C19" s="109" t="s">
        <v>132</v>
      </c>
      <c r="D19" s="11" t="s">
        <v>85</v>
      </c>
      <c r="E19" s="11" t="s">
        <v>54</v>
      </c>
      <c r="F19" s="11" t="s">
        <v>107</v>
      </c>
      <c r="G19" s="83">
        <v>43235</v>
      </c>
      <c r="H19" s="84">
        <v>547.96</v>
      </c>
      <c r="I19" s="86">
        <v>14.23</v>
      </c>
      <c r="J19" s="84">
        <v>181.03</v>
      </c>
      <c r="K19" s="85">
        <v>0.33040000000000003</v>
      </c>
      <c r="L19" s="86">
        <v>12.72</v>
      </c>
      <c r="M19" s="85">
        <v>1.15E-2</v>
      </c>
      <c r="N19" s="86">
        <v>1.9</v>
      </c>
      <c r="O19" s="86">
        <v>2.14</v>
      </c>
      <c r="P19" s="84">
        <v>-70.39</v>
      </c>
      <c r="Q19" s="85">
        <v>2.1100000000000001E-2</v>
      </c>
      <c r="R19" s="86">
        <v>2</v>
      </c>
      <c r="S19" s="84">
        <v>128.46</v>
      </c>
      <c r="T19" s="108">
        <v>9861428153</v>
      </c>
      <c r="U19" s="11" t="s">
        <v>63</v>
      </c>
      <c r="V19" s="11" t="s">
        <v>67</v>
      </c>
    </row>
    <row r="20" spans="1:22" ht="15" customHeight="1" x14ac:dyDescent="0.25">
      <c r="A20" s="11" t="s">
        <v>133</v>
      </c>
      <c r="B20" s="82" t="s">
        <v>134</v>
      </c>
      <c r="C20" s="109" t="s">
        <v>44</v>
      </c>
      <c r="D20" s="11" t="s">
        <v>45</v>
      </c>
      <c r="E20" s="11" t="s">
        <v>46</v>
      </c>
      <c r="F20" s="11" t="s">
        <v>47</v>
      </c>
      <c r="G20" s="83">
        <v>43197</v>
      </c>
      <c r="H20" s="84">
        <v>0</v>
      </c>
      <c r="I20" s="86">
        <v>-1.1100000000000001</v>
      </c>
      <c r="J20" s="84">
        <v>151.59</v>
      </c>
      <c r="K20" s="11" t="s">
        <v>56</v>
      </c>
      <c r="L20" s="11" t="s">
        <v>56</v>
      </c>
      <c r="M20" s="85">
        <v>0</v>
      </c>
      <c r="N20" s="86">
        <v>1.9</v>
      </c>
      <c r="O20" s="86">
        <v>0.88</v>
      </c>
      <c r="P20" s="84">
        <v>-11.38</v>
      </c>
      <c r="Q20" s="85">
        <v>-0.72529999999999994</v>
      </c>
      <c r="R20" s="86">
        <v>0</v>
      </c>
      <c r="S20" s="84">
        <v>0</v>
      </c>
      <c r="T20" s="108">
        <v>33199573507</v>
      </c>
      <c r="U20" s="11" t="s">
        <v>48</v>
      </c>
      <c r="V20" s="11" t="s">
        <v>60</v>
      </c>
    </row>
    <row r="21" spans="1:22" ht="15" customHeight="1" x14ac:dyDescent="0.25">
      <c r="A21" s="11" t="s">
        <v>135</v>
      </c>
      <c r="B21" s="82" t="s">
        <v>136</v>
      </c>
      <c r="C21" s="109" t="s">
        <v>90</v>
      </c>
      <c r="D21" s="11" t="s">
        <v>45</v>
      </c>
      <c r="E21" s="11" t="s">
        <v>54</v>
      </c>
      <c r="F21" s="11" t="s">
        <v>91</v>
      </c>
      <c r="G21" s="83">
        <v>43240</v>
      </c>
      <c r="H21" s="84">
        <v>100.31</v>
      </c>
      <c r="I21" s="86">
        <v>2.61</v>
      </c>
      <c r="J21" s="84">
        <v>68.989999999999995</v>
      </c>
      <c r="K21" s="85">
        <v>0.68779999999999997</v>
      </c>
      <c r="L21" s="86">
        <v>26.43</v>
      </c>
      <c r="M21" s="85">
        <v>2.58E-2</v>
      </c>
      <c r="N21" s="86">
        <v>0.3</v>
      </c>
      <c r="O21" s="86">
        <v>0.47</v>
      </c>
      <c r="P21" s="84">
        <v>-71.150000000000006</v>
      </c>
      <c r="Q21" s="85">
        <v>8.9700000000000002E-2</v>
      </c>
      <c r="R21" s="86">
        <v>4</v>
      </c>
      <c r="S21" s="84">
        <v>44.56</v>
      </c>
      <c r="T21" s="108">
        <v>16853966720</v>
      </c>
      <c r="U21" s="11" t="s">
        <v>48</v>
      </c>
      <c r="V21" s="11" t="s">
        <v>80</v>
      </c>
    </row>
    <row r="22" spans="1:22" ht="15" customHeight="1" x14ac:dyDescent="0.25">
      <c r="A22" s="11" t="s">
        <v>137</v>
      </c>
      <c r="B22" s="82" t="s">
        <v>138</v>
      </c>
      <c r="C22" s="109" t="s">
        <v>106</v>
      </c>
      <c r="D22" s="11" t="s">
        <v>85</v>
      </c>
      <c r="E22" s="11" t="s">
        <v>54</v>
      </c>
      <c r="F22" s="11" t="s">
        <v>107</v>
      </c>
      <c r="G22" s="83">
        <v>43237</v>
      </c>
      <c r="H22" s="84">
        <v>38.47</v>
      </c>
      <c r="I22" s="86">
        <v>1.1599999999999999</v>
      </c>
      <c r="J22" s="84">
        <v>21.3</v>
      </c>
      <c r="K22" s="85">
        <v>0.55369999999999997</v>
      </c>
      <c r="L22" s="86">
        <v>18.36</v>
      </c>
      <c r="M22" s="85">
        <v>2.35E-2</v>
      </c>
      <c r="N22" s="86">
        <v>0.8</v>
      </c>
      <c r="O22" s="86">
        <v>2</v>
      </c>
      <c r="P22" s="84">
        <v>2.2200000000000002</v>
      </c>
      <c r="Q22" s="85">
        <v>4.9299999999999997E-2</v>
      </c>
      <c r="R22" s="86">
        <v>0</v>
      </c>
      <c r="S22" s="84">
        <v>14.5</v>
      </c>
      <c r="T22" s="108">
        <v>3758001465</v>
      </c>
      <c r="U22" s="11" t="s">
        <v>63</v>
      </c>
      <c r="V22" s="11" t="s">
        <v>139</v>
      </c>
    </row>
    <row r="23" spans="1:22" ht="15" customHeight="1" x14ac:dyDescent="0.25">
      <c r="A23" s="11" t="s">
        <v>140</v>
      </c>
      <c r="B23" s="82" t="s">
        <v>141</v>
      </c>
      <c r="C23" s="109" t="s">
        <v>53</v>
      </c>
      <c r="D23" s="11" t="s">
        <v>45</v>
      </c>
      <c r="E23" s="11" t="s">
        <v>46</v>
      </c>
      <c r="F23" s="11" t="s">
        <v>47</v>
      </c>
      <c r="G23" s="83">
        <v>43262</v>
      </c>
      <c r="H23" s="84">
        <v>34.25</v>
      </c>
      <c r="I23" s="86">
        <v>3.33</v>
      </c>
      <c r="J23" s="84">
        <v>79.47</v>
      </c>
      <c r="K23" s="85">
        <v>2.3203</v>
      </c>
      <c r="L23" s="86">
        <v>23.86</v>
      </c>
      <c r="M23" s="85">
        <v>3.0099999999999998E-2</v>
      </c>
      <c r="N23" s="86">
        <v>0.2</v>
      </c>
      <c r="O23" s="86">
        <v>0.44</v>
      </c>
      <c r="P23" s="84">
        <v>-87.12</v>
      </c>
      <c r="Q23" s="85">
        <v>7.6799999999999993E-2</v>
      </c>
      <c r="R23" s="86">
        <v>8</v>
      </c>
      <c r="S23" s="84">
        <v>56.52</v>
      </c>
      <c r="T23" s="108">
        <v>39187372831</v>
      </c>
      <c r="U23" s="11" t="s">
        <v>48</v>
      </c>
      <c r="V23" s="11" t="s">
        <v>80</v>
      </c>
    </row>
    <row r="24" spans="1:22" ht="15" customHeight="1" x14ac:dyDescent="0.25">
      <c r="A24" s="11" t="s">
        <v>142</v>
      </c>
      <c r="B24" s="82" t="s">
        <v>143</v>
      </c>
      <c r="C24" s="109" t="s">
        <v>53</v>
      </c>
      <c r="D24" s="11" t="s">
        <v>45</v>
      </c>
      <c r="E24" s="11" t="s">
        <v>46</v>
      </c>
      <c r="F24" s="11" t="s">
        <v>47</v>
      </c>
      <c r="G24" s="83">
        <v>43487</v>
      </c>
      <c r="H24" s="84">
        <v>0</v>
      </c>
      <c r="I24" s="86">
        <v>-0.04</v>
      </c>
      <c r="J24" s="84">
        <v>16.829999999999998</v>
      </c>
      <c r="K24" s="11" t="s">
        <v>56</v>
      </c>
      <c r="L24" s="11" t="s">
        <v>56</v>
      </c>
      <c r="M24" s="85">
        <v>2.8500000000000001E-2</v>
      </c>
      <c r="N24" s="86">
        <v>1</v>
      </c>
      <c r="O24" s="86">
        <v>1.24</v>
      </c>
      <c r="P24" s="84">
        <v>-32.729999999999997</v>
      </c>
      <c r="Q24" s="85">
        <v>-2.1463000000000001</v>
      </c>
      <c r="R24" s="86">
        <v>6</v>
      </c>
      <c r="S24" s="84">
        <v>12.73</v>
      </c>
      <c r="T24" s="108">
        <v>11146458459</v>
      </c>
      <c r="U24" s="11" t="s">
        <v>48</v>
      </c>
      <c r="V24" s="11" t="s">
        <v>80</v>
      </c>
    </row>
    <row r="25" spans="1:22" ht="15" customHeight="1" x14ac:dyDescent="0.25">
      <c r="A25" s="11" t="s">
        <v>144</v>
      </c>
      <c r="B25" s="82" t="s">
        <v>145</v>
      </c>
      <c r="C25" s="109" t="s">
        <v>74</v>
      </c>
      <c r="D25" s="11" t="s">
        <v>53</v>
      </c>
      <c r="E25" s="11" t="s">
        <v>44</v>
      </c>
      <c r="F25" s="11" t="s">
        <v>146</v>
      </c>
      <c r="G25" s="83">
        <v>43314</v>
      </c>
      <c r="H25" s="84">
        <v>119.1</v>
      </c>
      <c r="I25" s="86">
        <v>6.4</v>
      </c>
      <c r="J25" s="84">
        <v>94.35</v>
      </c>
      <c r="K25" s="85">
        <v>0.79220000000000002</v>
      </c>
      <c r="L25" s="86">
        <v>14.74</v>
      </c>
      <c r="M25" s="85">
        <v>1.37E-2</v>
      </c>
      <c r="N25" s="86">
        <v>0.9</v>
      </c>
      <c r="O25" s="11" t="s">
        <v>56</v>
      </c>
      <c r="P25" s="11" t="s">
        <v>56</v>
      </c>
      <c r="Q25" s="85">
        <v>3.1199999999999999E-2</v>
      </c>
      <c r="R25" s="86">
        <v>12</v>
      </c>
      <c r="S25" s="84">
        <v>104.25</v>
      </c>
      <c r="T25" s="108">
        <v>8424700063</v>
      </c>
      <c r="U25" s="11" t="s">
        <v>63</v>
      </c>
      <c r="V25" s="11" t="s">
        <v>57</v>
      </c>
    </row>
    <row r="26" spans="1:22" ht="15" customHeight="1" x14ac:dyDescent="0.25">
      <c r="A26" s="11" t="s">
        <v>147</v>
      </c>
      <c r="B26" s="82" t="s">
        <v>148</v>
      </c>
      <c r="C26" s="109" t="s">
        <v>149</v>
      </c>
      <c r="D26" s="11" t="s">
        <v>53</v>
      </c>
      <c r="E26" s="11" t="s">
        <v>54</v>
      </c>
      <c r="F26" s="11" t="s">
        <v>55</v>
      </c>
      <c r="G26" s="83">
        <v>43471</v>
      </c>
      <c r="H26" s="84">
        <v>78.680000000000007</v>
      </c>
      <c r="I26" s="86">
        <v>4.1100000000000003</v>
      </c>
      <c r="J26" s="84">
        <v>48.02</v>
      </c>
      <c r="K26" s="85">
        <v>0.61029999999999995</v>
      </c>
      <c r="L26" s="86">
        <v>11.68</v>
      </c>
      <c r="M26" s="85">
        <v>1.8100000000000002E-2</v>
      </c>
      <c r="N26" s="86">
        <v>0.8</v>
      </c>
      <c r="O26" s="11" t="s">
        <v>56</v>
      </c>
      <c r="P26" s="11" t="s">
        <v>56</v>
      </c>
      <c r="Q26" s="85">
        <v>1.5900000000000001E-2</v>
      </c>
      <c r="R26" s="86">
        <v>20</v>
      </c>
      <c r="S26" s="84">
        <v>53.04</v>
      </c>
      <c r="T26" s="108">
        <v>36268834065</v>
      </c>
      <c r="U26" s="11" t="s">
        <v>48</v>
      </c>
      <c r="V26" s="11" t="s">
        <v>57</v>
      </c>
    </row>
    <row r="27" spans="1:22" ht="15" customHeight="1" x14ac:dyDescent="0.25">
      <c r="A27" s="11" t="s">
        <v>150</v>
      </c>
      <c r="B27" s="82" t="s">
        <v>151</v>
      </c>
      <c r="C27" s="109" t="s">
        <v>53</v>
      </c>
      <c r="D27" s="11" t="s">
        <v>45</v>
      </c>
      <c r="E27" s="11" t="s">
        <v>46</v>
      </c>
      <c r="F27" s="11" t="s">
        <v>47</v>
      </c>
      <c r="G27" s="83">
        <v>43320</v>
      </c>
      <c r="H27" s="84">
        <v>0</v>
      </c>
      <c r="I27" s="86">
        <v>2.77</v>
      </c>
      <c r="J27" s="84">
        <v>65.72</v>
      </c>
      <c r="K27" s="11" t="s">
        <v>56</v>
      </c>
      <c r="L27" s="86">
        <v>23.73</v>
      </c>
      <c r="M27" s="85">
        <v>8.5000000000000006E-3</v>
      </c>
      <c r="N27" s="86">
        <v>0.8</v>
      </c>
      <c r="O27" s="86">
        <v>1.42</v>
      </c>
      <c r="P27" s="84">
        <v>-14.74</v>
      </c>
      <c r="Q27" s="85">
        <v>7.6100000000000001E-2</v>
      </c>
      <c r="R27" s="86">
        <v>5</v>
      </c>
      <c r="S27" s="84">
        <v>52.12</v>
      </c>
      <c r="T27" s="108">
        <v>5144824575</v>
      </c>
      <c r="U27" s="11" t="s">
        <v>63</v>
      </c>
      <c r="V27" s="11" t="s">
        <v>152</v>
      </c>
    </row>
    <row r="28" spans="1:22" ht="15" customHeight="1" x14ac:dyDescent="0.25">
      <c r="A28" s="11" t="s">
        <v>153</v>
      </c>
      <c r="B28" s="82" t="s">
        <v>154</v>
      </c>
      <c r="C28" s="109" t="s">
        <v>132</v>
      </c>
      <c r="D28" s="11" t="s">
        <v>45</v>
      </c>
      <c r="E28" s="11" t="s">
        <v>54</v>
      </c>
      <c r="F28" s="11" t="s">
        <v>91</v>
      </c>
      <c r="G28" s="83">
        <v>43224</v>
      </c>
      <c r="H28" s="84">
        <v>388.8</v>
      </c>
      <c r="I28" s="86">
        <v>10.1</v>
      </c>
      <c r="J28" s="84">
        <v>138.53</v>
      </c>
      <c r="K28" s="85">
        <v>0.35630000000000001</v>
      </c>
      <c r="L28" s="86">
        <v>13.72</v>
      </c>
      <c r="M28" s="85">
        <v>2.0199999999999999E-2</v>
      </c>
      <c r="N28" s="86">
        <v>1.4</v>
      </c>
      <c r="O28" s="86">
        <v>0.2</v>
      </c>
      <c r="P28" s="84">
        <v>19.11</v>
      </c>
      <c r="Q28" s="85">
        <v>2.6100000000000002E-2</v>
      </c>
      <c r="R28" s="86">
        <v>1</v>
      </c>
      <c r="S28" s="84">
        <v>269.05</v>
      </c>
      <c r="T28" s="108">
        <v>46724215315</v>
      </c>
      <c r="U28" s="11" t="s">
        <v>48</v>
      </c>
      <c r="V28" s="11" t="s">
        <v>108</v>
      </c>
    </row>
    <row r="29" spans="1:22" ht="15" customHeight="1" x14ac:dyDescent="0.25">
      <c r="A29" s="11" t="s">
        <v>155</v>
      </c>
      <c r="B29" s="82" t="s">
        <v>156</v>
      </c>
      <c r="C29" s="109" t="s">
        <v>90</v>
      </c>
      <c r="D29" s="11" t="s">
        <v>45</v>
      </c>
      <c r="E29" s="11" t="s">
        <v>46</v>
      </c>
      <c r="F29" s="11" t="s">
        <v>47</v>
      </c>
      <c r="G29" s="83">
        <v>43171</v>
      </c>
      <c r="H29" s="84">
        <v>0</v>
      </c>
      <c r="I29" s="86">
        <v>1.1399999999999999</v>
      </c>
      <c r="J29" s="84">
        <v>41.89</v>
      </c>
      <c r="K29" s="11" t="s">
        <v>56</v>
      </c>
      <c r="L29" s="86">
        <v>36.75</v>
      </c>
      <c r="M29" s="85">
        <v>2.24E-2</v>
      </c>
      <c r="N29" s="86">
        <v>0.2</v>
      </c>
      <c r="O29" s="11" t="s">
        <v>56</v>
      </c>
      <c r="P29" s="11" t="s">
        <v>56</v>
      </c>
      <c r="Q29" s="85">
        <v>0.14119999999999999</v>
      </c>
      <c r="R29" s="86">
        <v>6</v>
      </c>
      <c r="S29" s="84">
        <v>59.98</v>
      </c>
      <c r="T29" s="108">
        <v>2500734522</v>
      </c>
      <c r="U29" s="11" t="s">
        <v>63</v>
      </c>
      <c r="V29" s="11" t="s">
        <v>57</v>
      </c>
    </row>
    <row r="30" spans="1:22" ht="15" customHeight="1" x14ac:dyDescent="0.25">
      <c r="A30" s="11" t="s">
        <v>157</v>
      </c>
      <c r="B30" s="82" t="s">
        <v>158</v>
      </c>
      <c r="C30" s="109" t="s">
        <v>90</v>
      </c>
      <c r="D30" s="11" t="s">
        <v>45</v>
      </c>
      <c r="E30" s="11" t="s">
        <v>46</v>
      </c>
      <c r="F30" s="11" t="s">
        <v>47</v>
      </c>
      <c r="G30" s="83">
        <v>43262</v>
      </c>
      <c r="H30" s="84">
        <v>0</v>
      </c>
      <c r="I30" s="86">
        <v>0.22</v>
      </c>
      <c r="J30" s="84">
        <v>44</v>
      </c>
      <c r="K30" s="11" t="s">
        <v>56</v>
      </c>
      <c r="L30" s="86">
        <v>200</v>
      </c>
      <c r="M30" s="85">
        <v>2.9100000000000001E-2</v>
      </c>
      <c r="N30" s="86">
        <v>1.4</v>
      </c>
      <c r="O30" s="11" t="s">
        <v>56</v>
      </c>
      <c r="P30" s="11" t="s">
        <v>56</v>
      </c>
      <c r="Q30" s="85">
        <v>0.95750000000000002</v>
      </c>
      <c r="R30" s="86">
        <v>5</v>
      </c>
      <c r="S30" s="84">
        <v>87.09</v>
      </c>
      <c r="T30" s="108">
        <v>38924512000</v>
      </c>
      <c r="U30" s="11" t="s">
        <v>48</v>
      </c>
      <c r="V30" s="11" t="s">
        <v>57</v>
      </c>
    </row>
    <row r="31" spans="1:22" ht="15" customHeight="1" x14ac:dyDescent="0.25">
      <c r="A31" s="11" t="s">
        <v>159</v>
      </c>
      <c r="B31" s="82" t="s">
        <v>160</v>
      </c>
      <c r="C31" s="109" t="s">
        <v>84</v>
      </c>
      <c r="D31" s="11" t="s">
        <v>45</v>
      </c>
      <c r="E31" s="11" t="s">
        <v>54</v>
      </c>
      <c r="F31" s="11" t="s">
        <v>91</v>
      </c>
      <c r="G31" s="83">
        <v>43484</v>
      </c>
      <c r="H31" s="84">
        <v>102.15</v>
      </c>
      <c r="I31" s="86">
        <v>2.65</v>
      </c>
      <c r="J31" s="84">
        <v>49.41</v>
      </c>
      <c r="K31" s="85">
        <v>0.48370000000000002</v>
      </c>
      <c r="L31" s="86">
        <v>18.649999999999999</v>
      </c>
      <c r="M31" s="85">
        <v>2.9100000000000001E-2</v>
      </c>
      <c r="N31" s="86">
        <v>0.7</v>
      </c>
      <c r="O31" s="86">
        <v>0.43</v>
      </c>
      <c r="P31" s="84">
        <v>-24.77</v>
      </c>
      <c r="Q31" s="85">
        <v>5.0700000000000002E-2</v>
      </c>
      <c r="R31" s="86">
        <v>7</v>
      </c>
      <c r="S31" s="84">
        <v>28.81</v>
      </c>
      <c r="T31" s="108">
        <v>7690379898</v>
      </c>
      <c r="U31" s="11" t="s">
        <v>63</v>
      </c>
      <c r="V31" s="11" t="s">
        <v>71</v>
      </c>
    </row>
    <row r="32" spans="1:22" ht="15" customHeight="1" x14ac:dyDescent="0.25">
      <c r="A32" s="11" t="s">
        <v>161</v>
      </c>
      <c r="B32" s="82" t="s">
        <v>162</v>
      </c>
      <c r="C32" s="109" t="s">
        <v>95</v>
      </c>
      <c r="D32" s="11" t="s">
        <v>53</v>
      </c>
      <c r="E32" s="11" t="s">
        <v>44</v>
      </c>
      <c r="F32" s="11" t="s">
        <v>146</v>
      </c>
      <c r="G32" s="83">
        <v>43274</v>
      </c>
      <c r="H32" s="84">
        <v>124.2</v>
      </c>
      <c r="I32" s="86">
        <v>7.46</v>
      </c>
      <c r="J32" s="84">
        <v>98</v>
      </c>
      <c r="K32" s="85">
        <v>0.78900000000000003</v>
      </c>
      <c r="L32" s="86">
        <v>13.14</v>
      </c>
      <c r="M32" s="85">
        <v>2.1899999999999999E-2</v>
      </c>
      <c r="N32" s="86">
        <v>0.6</v>
      </c>
      <c r="O32" s="11" t="s">
        <v>56</v>
      </c>
      <c r="P32" s="11" t="s">
        <v>56</v>
      </c>
      <c r="Q32" s="85">
        <v>2.3199999999999998E-2</v>
      </c>
      <c r="R32" s="86">
        <v>14</v>
      </c>
      <c r="S32" s="84">
        <v>115.44</v>
      </c>
      <c r="T32" s="108">
        <v>6081292000</v>
      </c>
      <c r="U32" s="11" t="s">
        <v>63</v>
      </c>
      <c r="V32" s="11" t="s">
        <v>57</v>
      </c>
    </row>
    <row r="33" spans="1:22" ht="15" customHeight="1" x14ac:dyDescent="0.25">
      <c r="A33" s="11" t="s">
        <v>163</v>
      </c>
      <c r="B33" s="82" t="s">
        <v>164</v>
      </c>
      <c r="C33" s="109" t="s">
        <v>70</v>
      </c>
      <c r="D33" s="11" t="s">
        <v>45</v>
      </c>
      <c r="E33" s="11" t="s">
        <v>46</v>
      </c>
      <c r="F33" s="11" t="s">
        <v>47</v>
      </c>
      <c r="G33" s="83">
        <v>43220</v>
      </c>
      <c r="H33" s="84">
        <v>62.91</v>
      </c>
      <c r="I33" s="86">
        <v>2.7</v>
      </c>
      <c r="J33" s="84">
        <v>77.22</v>
      </c>
      <c r="K33" s="85">
        <v>1.2275</v>
      </c>
      <c r="L33" s="86">
        <v>28.6</v>
      </c>
      <c r="M33" s="85">
        <v>2.0199999999999999E-2</v>
      </c>
      <c r="N33" s="86">
        <v>0.9</v>
      </c>
      <c r="O33" s="86">
        <v>1.05</v>
      </c>
      <c r="P33" s="84">
        <v>-19.73</v>
      </c>
      <c r="Q33" s="85">
        <v>0.10050000000000001</v>
      </c>
      <c r="R33" s="86">
        <v>7</v>
      </c>
      <c r="S33" s="84">
        <v>41.96</v>
      </c>
      <c r="T33" s="108">
        <v>14206086404</v>
      </c>
      <c r="U33" s="11" t="s">
        <v>48</v>
      </c>
      <c r="V33" s="11" t="s">
        <v>57</v>
      </c>
    </row>
    <row r="34" spans="1:22" ht="15" customHeight="1" x14ac:dyDescent="0.25">
      <c r="A34" s="11" t="s">
        <v>165</v>
      </c>
      <c r="B34" s="82" t="s">
        <v>166</v>
      </c>
      <c r="C34" s="109" t="s">
        <v>53</v>
      </c>
      <c r="D34" s="11" t="s">
        <v>45</v>
      </c>
      <c r="E34" s="11" t="s">
        <v>46</v>
      </c>
      <c r="F34" s="11" t="s">
        <v>47</v>
      </c>
      <c r="G34" s="83">
        <v>43224</v>
      </c>
      <c r="H34" s="84">
        <v>46.23</v>
      </c>
      <c r="I34" s="86">
        <v>2.12</v>
      </c>
      <c r="J34" s="84">
        <v>67.040000000000006</v>
      </c>
      <c r="K34" s="85">
        <v>1.4500999999999999</v>
      </c>
      <c r="L34" s="86">
        <v>31.62</v>
      </c>
      <c r="M34" s="85">
        <v>0</v>
      </c>
      <c r="N34" s="86">
        <v>0.7</v>
      </c>
      <c r="O34" s="86">
        <v>1.29</v>
      </c>
      <c r="P34" s="84">
        <v>0.92</v>
      </c>
      <c r="Q34" s="85">
        <v>0.11559999999999999</v>
      </c>
      <c r="R34" s="86">
        <v>0</v>
      </c>
      <c r="S34" s="84">
        <v>37.450000000000003</v>
      </c>
      <c r="T34" s="108">
        <v>10918536789</v>
      </c>
      <c r="U34" s="11" t="s">
        <v>48</v>
      </c>
      <c r="V34" s="11" t="s">
        <v>115</v>
      </c>
    </row>
    <row r="35" spans="1:22" ht="15" customHeight="1" x14ac:dyDescent="0.25">
      <c r="A35" s="11" t="s">
        <v>167</v>
      </c>
      <c r="B35" s="82" t="s">
        <v>168</v>
      </c>
      <c r="C35" s="109" t="s">
        <v>124</v>
      </c>
      <c r="D35" s="11" t="s">
        <v>45</v>
      </c>
      <c r="E35" s="11" t="s">
        <v>54</v>
      </c>
      <c r="F35" s="11" t="s">
        <v>91</v>
      </c>
      <c r="G35" s="83">
        <v>43308</v>
      </c>
      <c r="H35" s="84">
        <v>11.7</v>
      </c>
      <c r="I35" s="86">
        <v>0.47</v>
      </c>
      <c r="J35" s="84">
        <v>4.16</v>
      </c>
      <c r="K35" s="85">
        <v>0.35560000000000003</v>
      </c>
      <c r="L35" s="86">
        <v>8.85</v>
      </c>
      <c r="M35" s="85">
        <v>0</v>
      </c>
      <c r="N35" s="86">
        <v>2.8</v>
      </c>
      <c r="O35" s="86">
        <v>4.6399999999999997</v>
      </c>
      <c r="P35" s="84">
        <v>-2.78</v>
      </c>
      <c r="Q35" s="85">
        <v>1.8E-3</v>
      </c>
      <c r="R35" s="86">
        <v>0</v>
      </c>
      <c r="S35" s="84">
        <v>4.8899999999999997</v>
      </c>
      <c r="T35" s="108">
        <v>522047948</v>
      </c>
      <c r="U35" s="11" t="s">
        <v>169</v>
      </c>
      <c r="V35" s="11" t="s">
        <v>108</v>
      </c>
    </row>
    <row r="36" spans="1:22" ht="15" customHeight="1" x14ac:dyDescent="0.25">
      <c r="A36" s="11" t="s">
        <v>170</v>
      </c>
      <c r="B36" s="82" t="s">
        <v>171</v>
      </c>
      <c r="C36" s="109" t="s">
        <v>90</v>
      </c>
      <c r="D36" s="11" t="s">
        <v>45</v>
      </c>
      <c r="E36" s="11" t="s">
        <v>46</v>
      </c>
      <c r="F36" s="11" t="s">
        <v>47</v>
      </c>
      <c r="G36" s="83">
        <v>43473</v>
      </c>
      <c r="H36" s="84">
        <v>54.54</v>
      </c>
      <c r="I36" s="86">
        <v>3.96</v>
      </c>
      <c r="J36" s="84">
        <v>81.94</v>
      </c>
      <c r="K36" s="85">
        <v>1.5024</v>
      </c>
      <c r="L36" s="86">
        <v>20.69</v>
      </c>
      <c r="M36" s="85">
        <v>1.5599999999999999E-2</v>
      </c>
      <c r="N36" s="86">
        <v>1.6</v>
      </c>
      <c r="O36" s="86">
        <v>1.83</v>
      </c>
      <c r="P36" s="84">
        <v>-16.079999999999998</v>
      </c>
      <c r="Q36" s="85">
        <v>6.0999999999999999E-2</v>
      </c>
      <c r="R36" s="86">
        <v>20</v>
      </c>
      <c r="S36" s="84">
        <v>69.88</v>
      </c>
      <c r="T36" s="108">
        <v>8702519899</v>
      </c>
      <c r="U36" s="11" t="s">
        <v>63</v>
      </c>
      <c r="V36" s="11" t="s">
        <v>172</v>
      </c>
    </row>
    <row r="37" spans="1:22" ht="15" customHeight="1" x14ac:dyDescent="0.25">
      <c r="A37" s="11" t="s">
        <v>173</v>
      </c>
      <c r="B37" s="82" t="s">
        <v>174</v>
      </c>
      <c r="C37" s="109" t="s">
        <v>90</v>
      </c>
      <c r="D37" s="11" t="s">
        <v>45</v>
      </c>
      <c r="E37" s="11" t="s">
        <v>54</v>
      </c>
      <c r="F37" s="11" t="s">
        <v>91</v>
      </c>
      <c r="G37" s="83">
        <v>43309</v>
      </c>
      <c r="H37" s="84">
        <v>46.81</v>
      </c>
      <c r="I37" s="86">
        <v>1.48</v>
      </c>
      <c r="J37" s="84">
        <v>23.47</v>
      </c>
      <c r="K37" s="85">
        <v>0.50139999999999996</v>
      </c>
      <c r="L37" s="86">
        <v>15.86</v>
      </c>
      <c r="M37" s="85">
        <v>8.8999999999999999E-3</v>
      </c>
      <c r="N37" s="86">
        <v>1.4</v>
      </c>
      <c r="O37" s="86">
        <v>1.45</v>
      </c>
      <c r="P37" s="84">
        <v>-11.18</v>
      </c>
      <c r="Q37" s="85">
        <v>3.6799999999999999E-2</v>
      </c>
      <c r="R37" s="86">
        <v>0</v>
      </c>
      <c r="S37" s="84">
        <v>13.3</v>
      </c>
      <c r="T37" s="108">
        <v>1690473640</v>
      </c>
      <c r="U37" s="11" t="s">
        <v>169</v>
      </c>
      <c r="V37" s="11" t="s">
        <v>71</v>
      </c>
    </row>
    <row r="38" spans="1:22" ht="15" customHeight="1" x14ac:dyDescent="0.25">
      <c r="A38" s="11" t="s">
        <v>175</v>
      </c>
      <c r="B38" s="82" t="s">
        <v>176</v>
      </c>
      <c r="C38" s="109" t="s">
        <v>90</v>
      </c>
      <c r="D38" s="11" t="s">
        <v>85</v>
      </c>
      <c r="E38" s="11" t="s">
        <v>46</v>
      </c>
      <c r="F38" s="11" t="s">
        <v>86</v>
      </c>
      <c r="G38" s="83">
        <v>43206</v>
      </c>
      <c r="H38" s="84">
        <v>116.96</v>
      </c>
      <c r="I38" s="86">
        <v>3.04</v>
      </c>
      <c r="J38" s="84">
        <v>244.54</v>
      </c>
      <c r="K38" s="85">
        <v>2.0908000000000002</v>
      </c>
      <c r="L38" s="86">
        <v>80.44</v>
      </c>
      <c r="M38" s="85">
        <v>0</v>
      </c>
      <c r="N38" s="86">
        <v>2</v>
      </c>
      <c r="O38" s="86">
        <v>2.3199999999999998</v>
      </c>
      <c r="P38" s="84">
        <v>6.45</v>
      </c>
      <c r="Q38" s="85">
        <v>0.35970000000000002</v>
      </c>
      <c r="R38" s="86">
        <v>0</v>
      </c>
      <c r="S38" s="84">
        <v>37.68</v>
      </c>
      <c r="T38" s="108">
        <v>19559286822</v>
      </c>
      <c r="U38" s="11" t="s">
        <v>48</v>
      </c>
      <c r="V38" s="11" t="s">
        <v>87</v>
      </c>
    </row>
    <row r="39" spans="1:22" ht="15" customHeight="1" x14ac:dyDescent="0.25">
      <c r="A39" s="11" t="s">
        <v>177</v>
      </c>
      <c r="B39" s="82" t="s">
        <v>178</v>
      </c>
      <c r="C39" s="109" t="s">
        <v>90</v>
      </c>
      <c r="D39" s="11" t="s">
        <v>45</v>
      </c>
      <c r="E39" s="11" t="s">
        <v>54</v>
      </c>
      <c r="F39" s="11" t="s">
        <v>91</v>
      </c>
      <c r="G39" s="83">
        <v>43222</v>
      </c>
      <c r="H39" s="84">
        <v>238.22</v>
      </c>
      <c r="I39" s="86">
        <v>6.32</v>
      </c>
      <c r="J39" s="84">
        <v>64.48</v>
      </c>
      <c r="K39" s="85">
        <v>0.2707</v>
      </c>
      <c r="L39" s="86">
        <v>10.199999999999999</v>
      </c>
      <c r="M39" s="85">
        <v>1.8599999999999998E-2</v>
      </c>
      <c r="N39" s="86">
        <v>0.9</v>
      </c>
      <c r="O39" s="86">
        <v>0.71</v>
      </c>
      <c r="P39" s="84">
        <v>-42.83</v>
      </c>
      <c r="Q39" s="85">
        <v>8.5000000000000006E-3</v>
      </c>
      <c r="R39" s="86">
        <v>5</v>
      </c>
      <c r="S39" s="84">
        <v>57.44</v>
      </c>
      <c r="T39" s="108">
        <v>7931040412</v>
      </c>
      <c r="U39" s="11" t="s">
        <v>63</v>
      </c>
      <c r="V39" s="11" t="s">
        <v>92</v>
      </c>
    </row>
    <row r="40" spans="1:22" ht="15" customHeight="1" x14ac:dyDescent="0.25">
      <c r="A40" s="11" t="s">
        <v>179</v>
      </c>
      <c r="B40" s="82" t="s">
        <v>180</v>
      </c>
      <c r="C40" s="109" t="s">
        <v>95</v>
      </c>
      <c r="D40" s="11" t="s">
        <v>53</v>
      </c>
      <c r="E40" s="11" t="s">
        <v>54</v>
      </c>
      <c r="F40" s="11" t="s">
        <v>55</v>
      </c>
      <c r="G40" s="83">
        <v>43209</v>
      </c>
      <c r="H40" s="84">
        <v>148.13999999999999</v>
      </c>
      <c r="I40" s="86">
        <v>6.71</v>
      </c>
      <c r="J40" s="84">
        <v>88.8</v>
      </c>
      <c r="K40" s="85">
        <v>0.59940000000000004</v>
      </c>
      <c r="L40" s="86">
        <v>13.23</v>
      </c>
      <c r="M40" s="85">
        <v>1.67E-2</v>
      </c>
      <c r="N40" s="86">
        <v>0.8</v>
      </c>
      <c r="O40" s="11" t="s">
        <v>56</v>
      </c>
      <c r="P40" s="11" t="s">
        <v>56</v>
      </c>
      <c r="Q40" s="85">
        <v>2.3699999999999999E-2</v>
      </c>
      <c r="R40" s="86">
        <v>7</v>
      </c>
      <c r="S40" s="84">
        <v>98.58</v>
      </c>
      <c r="T40" s="108">
        <v>30586468411</v>
      </c>
      <c r="U40" s="11" t="s">
        <v>48</v>
      </c>
      <c r="V40" s="11" t="s">
        <v>57</v>
      </c>
    </row>
    <row r="41" spans="1:22" ht="15" customHeight="1" x14ac:dyDescent="0.25">
      <c r="A41" s="11" t="s">
        <v>181</v>
      </c>
      <c r="B41" s="82" t="s">
        <v>182</v>
      </c>
      <c r="C41" s="109" t="s">
        <v>84</v>
      </c>
      <c r="D41" s="11" t="s">
        <v>85</v>
      </c>
      <c r="E41" s="11" t="s">
        <v>44</v>
      </c>
      <c r="F41" s="11" t="s">
        <v>201</v>
      </c>
      <c r="G41" s="83">
        <v>43225</v>
      </c>
      <c r="H41" s="84">
        <v>115.01</v>
      </c>
      <c r="I41" s="86">
        <v>2.99</v>
      </c>
      <c r="J41" s="84">
        <v>87.28</v>
      </c>
      <c r="K41" s="85">
        <v>0.75890000000000002</v>
      </c>
      <c r="L41" s="86">
        <v>29.19</v>
      </c>
      <c r="M41" s="85">
        <v>7.3000000000000001E-3</v>
      </c>
      <c r="N41" s="86">
        <v>1.2</v>
      </c>
      <c r="O41" s="86">
        <v>1.78</v>
      </c>
      <c r="P41" s="84">
        <v>-14.3</v>
      </c>
      <c r="Q41" s="85">
        <v>0.10349999999999999</v>
      </c>
      <c r="R41" s="86">
        <v>4</v>
      </c>
      <c r="S41" s="84">
        <v>20.149999999999999</v>
      </c>
      <c r="T41" s="108">
        <v>8296487563</v>
      </c>
      <c r="U41" s="11" t="s">
        <v>63</v>
      </c>
      <c r="V41" s="11" t="s">
        <v>183</v>
      </c>
    </row>
    <row r="42" spans="1:22" ht="15" customHeight="1" x14ac:dyDescent="0.25">
      <c r="A42" s="11" t="s">
        <v>184</v>
      </c>
      <c r="B42" s="82" t="s">
        <v>185</v>
      </c>
      <c r="C42" s="109" t="s">
        <v>53</v>
      </c>
      <c r="D42" s="11" t="s">
        <v>45</v>
      </c>
      <c r="E42" s="11" t="s">
        <v>46</v>
      </c>
      <c r="F42" s="11" t="s">
        <v>47</v>
      </c>
      <c r="G42" s="83">
        <v>43207</v>
      </c>
      <c r="H42" s="84">
        <v>99.29</v>
      </c>
      <c r="I42" s="86">
        <v>3.21</v>
      </c>
      <c r="J42" s="84">
        <v>123.75</v>
      </c>
      <c r="K42" s="85">
        <v>1.2463</v>
      </c>
      <c r="L42" s="86">
        <v>38.549999999999997</v>
      </c>
      <c r="M42" s="85">
        <v>0</v>
      </c>
      <c r="N42" s="86">
        <v>1.6</v>
      </c>
      <c r="O42" s="86">
        <v>3.1</v>
      </c>
      <c r="P42" s="84">
        <v>-7.77</v>
      </c>
      <c r="Q42" s="85">
        <v>0.15029999999999999</v>
      </c>
      <c r="R42" s="86">
        <v>0</v>
      </c>
      <c r="S42" s="84">
        <v>73.98</v>
      </c>
      <c r="T42" s="108">
        <v>27608253750</v>
      </c>
      <c r="U42" s="11" t="s">
        <v>48</v>
      </c>
      <c r="V42" s="11" t="s">
        <v>108</v>
      </c>
    </row>
    <row r="43" spans="1:22" ht="15" customHeight="1" x14ac:dyDescent="0.25">
      <c r="A43" s="11" t="s">
        <v>187</v>
      </c>
      <c r="B43" s="82" t="s">
        <v>188</v>
      </c>
      <c r="C43" s="109" t="s">
        <v>132</v>
      </c>
      <c r="D43" s="11" t="s">
        <v>85</v>
      </c>
      <c r="E43" s="11" t="s">
        <v>54</v>
      </c>
      <c r="F43" s="11" t="s">
        <v>107</v>
      </c>
      <c r="G43" s="83">
        <v>43201</v>
      </c>
      <c r="H43" s="84">
        <v>104.1</v>
      </c>
      <c r="I43" s="86">
        <v>2.7</v>
      </c>
      <c r="J43" s="84">
        <v>38.9</v>
      </c>
      <c r="K43" s="85">
        <v>0.37369999999999998</v>
      </c>
      <c r="L43" s="86">
        <v>14.41</v>
      </c>
      <c r="M43" s="85">
        <v>1.03E-2</v>
      </c>
      <c r="N43" s="86">
        <v>1.7</v>
      </c>
      <c r="O43" s="86">
        <v>2.96</v>
      </c>
      <c r="P43" s="84">
        <v>1.75</v>
      </c>
      <c r="Q43" s="85">
        <v>2.9499999999999998E-2</v>
      </c>
      <c r="R43" s="86">
        <v>0</v>
      </c>
      <c r="S43" s="84">
        <v>28.28</v>
      </c>
      <c r="T43" s="108">
        <v>37104999855</v>
      </c>
      <c r="U43" s="11" t="s">
        <v>48</v>
      </c>
      <c r="V43" s="11" t="s">
        <v>100</v>
      </c>
    </row>
    <row r="44" spans="1:22" ht="15" customHeight="1" x14ac:dyDescent="0.25">
      <c r="A44" s="11" t="s">
        <v>189</v>
      </c>
      <c r="B44" s="82" t="s">
        <v>190</v>
      </c>
      <c r="C44" s="109" t="s">
        <v>90</v>
      </c>
      <c r="D44" s="11" t="s">
        <v>45</v>
      </c>
      <c r="E44" s="11" t="s">
        <v>54</v>
      </c>
      <c r="F44" s="11" t="s">
        <v>91</v>
      </c>
      <c r="G44" s="83">
        <v>43309</v>
      </c>
      <c r="H44" s="84">
        <v>229.95</v>
      </c>
      <c r="I44" s="86">
        <v>5.97</v>
      </c>
      <c r="J44" s="84">
        <v>63</v>
      </c>
      <c r="K44" s="85">
        <v>0.27400000000000002</v>
      </c>
      <c r="L44" s="86">
        <v>10.55</v>
      </c>
      <c r="M44" s="85">
        <v>0</v>
      </c>
      <c r="N44" s="86">
        <v>0.9</v>
      </c>
      <c r="O44" s="86">
        <v>2.64</v>
      </c>
      <c r="P44" s="84">
        <v>-48</v>
      </c>
      <c r="Q44" s="85">
        <v>1.03E-2</v>
      </c>
      <c r="R44" s="86">
        <v>0</v>
      </c>
      <c r="S44" s="84">
        <v>18.93</v>
      </c>
      <c r="T44" s="108">
        <v>3561363540</v>
      </c>
      <c r="U44" s="11" t="s">
        <v>63</v>
      </c>
      <c r="V44" s="11" t="s">
        <v>191</v>
      </c>
    </row>
    <row r="45" spans="1:22" ht="15" customHeight="1" x14ac:dyDescent="0.25">
      <c r="A45" s="11" t="s">
        <v>192</v>
      </c>
      <c r="B45" s="82" t="s">
        <v>193</v>
      </c>
      <c r="C45" s="109" t="s">
        <v>44</v>
      </c>
      <c r="D45" s="11" t="s">
        <v>45</v>
      </c>
      <c r="E45" s="11" t="s">
        <v>46</v>
      </c>
      <c r="F45" s="11" t="s">
        <v>47</v>
      </c>
      <c r="G45" s="83">
        <v>43223</v>
      </c>
      <c r="H45" s="84">
        <v>0</v>
      </c>
      <c r="I45" s="86">
        <v>-0.15</v>
      </c>
      <c r="J45" s="84">
        <v>24.13</v>
      </c>
      <c r="K45" s="11" t="s">
        <v>56</v>
      </c>
      <c r="L45" s="11" t="s">
        <v>56</v>
      </c>
      <c r="M45" s="85">
        <v>0</v>
      </c>
      <c r="N45" s="86">
        <v>3.4</v>
      </c>
      <c r="O45" s="86">
        <v>1.62</v>
      </c>
      <c r="P45" s="84">
        <v>-0.28999999999999998</v>
      </c>
      <c r="Q45" s="85">
        <v>-0.8468</v>
      </c>
      <c r="R45" s="86">
        <v>0</v>
      </c>
      <c r="S45" s="84">
        <v>2.13</v>
      </c>
      <c r="T45" s="108">
        <v>24115690071</v>
      </c>
      <c r="U45" s="11" t="s">
        <v>48</v>
      </c>
      <c r="V45" s="11" t="s">
        <v>100</v>
      </c>
    </row>
    <row r="46" spans="1:22" ht="15" customHeight="1" x14ac:dyDescent="0.25">
      <c r="A46" s="11" t="s">
        <v>194</v>
      </c>
      <c r="B46" s="82" t="s">
        <v>195</v>
      </c>
      <c r="C46" s="109" t="s">
        <v>90</v>
      </c>
      <c r="D46" s="11" t="s">
        <v>85</v>
      </c>
      <c r="E46" s="11" t="s">
        <v>46</v>
      </c>
      <c r="F46" s="11" t="s">
        <v>86</v>
      </c>
      <c r="G46" s="83">
        <v>43214</v>
      </c>
      <c r="H46" s="84">
        <v>49.49</v>
      </c>
      <c r="I46" s="86">
        <v>2.68</v>
      </c>
      <c r="J46" s="84">
        <v>73.7</v>
      </c>
      <c r="K46" s="85">
        <v>1.4892000000000001</v>
      </c>
      <c r="L46" s="86">
        <v>27.5</v>
      </c>
      <c r="M46" s="85">
        <v>4.8999999999999998E-3</v>
      </c>
      <c r="N46" s="86">
        <v>1.2</v>
      </c>
      <c r="O46" s="86">
        <v>1.7</v>
      </c>
      <c r="P46" s="84">
        <v>-7.89</v>
      </c>
      <c r="Q46" s="85">
        <v>9.5000000000000001E-2</v>
      </c>
      <c r="R46" s="86">
        <v>0</v>
      </c>
      <c r="S46" s="84">
        <v>33.89</v>
      </c>
      <c r="T46" s="108">
        <v>17106948491</v>
      </c>
      <c r="U46" s="11" t="s">
        <v>48</v>
      </c>
      <c r="V46" s="11" t="s">
        <v>152</v>
      </c>
    </row>
    <row r="47" spans="1:22" ht="15" customHeight="1" x14ac:dyDescent="0.25">
      <c r="A47" s="11" t="s">
        <v>196</v>
      </c>
      <c r="B47" s="82" t="s">
        <v>197</v>
      </c>
      <c r="C47" s="109" t="s">
        <v>124</v>
      </c>
      <c r="D47" s="11" t="s">
        <v>45</v>
      </c>
      <c r="E47" s="11" t="s">
        <v>54</v>
      </c>
      <c r="F47" s="11" t="s">
        <v>91</v>
      </c>
      <c r="G47" s="83">
        <v>43226</v>
      </c>
      <c r="H47" s="84">
        <v>463.21</v>
      </c>
      <c r="I47" s="86">
        <v>12.03</v>
      </c>
      <c r="J47" s="84">
        <v>107.41</v>
      </c>
      <c r="K47" s="85">
        <v>0.2319</v>
      </c>
      <c r="L47" s="86">
        <v>8.93</v>
      </c>
      <c r="M47" s="85">
        <v>7.4000000000000003E-3</v>
      </c>
      <c r="N47" s="86">
        <v>1.4</v>
      </c>
      <c r="O47" s="86">
        <v>1.3</v>
      </c>
      <c r="P47" s="84">
        <v>-70.89</v>
      </c>
      <c r="Q47" s="85">
        <v>2.0999999999999999E-3</v>
      </c>
      <c r="R47" s="86">
        <v>1</v>
      </c>
      <c r="S47" s="84">
        <v>158.62</v>
      </c>
      <c r="T47" s="108">
        <v>5657607122</v>
      </c>
      <c r="U47" s="11" t="s">
        <v>63</v>
      </c>
      <c r="V47" s="11" t="s">
        <v>198</v>
      </c>
    </row>
    <row r="48" spans="1:22" ht="15" customHeight="1" x14ac:dyDescent="0.25">
      <c r="A48" s="11" t="s">
        <v>199</v>
      </c>
      <c r="B48" s="82" t="s">
        <v>200</v>
      </c>
      <c r="C48" s="109" t="s">
        <v>132</v>
      </c>
      <c r="D48" s="11" t="s">
        <v>85</v>
      </c>
      <c r="E48" s="11" t="s">
        <v>44</v>
      </c>
      <c r="F48" s="11" t="s">
        <v>201</v>
      </c>
      <c r="G48" s="83">
        <v>43274</v>
      </c>
      <c r="H48" s="84">
        <v>187.01</v>
      </c>
      <c r="I48" s="86">
        <v>8.6</v>
      </c>
      <c r="J48" s="84">
        <v>186.18</v>
      </c>
      <c r="K48" s="85">
        <v>0.99560000000000004</v>
      </c>
      <c r="L48" s="86">
        <v>21.65</v>
      </c>
      <c r="M48" s="85">
        <v>2.47E-2</v>
      </c>
      <c r="N48" s="86">
        <v>1.2</v>
      </c>
      <c r="O48" s="86">
        <v>3.88</v>
      </c>
      <c r="P48" s="84">
        <v>-20.89</v>
      </c>
      <c r="Q48" s="85">
        <v>6.5699999999999995E-2</v>
      </c>
      <c r="R48" s="86">
        <v>7</v>
      </c>
      <c r="S48" s="84">
        <v>99.3</v>
      </c>
      <c r="T48" s="108">
        <v>117293395385</v>
      </c>
      <c r="U48" s="11" t="s">
        <v>48</v>
      </c>
      <c r="V48" s="11" t="s">
        <v>108</v>
      </c>
    </row>
    <row r="49" spans="1:22" ht="15" customHeight="1" x14ac:dyDescent="0.25">
      <c r="A49" s="11" t="s">
        <v>202</v>
      </c>
      <c r="B49" s="82" t="s">
        <v>203</v>
      </c>
      <c r="C49" s="109" t="s">
        <v>74</v>
      </c>
      <c r="D49" s="11" t="s">
        <v>53</v>
      </c>
      <c r="E49" s="11" t="s">
        <v>54</v>
      </c>
      <c r="F49" s="11" t="s">
        <v>55</v>
      </c>
      <c r="G49" s="83">
        <v>43476</v>
      </c>
      <c r="H49" s="84">
        <v>288.60000000000002</v>
      </c>
      <c r="I49" s="86">
        <v>10.35</v>
      </c>
      <c r="J49" s="84">
        <v>127.09</v>
      </c>
      <c r="K49" s="85">
        <v>0.44040000000000001</v>
      </c>
      <c r="L49" s="86">
        <v>12.28</v>
      </c>
      <c r="M49" s="85">
        <v>2.5499999999999998E-2</v>
      </c>
      <c r="N49" s="86">
        <v>1.9</v>
      </c>
      <c r="O49" s="11" t="s">
        <v>56</v>
      </c>
      <c r="P49" s="11" t="s">
        <v>56</v>
      </c>
      <c r="Q49" s="85">
        <v>1.89E-2</v>
      </c>
      <c r="R49" s="86">
        <v>13</v>
      </c>
      <c r="S49" s="84">
        <v>112.58</v>
      </c>
      <c r="T49" s="108">
        <v>17741763488</v>
      </c>
      <c r="U49" s="11" t="s">
        <v>48</v>
      </c>
      <c r="V49" s="11" t="s">
        <v>198</v>
      </c>
    </row>
    <row r="50" spans="1:22" ht="15" customHeight="1" x14ac:dyDescent="0.25">
      <c r="A50" s="11" t="s">
        <v>204</v>
      </c>
      <c r="B50" s="82" t="s">
        <v>205</v>
      </c>
      <c r="C50" s="109" t="s">
        <v>53</v>
      </c>
      <c r="D50" s="11" t="s">
        <v>45</v>
      </c>
      <c r="E50" s="11" t="s">
        <v>46</v>
      </c>
      <c r="F50" s="11" t="s">
        <v>47</v>
      </c>
      <c r="G50" s="83">
        <v>43254</v>
      </c>
      <c r="H50" s="84">
        <v>59.98</v>
      </c>
      <c r="I50" s="86">
        <v>2.4</v>
      </c>
      <c r="J50" s="84">
        <v>170.94</v>
      </c>
      <c r="K50" s="85">
        <v>2.8498999999999999</v>
      </c>
      <c r="L50" s="86">
        <v>71.23</v>
      </c>
      <c r="M50" s="85">
        <v>1.5299999999999999E-2</v>
      </c>
      <c r="N50" s="86">
        <v>0.7</v>
      </c>
      <c r="O50" s="86">
        <v>0.62</v>
      </c>
      <c r="P50" s="84">
        <v>-56.18</v>
      </c>
      <c r="Q50" s="85">
        <v>0.31359999999999999</v>
      </c>
      <c r="R50" s="86">
        <v>6</v>
      </c>
      <c r="S50" s="84">
        <v>30.87</v>
      </c>
      <c r="T50" s="108">
        <v>75297019795</v>
      </c>
      <c r="U50" s="11" t="s">
        <v>48</v>
      </c>
      <c r="V50" s="11" t="s">
        <v>71</v>
      </c>
    </row>
    <row r="51" spans="1:22" ht="15" customHeight="1" x14ac:dyDescent="0.25">
      <c r="A51" s="11" t="s">
        <v>206</v>
      </c>
      <c r="B51" s="82" t="s">
        <v>207</v>
      </c>
      <c r="C51" s="109" t="s">
        <v>44</v>
      </c>
      <c r="D51" s="11" t="s">
        <v>45</v>
      </c>
      <c r="E51" s="11" t="s">
        <v>46</v>
      </c>
      <c r="F51" s="11" t="s">
        <v>47</v>
      </c>
      <c r="G51" s="83">
        <v>43261</v>
      </c>
      <c r="H51" s="84">
        <v>213.75</v>
      </c>
      <c r="I51" s="86">
        <v>5.55</v>
      </c>
      <c r="J51" s="84">
        <v>1633.31</v>
      </c>
      <c r="K51" s="85">
        <v>7.6412000000000004</v>
      </c>
      <c r="L51" s="86">
        <v>294.29000000000002</v>
      </c>
      <c r="M51" s="85">
        <v>0</v>
      </c>
      <c r="N51" s="86">
        <v>1.6</v>
      </c>
      <c r="O51" s="86">
        <v>1.06</v>
      </c>
      <c r="P51" s="84">
        <v>-88.49</v>
      </c>
      <c r="Q51" s="85">
        <v>1.429</v>
      </c>
      <c r="R51" s="86">
        <v>0</v>
      </c>
      <c r="S51" s="84">
        <v>104.02</v>
      </c>
      <c r="T51" s="108">
        <v>802286800711</v>
      </c>
      <c r="U51" s="11" t="s">
        <v>48</v>
      </c>
      <c r="V51" s="11" t="s">
        <v>75</v>
      </c>
    </row>
    <row r="52" spans="1:22" ht="15" customHeight="1" x14ac:dyDescent="0.25">
      <c r="A52" s="11" t="s">
        <v>208</v>
      </c>
      <c r="B52" s="82" t="s">
        <v>209</v>
      </c>
      <c r="C52" s="109" t="s">
        <v>124</v>
      </c>
      <c r="D52" s="11" t="s">
        <v>45</v>
      </c>
      <c r="E52" s="11" t="s">
        <v>54</v>
      </c>
      <c r="F52" s="11" t="s">
        <v>91</v>
      </c>
      <c r="G52" s="83">
        <v>43345</v>
      </c>
      <c r="H52" s="84">
        <v>98.97</v>
      </c>
      <c r="I52" s="86">
        <v>4.24</v>
      </c>
      <c r="J52" s="84">
        <v>38.71</v>
      </c>
      <c r="K52" s="85">
        <v>0.3911</v>
      </c>
      <c r="L52" s="86">
        <v>9.1300000000000008</v>
      </c>
      <c r="M52" s="85">
        <v>0</v>
      </c>
      <c r="N52" s="86">
        <v>1.1000000000000001</v>
      </c>
      <c r="O52" s="86">
        <v>0.86</v>
      </c>
      <c r="P52" s="84">
        <v>-33.82</v>
      </c>
      <c r="Q52" s="85">
        <v>3.0999999999999999E-3</v>
      </c>
      <c r="R52" s="86">
        <v>0</v>
      </c>
      <c r="S52" s="84">
        <v>50.79</v>
      </c>
      <c r="T52" s="108">
        <v>3480996667</v>
      </c>
      <c r="U52" s="11" t="s">
        <v>63</v>
      </c>
      <c r="V52" s="11" t="s">
        <v>49</v>
      </c>
    </row>
    <row r="53" spans="1:22" ht="15" customHeight="1" x14ac:dyDescent="0.25">
      <c r="A53" s="11" t="s">
        <v>210</v>
      </c>
      <c r="B53" s="82" t="s">
        <v>211</v>
      </c>
      <c r="C53" s="109" t="s">
        <v>84</v>
      </c>
      <c r="D53" s="11" t="s">
        <v>85</v>
      </c>
      <c r="E53" s="11" t="s">
        <v>46</v>
      </c>
      <c r="F53" s="11" t="s">
        <v>86</v>
      </c>
      <c r="G53" s="83">
        <v>43237</v>
      </c>
      <c r="H53" s="84">
        <v>2.5</v>
      </c>
      <c r="I53" s="86">
        <v>0.23</v>
      </c>
      <c r="J53" s="84">
        <v>21.92</v>
      </c>
      <c r="K53" s="85">
        <v>8.7680000000000007</v>
      </c>
      <c r="L53" s="86">
        <v>95.3</v>
      </c>
      <c r="M53" s="85">
        <v>3.6499999999999998E-2</v>
      </c>
      <c r="N53" s="86">
        <v>0.6</v>
      </c>
      <c r="O53" s="86">
        <v>2.4900000000000002</v>
      </c>
      <c r="P53" s="84">
        <v>2.5</v>
      </c>
      <c r="Q53" s="85">
        <v>0.434</v>
      </c>
      <c r="R53" s="86">
        <v>0</v>
      </c>
      <c r="S53" s="84">
        <v>9.6199999999999992</v>
      </c>
      <c r="T53" s="108">
        <v>1443322405</v>
      </c>
      <c r="U53" s="11" t="s">
        <v>169</v>
      </c>
      <c r="V53" s="11" t="s">
        <v>139</v>
      </c>
    </row>
    <row r="54" spans="1:22" ht="15" customHeight="1" x14ac:dyDescent="0.25">
      <c r="A54" s="11" t="s">
        <v>212</v>
      </c>
      <c r="B54" s="82" t="s">
        <v>213</v>
      </c>
      <c r="C54" s="109" t="s">
        <v>84</v>
      </c>
      <c r="D54" s="11" t="s">
        <v>85</v>
      </c>
      <c r="E54" s="11" t="s">
        <v>46</v>
      </c>
      <c r="F54" s="11" t="s">
        <v>86</v>
      </c>
      <c r="G54" s="83">
        <v>43476</v>
      </c>
      <c r="H54" s="84">
        <v>75.900000000000006</v>
      </c>
      <c r="I54" s="86">
        <v>3.45</v>
      </c>
      <c r="J54" s="84">
        <v>169.05</v>
      </c>
      <c r="K54" s="85">
        <v>2.2273000000000001</v>
      </c>
      <c r="L54" s="86">
        <v>49</v>
      </c>
      <c r="M54" s="85">
        <v>0</v>
      </c>
      <c r="N54" s="86">
        <v>1.3</v>
      </c>
      <c r="O54" s="86">
        <v>2.71</v>
      </c>
      <c r="P54" s="84">
        <v>7.21</v>
      </c>
      <c r="Q54" s="85">
        <v>0.20250000000000001</v>
      </c>
      <c r="R54" s="86">
        <v>0</v>
      </c>
      <c r="S54" s="84">
        <v>52.14</v>
      </c>
      <c r="T54" s="108">
        <v>14125818255</v>
      </c>
      <c r="U54" s="11" t="s">
        <v>48</v>
      </c>
      <c r="V54" s="11" t="s">
        <v>60</v>
      </c>
    </row>
    <row r="55" spans="1:22" ht="15" customHeight="1" x14ac:dyDescent="0.25">
      <c r="A55" s="11" t="s">
        <v>214</v>
      </c>
      <c r="B55" s="82" t="s">
        <v>215</v>
      </c>
      <c r="C55" s="109" t="s">
        <v>124</v>
      </c>
      <c r="D55" s="11" t="s">
        <v>85</v>
      </c>
      <c r="E55" s="11" t="s">
        <v>44</v>
      </c>
      <c r="F55" s="11" t="s">
        <v>201</v>
      </c>
      <c r="G55" s="83">
        <v>43228</v>
      </c>
      <c r="H55" s="84">
        <v>305.47000000000003</v>
      </c>
      <c r="I55" s="86">
        <v>12.59</v>
      </c>
      <c r="J55" s="84">
        <v>304.20999999999998</v>
      </c>
      <c r="K55" s="85">
        <v>0.99590000000000001</v>
      </c>
      <c r="L55" s="86">
        <v>24.16</v>
      </c>
      <c r="M55" s="85">
        <v>8.8999999999999999E-3</v>
      </c>
      <c r="N55" s="86">
        <v>1</v>
      </c>
      <c r="O55" s="11" t="s">
        <v>56</v>
      </c>
      <c r="P55" s="11" t="s">
        <v>56</v>
      </c>
      <c r="Q55" s="85">
        <v>7.8299999999999995E-2</v>
      </c>
      <c r="R55" s="86">
        <v>7</v>
      </c>
      <c r="S55" s="84">
        <v>188.14</v>
      </c>
      <c r="T55" s="108">
        <v>78681480609</v>
      </c>
      <c r="U55" s="11" t="s">
        <v>48</v>
      </c>
      <c r="V55" s="11" t="s">
        <v>57</v>
      </c>
    </row>
    <row r="56" spans="1:22" ht="15" customHeight="1" x14ac:dyDescent="0.25">
      <c r="A56" s="11" t="s">
        <v>216</v>
      </c>
      <c r="B56" s="82" t="s">
        <v>217</v>
      </c>
      <c r="C56" s="109" t="s">
        <v>84</v>
      </c>
      <c r="D56" s="11" t="s">
        <v>85</v>
      </c>
      <c r="E56" s="11" t="s">
        <v>46</v>
      </c>
      <c r="F56" s="11" t="s">
        <v>86</v>
      </c>
      <c r="G56" s="83">
        <v>43432</v>
      </c>
      <c r="H56" s="84">
        <v>113.4</v>
      </c>
      <c r="I56" s="86">
        <v>5.23</v>
      </c>
      <c r="J56" s="84">
        <v>166.8</v>
      </c>
      <c r="K56" s="85">
        <v>1.4709000000000001</v>
      </c>
      <c r="L56" s="86">
        <v>31.89</v>
      </c>
      <c r="M56" s="85">
        <v>8.5000000000000006E-3</v>
      </c>
      <c r="N56" s="86">
        <v>0.9</v>
      </c>
      <c r="O56" s="11" t="s">
        <v>56</v>
      </c>
      <c r="P56" s="11" t="s">
        <v>56</v>
      </c>
      <c r="Q56" s="85">
        <v>0.11700000000000001</v>
      </c>
      <c r="R56" s="86">
        <v>6</v>
      </c>
      <c r="S56" s="84">
        <v>49.78</v>
      </c>
      <c r="T56" s="108">
        <v>40172779934</v>
      </c>
      <c r="U56" s="11" t="s">
        <v>48</v>
      </c>
      <c r="V56" s="11" t="s">
        <v>57</v>
      </c>
    </row>
    <row r="57" spans="1:22" ht="15" customHeight="1" x14ac:dyDescent="0.25">
      <c r="A57" s="11" t="s">
        <v>218</v>
      </c>
      <c r="B57" s="82" t="s">
        <v>219</v>
      </c>
      <c r="C57" s="109" t="s">
        <v>106</v>
      </c>
      <c r="D57" s="11" t="s">
        <v>85</v>
      </c>
      <c r="E57" s="11" t="s">
        <v>54</v>
      </c>
      <c r="F57" s="11" t="s">
        <v>107</v>
      </c>
      <c r="G57" s="83">
        <v>43473</v>
      </c>
      <c r="H57" s="84">
        <v>66.31</v>
      </c>
      <c r="I57" s="86">
        <v>1.95</v>
      </c>
      <c r="J57" s="84">
        <v>49.27</v>
      </c>
      <c r="K57" s="85">
        <v>0.74299999999999999</v>
      </c>
      <c r="L57" s="86">
        <v>25.27</v>
      </c>
      <c r="M57" s="85">
        <v>1.14E-2</v>
      </c>
      <c r="N57" s="86">
        <v>1.4</v>
      </c>
      <c r="O57" s="86">
        <v>2.16</v>
      </c>
      <c r="P57" s="84">
        <v>1.92</v>
      </c>
      <c r="Q57" s="85">
        <v>8.3799999999999999E-2</v>
      </c>
      <c r="R57" s="86">
        <v>20</v>
      </c>
      <c r="S57" s="84">
        <v>23.34</v>
      </c>
      <c r="T57" s="108">
        <v>7089460365</v>
      </c>
      <c r="U57" s="11" t="s">
        <v>63</v>
      </c>
      <c r="V57" s="11" t="s">
        <v>152</v>
      </c>
    </row>
    <row r="58" spans="1:22" ht="15" customHeight="1" x14ac:dyDescent="0.25">
      <c r="A58" s="11" t="s">
        <v>220</v>
      </c>
      <c r="B58" s="82" t="s">
        <v>221</v>
      </c>
      <c r="C58" s="109" t="s">
        <v>53</v>
      </c>
      <c r="D58" s="11" t="s">
        <v>45</v>
      </c>
      <c r="E58" s="11" t="s">
        <v>46</v>
      </c>
      <c r="F58" s="11" t="s">
        <v>47</v>
      </c>
      <c r="G58" s="83">
        <v>43276</v>
      </c>
      <c r="H58" s="84">
        <v>0</v>
      </c>
      <c r="I58" s="86">
        <v>-4.57</v>
      </c>
      <c r="J58" s="84">
        <v>33.130000000000003</v>
      </c>
      <c r="K58" s="11" t="s">
        <v>56</v>
      </c>
      <c r="L58" s="11" t="s">
        <v>56</v>
      </c>
      <c r="M58" s="85">
        <v>3.0200000000000001E-2</v>
      </c>
      <c r="N58" s="86">
        <v>1.7</v>
      </c>
      <c r="O58" s="86">
        <v>1.39</v>
      </c>
      <c r="P58" s="84">
        <v>-25.18</v>
      </c>
      <c r="Q58" s="85">
        <v>-7.8700000000000006E-2</v>
      </c>
      <c r="R58" s="86">
        <v>0</v>
      </c>
      <c r="S58" s="84">
        <v>22.05</v>
      </c>
      <c r="T58" s="108">
        <v>12574279873</v>
      </c>
      <c r="U58" s="11" t="s">
        <v>48</v>
      </c>
      <c r="V58" s="11" t="s">
        <v>222</v>
      </c>
    </row>
    <row r="59" spans="1:22" ht="15" customHeight="1" x14ac:dyDescent="0.25">
      <c r="A59" s="11" t="s">
        <v>223</v>
      </c>
      <c r="B59" s="82" t="s">
        <v>224</v>
      </c>
      <c r="C59" s="109" t="s">
        <v>44</v>
      </c>
      <c r="D59" s="11" t="s">
        <v>45</v>
      </c>
      <c r="E59" s="11" t="s">
        <v>46</v>
      </c>
      <c r="F59" s="11" t="s">
        <v>47</v>
      </c>
      <c r="G59" s="83">
        <v>43276</v>
      </c>
      <c r="H59" s="84">
        <v>0</v>
      </c>
      <c r="I59" s="86">
        <v>-3.15</v>
      </c>
      <c r="J59" s="84">
        <v>49.13</v>
      </c>
      <c r="K59" s="11" t="s">
        <v>56</v>
      </c>
      <c r="L59" s="11" t="s">
        <v>56</v>
      </c>
      <c r="M59" s="85">
        <v>4.1000000000000003E-3</v>
      </c>
      <c r="N59" s="86">
        <v>1.6</v>
      </c>
      <c r="O59" s="86">
        <v>1.17</v>
      </c>
      <c r="P59" s="84">
        <v>-45.84</v>
      </c>
      <c r="Q59" s="85">
        <v>-0.1205</v>
      </c>
      <c r="R59" s="86">
        <v>0</v>
      </c>
      <c r="S59" s="84">
        <v>18.32</v>
      </c>
      <c r="T59" s="108">
        <v>24775321155</v>
      </c>
      <c r="U59" s="11" t="s">
        <v>48</v>
      </c>
      <c r="V59" s="11" t="s">
        <v>222</v>
      </c>
    </row>
    <row r="60" spans="1:22" ht="15" customHeight="1" x14ac:dyDescent="0.25">
      <c r="A60" s="11" t="s">
        <v>225</v>
      </c>
      <c r="B60" s="82" t="s">
        <v>226</v>
      </c>
      <c r="C60" s="109" t="s">
        <v>74</v>
      </c>
      <c r="D60" s="11" t="s">
        <v>85</v>
      </c>
      <c r="E60" s="11" t="s">
        <v>44</v>
      </c>
      <c r="F60" s="11" t="s">
        <v>201</v>
      </c>
      <c r="G60" s="83">
        <v>43473</v>
      </c>
      <c r="H60" s="84">
        <v>195.3</v>
      </c>
      <c r="I60" s="86">
        <v>8</v>
      </c>
      <c r="J60" s="84">
        <v>166.88</v>
      </c>
      <c r="K60" s="85">
        <v>0.85450000000000004</v>
      </c>
      <c r="L60" s="86">
        <v>20.86</v>
      </c>
      <c r="M60" s="85">
        <v>2.5499999999999998E-2</v>
      </c>
      <c r="N60" s="86">
        <v>0.8</v>
      </c>
      <c r="O60" s="86">
        <v>2.17</v>
      </c>
      <c r="P60" s="84">
        <v>-13.21</v>
      </c>
      <c r="Q60" s="85">
        <v>6.1800000000000001E-2</v>
      </c>
      <c r="R60" s="86">
        <v>20</v>
      </c>
      <c r="S60" s="84">
        <v>94.7</v>
      </c>
      <c r="T60" s="108">
        <v>36652022352</v>
      </c>
      <c r="U60" s="11" t="s">
        <v>48</v>
      </c>
      <c r="V60" s="11" t="s">
        <v>172</v>
      </c>
    </row>
    <row r="61" spans="1:22" ht="15" customHeight="1" x14ac:dyDescent="0.25">
      <c r="A61" s="11" t="s">
        <v>227</v>
      </c>
      <c r="B61" s="82" t="s">
        <v>228</v>
      </c>
      <c r="C61" s="109" t="s">
        <v>90</v>
      </c>
      <c r="D61" s="11" t="s">
        <v>85</v>
      </c>
      <c r="E61" s="11" t="s">
        <v>46</v>
      </c>
      <c r="F61" s="11" t="s">
        <v>86</v>
      </c>
      <c r="G61" s="83">
        <v>43243</v>
      </c>
      <c r="H61" s="84">
        <v>57.17</v>
      </c>
      <c r="I61" s="86">
        <v>2.7</v>
      </c>
      <c r="J61" s="84">
        <v>88.51</v>
      </c>
      <c r="K61" s="85">
        <v>1.5482</v>
      </c>
      <c r="L61" s="86">
        <v>32.78</v>
      </c>
      <c r="M61" s="85">
        <v>7.9000000000000008E-3</v>
      </c>
      <c r="N61" s="86">
        <v>0.9</v>
      </c>
      <c r="O61" s="86">
        <v>1.8</v>
      </c>
      <c r="P61" s="84">
        <v>-4.74</v>
      </c>
      <c r="Q61" s="85">
        <v>0.12139999999999999</v>
      </c>
      <c r="R61" s="86">
        <v>6</v>
      </c>
      <c r="S61" s="84">
        <v>31.92</v>
      </c>
      <c r="T61" s="108">
        <v>26670453413</v>
      </c>
      <c r="U61" s="11" t="s">
        <v>48</v>
      </c>
      <c r="V61" s="11" t="s">
        <v>100</v>
      </c>
    </row>
    <row r="62" spans="1:22" ht="15" customHeight="1" x14ac:dyDescent="0.25">
      <c r="A62" s="11" t="s">
        <v>229</v>
      </c>
      <c r="B62" s="82" t="s">
        <v>230</v>
      </c>
      <c r="C62" s="109" t="s">
        <v>124</v>
      </c>
      <c r="D62" s="11" t="s">
        <v>85</v>
      </c>
      <c r="E62" s="11" t="s">
        <v>44</v>
      </c>
      <c r="F62" s="11" t="s">
        <v>201</v>
      </c>
      <c r="G62" s="83">
        <v>43243</v>
      </c>
      <c r="H62" s="84">
        <v>103.26</v>
      </c>
      <c r="I62" s="86">
        <v>5</v>
      </c>
      <c r="J62" s="84">
        <v>78.59</v>
      </c>
      <c r="K62" s="85">
        <v>0.7611</v>
      </c>
      <c r="L62" s="86">
        <v>15.72</v>
      </c>
      <c r="M62" s="85">
        <v>1.4800000000000001E-2</v>
      </c>
      <c r="N62" s="86">
        <v>1.8</v>
      </c>
      <c r="O62" s="86">
        <v>1.6</v>
      </c>
      <c r="P62" s="84">
        <v>-11.02</v>
      </c>
      <c r="Q62" s="85">
        <v>3.61E-2</v>
      </c>
      <c r="R62" s="86">
        <v>2</v>
      </c>
      <c r="S62" s="84">
        <v>38.4</v>
      </c>
      <c r="T62" s="108">
        <v>20706263515</v>
      </c>
      <c r="U62" s="11" t="s">
        <v>48</v>
      </c>
      <c r="V62" s="11" t="s">
        <v>49</v>
      </c>
    </row>
    <row r="63" spans="1:22" ht="15" customHeight="1" x14ac:dyDescent="0.25">
      <c r="A63" s="11" t="s">
        <v>231</v>
      </c>
      <c r="B63" s="82" t="s">
        <v>232</v>
      </c>
      <c r="C63" s="109" t="s">
        <v>53</v>
      </c>
      <c r="D63" s="11" t="s">
        <v>45</v>
      </c>
      <c r="E63" s="11" t="s">
        <v>46</v>
      </c>
      <c r="F63" s="11" t="s">
        <v>47</v>
      </c>
      <c r="G63" s="83">
        <v>43432</v>
      </c>
      <c r="H63" s="84">
        <v>2.58</v>
      </c>
      <c r="I63" s="86">
        <v>1.08</v>
      </c>
      <c r="J63" s="84">
        <v>130.94</v>
      </c>
      <c r="K63" s="85">
        <v>50.751899999999999</v>
      </c>
      <c r="L63" s="86">
        <v>121.24</v>
      </c>
      <c r="M63" s="85">
        <v>2.63E-2</v>
      </c>
      <c r="N63" s="86">
        <v>0.9</v>
      </c>
      <c r="O63" s="86">
        <v>0.48</v>
      </c>
      <c r="P63" s="84">
        <v>-59.02</v>
      </c>
      <c r="Q63" s="85">
        <v>0.56369999999999998</v>
      </c>
      <c r="R63" s="86">
        <v>7</v>
      </c>
      <c r="S63" s="84">
        <v>55.44</v>
      </c>
      <c r="T63" s="108">
        <v>14079533266</v>
      </c>
      <c r="U63" s="11" t="s">
        <v>48</v>
      </c>
      <c r="V63" s="11" t="s">
        <v>71</v>
      </c>
    </row>
    <row r="64" spans="1:22" ht="15" customHeight="1" x14ac:dyDescent="0.25">
      <c r="A64" s="11" t="s">
        <v>233</v>
      </c>
      <c r="B64" s="82" t="s">
        <v>234</v>
      </c>
      <c r="C64" s="109" t="s">
        <v>84</v>
      </c>
      <c r="D64" s="11" t="s">
        <v>45</v>
      </c>
      <c r="E64" s="11" t="s">
        <v>46</v>
      </c>
      <c r="F64" s="11" t="s">
        <v>47</v>
      </c>
      <c r="G64" s="83">
        <v>43283</v>
      </c>
      <c r="H64" s="84">
        <v>1.34</v>
      </c>
      <c r="I64" s="86">
        <v>2.88</v>
      </c>
      <c r="J64" s="84">
        <v>19.93</v>
      </c>
      <c r="K64" s="85">
        <v>14.873100000000001</v>
      </c>
      <c r="L64" s="86">
        <v>6.92</v>
      </c>
      <c r="M64" s="85">
        <v>9.4299999999999995E-2</v>
      </c>
      <c r="N64" s="86">
        <v>1</v>
      </c>
      <c r="O64" s="86">
        <v>1.1499999999999999</v>
      </c>
      <c r="P64" s="84">
        <v>-5.41</v>
      </c>
      <c r="Q64" s="85">
        <v>-7.9000000000000008E-3</v>
      </c>
      <c r="R64" s="86">
        <v>0</v>
      </c>
      <c r="S64" s="84">
        <v>22.52</v>
      </c>
      <c r="T64" s="108">
        <v>2594483453</v>
      </c>
      <c r="U64" s="11" t="s">
        <v>63</v>
      </c>
      <c r="V64" s="11" t="s">
        <v>235</v>
      </c>
    </row>
    <row r="65" spans="1:22" ht="15" customHeight="1" x14ac:dyDescent="0.25">
      <c r="A65" s="11" t="s">
        <v>236</v>
      </c>
      <c r="B65" s="82" t="s">
        <v>237</v>
      </c>
      <c r="C65" s="109" t="s">
        <v>44</v>
      </c>
      <c r="D65" s="11" t="s">
        <v>45</v>
      </c>
      <c r="E65" s="11" t="s">
        <v>46</v>
      </c>
      <c r="F65" s="11" t="s">
        <v>47</v>
      </c>
      <c r="G65" s="83">
        <v>43208</v>
      </c>
      <c r="H65" s="84">
        <v>0</v>
      </c>
      <c r="I65" s="86">
        <v>-0.27</v>
      </c>
      <c r="J65" s="84">
        <v>18.73</v>
      </c>
      <c r="K65" s="11" t="s">
        <v>56</v>
      </c>
      <c r="L65" s="11" t="s">
        <v>56</v>
      </c>
      <c r="M65" s="85">
        <v>1.2800000000000001E-2</v>
      </c>
      <c r="N65" s="86">
        <v>1.5</v>
      </c>
      <c r="O65" s="86">
        <v>2.2599999999999998</v>
      </c>
      <c r="P65" s="84">
        <v>-15.45</v>
      </c>
      <c r="Q65" s="85">
        <v>-0.38940000000000002</v>
      </c>
      <c r="R65" s="86">
        <v>2</v>
      </c>
      <c r="S65" s="84">
        <v>13.39</v>
      </c>
      <c r="T65" s="108">
        <v>9051128057</v>
      </c>
      <c r="U65" s="11" t="s">
        <v>63</v>
      </c>
      <c r="V65" s="11" t="s">
        <v>152</v>
      </c>
    </row>
    <row r="66" spans="1:22" ht="15" customHeight="1" x14ac:dyDescent="0.25">
      <c r="A66" s="11" t="s">
        <v>238</v>
      </c>
      <c r="B66" s="82" t="s">
        <v>239</v>
      </c>
      <c r="C66" s="109" t="s">
        <v>124</v>
      </c>
      <c r="D66" s="11" t="s">
        <v>45</v>
      </c>
      <c r="E66" s="11" t="s">
        <v>54</v>
      </c>
      <c r="F66" s="11" t="s">
        <v>91</v>
      </c>
      <c r="G66" s="83">
        <v>43311</v>
      </c>
      <c r="H66" s="84">
        <v>45.58</v>
      </c>
      <c r="I66" s="86">
        <v>1.36</v>
      </c>
      <c r="J66" s="84">
        <v>31.53</v>
      </c>
      <c r="K66" s="85">
        <v>0.69179999999999997</v>
      </c>
      <c r="L66" s="86">
        <v>23.18</v>
      </c>
      <c r="M66" s="85">
        <v>0</v>
      </c>
      <c r="N66" s="86">
        <v>1</v>
      </c>
      <c r="O66" s="86">
        <v>1.65</v>
      </c>
      <c r="P66" s="84">
        <v>-7.45</v>
      </c>
      <c r="Q66" s="85">
        <v>7.3400000000000007E-2</v>
      </c>
      <c r="R66" s="86">
        <v>0</v>
      </c>
      <c r="S66" s="84">
        <v>33.700000000000003</v>
      </c>
      <c r="T66" s="108">
        <v>5481742859</v>
      </c>
      <c r="U66" s="11" t="s">
        <v>63</v>
      </c>
      <c r="V66" s="11" t="s">
        <v>240</v>
      </c>
    </row>
    <row r="67" spans="1:22" ht="15" customHeight="1" x14ac:dyDescent="0.25">
      <c r="A67" s="11" t="s">
        <v>241</v>
      </c>
      <c r="B67" s="82" t="s">
        <v>242</v>
      </c>
      <c r="C67" s="109" t="s">
        <v>74</v>
      </c>
      <c r="D67" s="11" t="s">
        <v>85</v>
      </c>
      <c r="E67" s="11" t="s">
        <v>54</v>
      </c>
      <c r="F67" s="11" t="s">
        <v>107</v>
      </c>
      <c r="G67" s="83">
        <v>43281</v>
      </c>
      <c r="H67" s="84">
        <v>114.26</v>
      </c>
      <c r="I67" s="86">
        <v>6.11</v>
      </c>
      <c r="J67" s="84">
        <v>75.849999999999994</v>
      </c>
      <c r="K67" s="85">
        <v>0.66379999999999995</v>
      </c>
      <c r="L67" s="86">
        <v>12.41</v>
      </c>
      <c r="M67" s="85">
        <v>0</v>
      </c>
      <c r="N67" s="86">
        <v>1.2</v>
      </c>
      <c r="O67" s="86">
        <v>1.69</v>
      </c>
      <c r="P67" s="84">
        <v>8.89</v>
      </c>
      <c r="Q67" s="85">
        <v>1.9599999999999999E-2</v>
      </c>
      <c r="R67" s="86">
        <v>0</v>
      </c>
      <c r="S67" s="84">
        <v>102.38</v>
      </c>
      <c r="T67" s="108">
        <v>6611996066</v>
      </c>
      <c r="U67" s="11" t="s">
        <v>63</v>
      </c>
      <c r="V67" s="11" t="s">
        <v>100</v>
      </c>
    </row>
    <row r="68" spans="1:22" ht="15" customHeight="1" x14ac:dyDescent="0.25">
      <c r="A68" s="11" t="s">
        <v>243</v>
      </c>
      <c r="B68" s="82" t="s">
        <v>244</v>
      </c>
      <c r="C68" s="109" t="s">
        <v>44</v>
      </c>
      <c r="D68" s="11" t="s">
        <v>45</v>
      </c>
      <c r="E68" s="11" t="s">
        <v>46</v>
      </c>
      <c r="F68" s="11" t="s">
        <v>47</v>
      </c>
      <c r="G68" s="83">
        <v>43168</v>
      </c>
      <c r="H68" s="84">
        <v>0</v>
      </c>
      <c r="I68" s="86">
        <v>1.69</v>
      </c>
      <c r="J68" s="84">
        <v>76.349999999999994</v>
      </c>
      <c r="K68" s="11" t="s">
        <v>56</v>
      </c>
      <c r="L68" s="86">
        <v>45.18</v>
      </c>
      <c r="M68" s="85">
        <v>1.61E-2</v>
      </c>
      <c r="N68" s="86">
        <v>1.3</v>
      </c>
      <c r="O68" s="86">
        <v>1.96</v>
      </c>
      <c r="P68" s="84">
        <v>-53.1</v>
      </c>
      <c r="Q68" s="85">
        <v>0.18340000000000001</v>
      </c>
      <c r="R68" s="86">
        <v>0</v>
      </c>
      <c r="S68" s="84">
        <v>60.19</v>
      </c>
      <c r="T68" s="108">
        <v>4780502454</v>
      </c>
      <c r="U68" s="11" t="s">
        <v>63</v>
      </c>
      <c r="V68" s="11" t="s">
        <v>172</v>
      </c>
    </row>
    <row r="69" spans="1:22" ht="15" customHeight="1" x14ac:dyDescent="0.25">
      <c r="A69" s="11" t="s">
        <v>245</v>
      </c>
      <c r="B69" s="82" t="s">
        <v>246</v>
      </c>
      <c r="C69" s="109" t="s">
        <v>44</v>
      </c>
      <c r="D69" s="11" t="s">
        <v>45</v>
      </c>
      <c r="E69" s="11" t="s">
        <v>46</v>
      </c>
      <c r="F69" s="11" t="s">
        <v>47</v>
      </c>
      <c r="G69" s="83">
        <v>43344</v>
      </c>
      <c r="H69" s="84">
        <v>0</v>
      </c>
      <c r="I69" s="86">
        <v>-1.36</v>
      </c>
      <c r="J69" s="84">
        <v>27.73</v>
      </c>
      <c r="K69" s="11" t="s">
        <v>56</v>
      </c>
      <c r="L69" s="11" t="s">
        <v>56</v>
      </c>
      <c r="M69" s="85">
        <v>0</v>
      </c>
      <c r="N69" s="86">
        <v>2.4</v>
      </c>
      <c r="O69" s="86">
        <v>2.87</v>
      </c>
      <c r="P69" s="84">
        <v>-8.4</v>
      </c>
      <c r="Q69" s="85">
        <v>-0.1444</v>
      </c>
      <c r="R69" s="86">
        <v>0</v>
      </c>
      <c r="S69" s="84">
        <v>22.24</v>
      </c>
      <c r="T69" s="108">
        <v>3485217262</v>
      </c>
      <c r="U69" s="11" t="s">
        <v>63</v>
      </c>
      <c r="V69" s="11" t="s">
        <v>235</v>
      </c>
    </row>
    <row r="70" spans="1:22" ht="15" customHeight="1" x14ac:dyDescent="0.25">
      <c r="A70" s="11" t="s">
        <v>247</v>
      </c>
      <c r="B70" s="82" t="s">
        <v>248</v>
      </c>
      <c r="C70" s="109" t="s">
        <v>90</v>
      </c>
      <c r="D70" s="11" t="s">
        <v>85</v>
      </c>
      <c r="E70" s="11" t="s">
        <v>46</v>
      </c>
      <c r="F70" s="11" t="s">
        <v>86</v>
      </c>
      <c r="G70" s="83">
        <v>43280</v>
      </c>
      <c r="H70" s="84">
        <v>31.36</v>
      </c>
      <c r="I70" s="86">
        <v>1.42</v>
      </c>
      <c r="J70" s="84">
        <v>46.78</v>
      </c>
      <c r="K70" s="85">
        <v>1.4917</v>
      </c>
      <c r="L70" s="86">
        <v>32.94</v>
      </c>
      <c r="M70" s="85">
        <v>6.4000000000000003E-3</v>
      </c>
      <c r="N70" s="86">
        <v>0.9</v>
      </c>
      <c r="O70" s="86">
        <v>2.19</v>
      </c>
      <c r="P70" s="84">
        <v>-2.82</v>
      </c>
      <c r="Q70" s="85">
        <v>0.1222</v>
      </c>
      <c r="R70" s="86">
        <v>8</v>
      </c>
      <c r="S70" s="84">
        <v>26.51</v>
      </c>
      <c r="T70" s="108">
        <v>35695524848</v>
      </c>
      <c r="U70" s="11" t="s">
        <v>48</v>
      </c>
      <c r="V70" s="11" t="s">
        <v>249</v>
      </c>
    </row>
    <row r="71" spans="1:22" ht="15" customHeight="1" x14ac:dyDescent="0.25">
      <c r="A71" s="11" t="s">
        <v>68</v>
      </c>
      <c r="B71" s="82" t="s">
        <v>69</v>
      </c>
      <c r="C71" s="109" t="s">
        <v>70</v>
      </c>
      <c r="D71" s="11" t="s">
        <v>45</v>
      </c>
      <c r="E71" s="11" t="s">
        <v>46</v>
      </c>
      <c r="F71" s="11" t="s">
        <v>47</v>
      </c>
      <c r="G71" s="83">
        <v>43452</v>
      </c>
      <c r="H71" s="84">
        <v>133.38</v>
      </c>
      <c r="I71" s="86">
        <v>6.01</v>
      </c>
      <c r="J71" s="84">
        <v>192.34</v>
      </c>
      <c r="K71" s="85">
        <v>1.4419999999999999</v>
      </c>
      <c r="L71" s="86">
        <v>32</v>
      </c>
      <c r="M71" s="85">
        <v>2.9499999999999998E-2</v>
      </c>
      <c r="N71" s="86">
        <v>0.6</v>
      </c>
      <c r="O71" s="86">
        <v>0.72</v>
      </c>
      <c r="P71" s="84">
        <v>-56.29</v>
      </c>
      <c r="Q71" s="85">
        <v>0.11749999999999999</v>
      </c>
      <c r="R71" s="86">
        <v>6</v>
      </c>
      <c r="S71" s="84">
        <v>93.82</v>
      </c>
      <c r="T71" s="108">
        <v>26585811313</v>
      </c>
      <c r="U71" s="11" t="s">
        <v>48</v>
      </c>
      <c r="V71" s="11" t="s">
        <v>71</v>
      </c>
    </row>
    <row r="72" spans="1:22" ht="15" customHeight="1" x14ac:dyDescent="0.25">
      <c r="A72" s="11" t="s">
        <v>250</v>
      </c>
      <c r="B72" s="82" t="s">
        <v>251</v>
      </c>
      <c r="C72" s="109" t="s">
        <v>84</v>
      </c>
      <c r="D72" s="11" t="s">
        <v>45</v>
      </c>
      <c r="E72" s="11" t="s">
        <v>54</v>
      </c>
      <c r="F72" s="11" t="s">
        <v>91</v>
      </c>
      <c r="G72" s="83">
        <v>43500</v>
      </c>
      <c r="H72" s="84">
        <v>579.16999999999996</v>
      </c>
      <c r="I72" s="86">
        <v>15.04</v>
      </c>
      <c r="J72" s="84">
        <v>272.12</v>
      </c>
      <c r="K72" s="85">
        <v>0.4698</v>
      </c>
      <c r="L72" s="86">
        <v>18.09</v>
      </c>
      <c r="M72" s="85">
        <v>2.5700000000000001E-2</v>
      </c>
      <c r="N72" s="86">
        <v>0.7</v>
      </c>
      <c r="O72" s="86">
        <v>3.9</v>
      </c>
      <c r="P72" s="84">
        <v>-33.79</v>
      </c>
      <c r="Q72" s="85">
        <v>4.8000000000000001E-2</v>
      </c>
      <c r="R72" s="86">
        <v>8</v>
      </c>
      <c r="S72" s="84">
        <v>174.29</v>
      </c>
      <c r="T72" s="108">
        <v>110826582531</v>
      </c>
      <c r="U72" s="11" t="s">
        <v>48</v>
      </c>
      <c r="V72" s="11" t="s">
        <v>100</v>
      </c>
    </row>
    <row r="73" spans="1:22" ht="15" customHeight="1" x14ac:dyDescent="0.25">
      <c r="A73" s="11" t="s">
        <v>252</v>
      </c>
      <c r="B73" s="82" t="s">
        <v>253</v>
      </c>
      <c r="C73" s="109" t="s">
        <v>44</v>
      </c>
      <c r="D73" s="11" t="s">
        <v>45</v>
      </c>
      <c r="E73" s="11" t="s">
        <v>46</v>
      </c>
      <c r="F73" s="11" t="s">
        <v>47</v>
      </c>
      <c r="G73" s="83">
        <v>43281</v>
      </c>
      <c r="H73" s="84">
        <v>0</v>
      </c>
      <c r="I73" s="86">
        <v>-0.44</v>
      </c>
      <c r="J73" s="84">
        <v>2.64</v>
      </c>
      <c r="K73" s="11" t="s">
        <v>56</v>
      </c>
      <c r="L73" s="11" t="s">
        <v>56</v>
      </c>
      <c r="M73" s="85">
        <v>0</v>
      </c>
      <c r="N73" s="86">
        <v>2.1</v>
      </c>
      <c r="O73" s="86">
        <v>1.23</v>
      </c>
      <c r="P73" s="84">
        <v>-4</v>
      </c>
      <c r="Q73" s="85">
        <v>-7.2499999999999995E-2</v>
      </c>
      <c r="R73" s="86">
        <v>0</v>
      </c>
      <c r="S73" s="84">
        <v>0</v>
      </c>
      <c r="T73" s="108">
        <v>1167830446</v>
      </c>
      <c r="U73" s="11" t="s">
        <v>169</v>
      </c>
      <c r="V73" s="11" t="s">
        <v>254</v>
      </c>
    </row>
    <row r="74" spans="1:22" ht="15" customHeight="1" x14ac:dyDescent="0.25">
      <c r="A74" s="11" t="s">
        <v>255</v>
      </c>
      <c r="B74" s="82" t="s">
        <v>256</v>
      </c>
      <c r="C74" s="109" t="s">
        <v>70</v>
      </c>
      <c r="D74" s="11" t="s">
        <v>45</v>
      </c>
      <c r="E74" s="11" t="s">
        <v>44</v>
      </c>
      <c r="F74" s="11" t="s">
        <v>186</v>
      </c>
      <c r="G74" s="83">
        <v>43480</v>
      </c>
      <c r="H74" s="84">
        <v>123.25</v>
      </c>
      <c r="I74" s="86">
        <v>3.98</v>
      </c>
      <c r="J74" s="84">
        <v>103.67</v>
      </c>
      <c r="K74" s="85">
        <v>0.84109999999999996</v>
      </c>
      <c r="L74" s="86">
        <v>26.05</v>
      </c>
      <c r="M74" s="85">
        <v>1.7000000000000001E-2</v>
      </c>
      <c r="N74" s="86">
        <v>1.4</v>
      </c>
      <c r="O74" s="86">
        <v>1</v>
      </c>
      <c r="P74" s="84">
        <v>-20.07</v>
      </c>
      <c r="Q74" s="85">
        <v>8.77E-2</v>
      </c>
      <c r="R74" s="86">
        <v>7</v>
      </c>
      <c r="S74" s="84">
        <v>38.74</v>
      </c>
      <c r="T74" s="108">
        <v>8989225541</v>
      </c>
      <c r="U74" s="11" t="s">
        <v>63</v>
      </c>
      <c r="V74" s="11" t="s">
        <v>67</v>
      </c>
    </row>
    <row r="75" spans="1:22" ht="15" customHeight="1" x14ac:dyDescent="0.25">
      <c r="A75" s="11" t="s">
        <v>257</v>
      </c>
      <c r="B75" s="82" t="s">
        <v>258</v>
      </c>
      <c r="C75" s="109" t="s">
        <v>44</v>
      </c>
      <c r="D75" s="11" t="s">
        <v>45</v>
      </c>
      <c r="E75" s="11" t="s">
        <v>46</v>
      </c>
      <c r="F75" s="11" t="s">
        <v>47</v>
      </c>
      <c r="G75" s="83">
        <v>43258</v>
      </c>
      <c r="H75" s="84">
        <v>50.71</v>
      </c>
      <c r="I75" s="86">
        <v>2.75</v>
      </c>
      <c r="J75" s="84">
        <v>95.58</v>
      </c>
      <c r="K75" s="85">
        <v>1.8848</v>
      </c>
      <c r="L75" s="86">
        <v>34.76</v>
      </c>
      <c r="M75" s="85">
        <v>1.6899999999999998E-2</v>
      </c>
      <c r="N75" s="86">
        <v>0.3</v>
      </c>
      <c r="O75" s="86">
        <v>0.28999999999999998</v>
      </c>
      <c r="P75" s="84">
        <v>-75.69</v>
      </c>
      <c r="Q75" s="85">
        <v>0.1313</v>
      </c>
      <c r="R75" s="86">
        <v>4</v>
      </c>
      <c r="S75" s="84">
        <v>47.05</v>
      </c>
      <c r="T75" s="108">
        <v>17261652750</v>
      </c>
      <c r="U75" s="11" t="s">
        <v>48</v>
      </c>
      <c r="V75" s="11" t="s">
        <v>80</v>
      </c>
    </row>
    <row r="76" spans="1:22" ht="15" customHeight="1" x14ac:dyDescent="0.25">
      <c r="A76" s="11" t="s">
        <v>259</v>
      </c>
      <c r="B76" s="82" t="s">
        <v>260</v>
      </c>
      <c r="C76" s="109" t="s">
        <v>84</v>
      </c>
      <c r="D76" s="11" t="s">
        <v>85</v>
      </c>
      <c r="E76" s="11" t="s">
        <v>46</v>
      </c>
      <c r="F76" s="11" t="s">
        <v>86</v>
      </c>
      <c r="G76" s="83">
        <v>43414</v>
      </c>
      <c r="H76" s="84">
        <v>72.33</v>
      </c>
      <c r="I76" s="86">
        <v>5.45</v>
      </c>
      <c r="J76" s="84">
        <v>103.42</v>
      </c>
      <c r="K76" s="85">
        <v>1.4298</v>
      </c>
      <c r="L76" s="86">
        <v>18.98</v>
      </c>
      <c r="M76" s="85">
        <v>1.2999999999999999E-2</v>
      </c>
      <c r="N76" s="86">
        <v>1.1000000000000001</v>
      </c>
      <c r="O76" s="11" t="s">
        <v>56</v>
      </c>
      <c r="P76" s="11" t="s">
        <v>56</v>
      </c>
      <c r="Q76" s="85">
        <v>5.2400000000000002E-2</v>
      </c>
      <c r="R76" s="86">
        <v>2</v>
      </c>
      <c r="S76" s="84">
        <v>59.68</v>
      </c>
      <c r="T76" s="108">
        <v>88347743449</v>
      </c>
      <c r="U76" s="11" t="s">
        <v>48</v>
      </c>
      <c r="V76" s="11" t="s">
        <v>198</v>
      </c>
    </row>
    <row r="77" spans="1:22" ht="15" customHeight="1" x14ac:dyDescent="0.25">
      <c r="A77" s="11" t="s">
        <v>261</v>
      </c>
      <c r="B77" s="82" t="s">
        <v>262</v>
      </c>
      <c r="C77" s="109" t="s">
        <v>106</v>
      </c>
      <c r="D77" s="11" t="s">
        <v>53</v>
      </c>
      <c r="E77" s="11" t="s">
        <v>54</v>
      </c>
      <c r="F77" s="11" t="s">
        <v>55</v>
      </c>
      <c r="G77" s="83">
        <v>43255</v>
      </c>
      <c r="H77" s="84">
        <v>272.3</v>
      </c>
      <c r="I77" s="86">
        <v>7.07</v>
      </c>
      <c r="J77" s="84">
        <v>122.07</v>
      </c>
      <c r="K77" s="85">
        <v>0.44829999999999998</v>
      </c>
      <c r="L77" s="86">
        <v>17.27</v>
      </c>
      <c r="M77" s="85">
        <v>4.3E-3</v>
      </c>
      <c r="N77" s="86">
        <v>1.6</v>
      </c>
      <c r="O77" s="86">
        <v>2.15</v>
      </c>
      <c r="P77" s="84">
        <v>-0.51</v>
      </c>
      <c r="Q77" s="85">
        <v>4.3799999999999999E-2</v>
      </c>
      <c r="R77" s="86">
        <v>0</v>
      </c>
      <c r="S77" s="84">
        <v>86.97</v>
      </c>
      <c r="T77" s="108">
        <v>4869616427</v>
      </c>
      <c r="U77" s="11" t="s">
        <v>63</v>
      </c>
      <c r="V77" s="11" t="s">
        <v>64</v>
      </c>
    </row>
    <row r="78" spans="1:22" ht="15" customHeight="1" x14ac:dyDescent="0.25">
      <c r="A78" s="11" t="s">
        <v>42</v>
      </c>
      <c r="B78" s="82" t="s">
        <v>43</v>
      </c>
      <c r="C78" s="109" t="s">
        <v>44</v>
      </c>
      <c r="D78" s="11" t="s">
        <v>45</v>
      </c>
      <c r="E78" s="11" t="s">
        <v>46</v>
      </c>
      <c r="F78" s="11" t="s">
        <v>47</v>
      </c>
      <c r="G78" s="83">
        <v>43466</v>
      </c>
      <c r="H78" s="84">
        <v>339.8</v>
      </c>
      <c r="I78" s="86">
        <v>8.83</v>
      </c>
      <c r="J78" s="84">
        <v>869.44</v>
      </c>
      <c r="K78" s="85">
        <v>2.5587</v>
      </c>
      <c r="L78" s="86">
        <v>98.46</v>
      </c>
      <c r="M78" s="85">
        <v>6.4999999999999997E-3</v>
      </c>
      <c r="N78" s="86">
        <v>0.7</v>
      </c>
      <c r="O78" s="86">
        <v>0.72</v>
      </c>
      <c r="P78" s="84">
        <v>-56.29</v>
      </c>
      <c r="Q78" s="85">
        <v>0.44979999999999998</v>
      </c>
      <c r="R78" s="86">
        <v>6</v>
      </c>
      <c r="S78" s="84">
        <v>151.94</v>
      </c>
      <c r="T78" s="108">
        <v>21914235261</v>
      </c>
      <c r="U78" s="11" t="s">
        <v>48</v>
      </c>
      <c r="V78" s="11" t="s">
        <v>49</v>
      </c>
    </row>
    <row r="79" spans="1:22" ht="15" customHeight="1" x14ac:dyDescent="0.25">
      <c r="A79" s="11" t="s">
        <v>263</v>
      </c>
      <c r="B79" s="82" t="s">
        <v>264</v>
      </c>
      <c r="C79" s="109" t="s">
        <v>53</v>
      </c>
      <c r="D79" s="11" t="s">
        <v>45</v>
      </c>
      <c r="E79" s="11" t="s">
        <v>44</v>
      </c>
      <c r="F79" s="11" t="s">
        <v>186</v>
      </c>
      <c r="G79" s="83">
        <v>43414</v>
      </c>
      <c r="H79" s="84">
        <v>467.24</v>
      </c>
      <c r="I79" s="86">
        <v>12.15</v>
      </c>
      <c r="J79" s="84">
        <v>397</v>
      </c>
      <c r="K79" s="85">
        <v>0.84970000000000001</v>
      </c>
      <c r="L79" s="86">
        <v>32.67</v>
      </c>
      <c r="M79" s="85">
        <v>1.43E-2</v>
      </c>
      <c r="N79" s="86">
        <v>1.3</v>
      </c>
      <c r="O79" s="86">
        <v>1.1000000000000001</v>
      </c>
      <c r="P79" s="84">
        <v>-48.57</v>
      </c>
      <c r="Q79" s="85">
        <v>0.12089999999999999</v>
      </c>
      <c r="R79" s="86">
        <v>6</v>
      </c>
      <c r="S79" s="84">
        <v>15.02</v>
      </c>
      <c r="T79" s="108">
        <v>225450345000</v>
      </c>
      <c r="U79" s="11" t="s">
        <v>48</v>
      </c>
      <c r="V79" s="11" t="s">
        <v>265</v>
      </c>
    </row>
    <row r="80" spans="1:22" ht="15" customHeight="1" x14ac:dyDescent="0.25">
      <c r="A80" s="11" t="s">
        <v>266</v>
      </c>
      <c r="B80" s="82" t="s">
        <v>267</v>
      </c>
      <c r="C80" s="109" t="s">
        <v>74</v>
      </c>
      <c r="D80" s="11" t="s">
        <v>85</v>
      </c>
      <c r="E80" s="11" t="s">
        <v>54</v>
      </c>
      <c r="F80" s="11" t="s">
        <v>107</v>
      </c>
      <c r="G80" s="83">
        <v>43491</v>
      </c>
      <c r="H80" s="84">
        <v>84.85</v>
      </c>
      <c r="I80" s="86">
        <v>2.2000000000000002</v>
      </c>
      <c r="J80" s="84">
        <v>28.88</v>
      </c>
      <c r="K80" s="85">
        <v>0.34039999999999998</v>
      </c>
      <c r="L80" s="86">
        <v>13.13</v>
      </c>
      <c r="M80" s="85">
        <v>1.8700000000000001E-2</v>
      </c>
      <c r="N80" s="86">
        <v>1.5</v>
      </c>
      <c r="O80" s="11" t="s">
        <v>56</v>
      </c>
      <c r="P80" s="11" t="s">
        <v>56</v>
      </c>
      <c r="Q80" s="85">
        <v>2.3099999999999999E-2</v>
      </c>
      <c r="R80" s="86">
        <v>5</v>
      </c>
      <c r="S80" s="84">
        <v>39.29</v>
      </c>
      <c r="T80" s="108">
        <v>1084859996</v>
      </c>
      <c r="U80" s="11" t="s">
        <v>169</v>
      </c>
      <c r="V80" s="11" t="s">
        <v>268</v>
      </c>
    </row>
    <row r="81" spans="1:22" ht="15" customHeight="1" x14ac:dyDescent="0.25">
      <c r="A81" s="11" t="s">
        <v>269</v>
      </c>
      <c r="B81" s="82" t="s">
        <v>270</v>
      </c>
      <c r="C81" s="109" t="s">
        <v>84</v>
      </c>
      <c r="D81" s="11" t="s">
        <v>85</v>
      </c>
      <c r="E81" s="11" t="s">
        <v>46</v>
      </c>
      <c r="F81" s="11" t="s">
        <v>86</v>
      </c>
      <c r="G81" s="83">
        <v>43230</v>
      </c>
      <c r="H81" s="84">
        <v>19.309999999999999</v>
      </c>
      <c r="I81" s="86">
        <v>3.59</v>
      </c>
      <c r="J81" s="84">
        <v>72.569999999999993</v>
      </c>
      <c r="K81" s="85">
        <v>3.7582</v>
      </c>
      <c r="L81" s="86">
        <v>20.21</v>
      </c>
      <c r="M81" s="85">
        <v>8.3999999999999995E-3</v>
      </c>
      <c r="N81" s="86">
        <v>1</v>
      </c>
      <c r="O81" s="86">
        <v>2.57</v>
      </c>
      <c r="P81" s="84">
        <v>-1.3</v>
      </c>
      <c r="Q81" s="85">
        <v>5.8599999999999999E-2</v>
      </c>
      <c r="R81" s="86">
        <v>1</v>
      </c>
      <c r="S81" s="84">
        <v>32.11</v>
      </c>
      <c r="T81" s="108">
        <v>38617472207</v>
      </c>
      <c r="U81" s="11" t="s">
        <v>48</v>
      </c>
      <c r="V81" s="11" t="s">
        <v>87</v>
      </c>
    </row>
    <row r="82" spans="1:22" ht="15" customHeight="1" x14ac:dyDescent="0.25">
      <c r="A82" s="11" t="s">
        <v>271</v>
      </c>
      <c r="B82" s="82" t="s">
        <v>272</v>
      </c>
      <c r="C82" s="109" t="s">
        <v>95</v>
      </c>
      <c r="D82" s="11" t="s">
        <v>85</v>
      </c>
      <c r="E82" s="11" t="s">
        <v>54</v>
      </c>
      <c r="F82" s="11" t="s">
        <v>107</v>
      </c>
      <c r="G82" s="83">
        <v>43171</v>
      </c>
      <c r="H82" s="84">
        <v>35.700000000000003</v>
      </c>
      <c r="I82" s="86">
        <v>4.1900000000000004</v>
      </c>
      <c r="J82" s="84">
        <v>15.18</v>
      </c>
      <c r="K82" s="85">
        <v>0.42520000000000002</v>
      </c>
      <c r="L82" s="86">
        <v>3.62</v>
      </c>
      <c r="M82" s="85">
        <v>2.5000000000000001E-2</v>
      </c>
      <c r="N82" s="86">
        <v>1.1000000000000001</v>
      </c>
      <c r="O82" s="86">
        <v>1.67</v>
      </c>
      <c r="P82" s="84">
        <v>-3.6</v>
      </c>
      <c r="Q82" s="85">
        <v>-2.4400000000000002E-2</v>
      </c>
      <c r="R82" s="86">
        <v>1</v>
      </c>
      <c r="S82" s="84">
        <v>34.590000000000003</v>
      </c>
      <c r="T82" s="108">
        <v>2086825001</v>
      </c>
      <c r="U82" s="11" t="s">
        <v>63</v>
      </c>
      <c r="V82" s="11" t="s">
        <v>75</v>
      </c>
    </row>
    <row r="83" spans="1:22" ht="15" customHeight="1" x14ac:dyDescent="0.25">
      <c r="A83" s="11" t="s">
        <v>273</v>
      </c>
      <c r="B83" s="82" t="s">
        <v>274</v>
      </c>
      <c r="C83" s="109" t="s">
        <v>95</v>
      </c>
      <c r="D83" s="11" t="s">
        <v>53</v>
      </c>
      <c r="E83" s="11" t="s">
        <v>44</v>
      </c>
      <c r="F83" s="11" t="s">
        <v>146</v>
      </c>
      <c r="G83" s="83">
        <v>43209</v>
      </c>
      <c r="H83" s="84">
        <v>53.12</v>
      </c>
      <c r="I83" s="86">
        <v>3.05</v>
      </c>
      <c r="J83" s="84">
        <v>49.08</v>
      </c>
      <c r="K83" s="85">
        <v>0.92390000000000005</v>
      </c>
      <c r="L83" s="86">
        <v>16.09</v>
      </c>
      <c r="M83" s="85">
        <v>2.5700000000000001E-2</v>
      </c>
      <c r="N83" s="86">
        <v>1.1000000000000001</v>
      </c>
      <c r="O83" s="11" t="s">
        <v>56</v>
      </c>
      <c r="P83" s="11" t="s">
        <v>56</v>
      </c>
      <c r="Q83" s="85">
        <v>3.7999999999999999E-2</v>
      </c>
      <c r="R83" s="86">
        <v>7</v>
      </c>
      <c r="S83" s="84">
        <v>53.42</v>
      </c>
      <c r="T83" s="108">
        <v>37464041477</v>
      </c>
      <c r="U83" s="11" t="s">
        <v>48</v>
      </c>
      <c r="V83" s="11" t="s">
        <v>268</v>
      </c>
    </row>
    <row r="84" spans="1:22" ht="15" customHeight="1" x14ac:dyDescent="0.25">
      <c r="A84" s="11" t="s">
        <v>275</v>
      </c>
      <c r="B84" s="82" t="s">
        <v>276</v>
      </c>
      <c r="C84" s="109" t="s">
        <v>84</v>
      </c>
      <c r="D84" s="11" t="s">
        <v>45</v>
      </c>
      <c r="E84" s="11" t="s">
        <v>54</v>
      </c>
      <c r="F84" s="11" t="s">
        <v>91</v>
      </c>
      <c r="G84" s="83">
        <v>43499</v>
      </c>
      <c r="H84" s="84">
        <v>150.1</v>
      </c>
      <c r="I84" s="86">
        <v>3.9</v>
      </c>
      <c r="J84" s="84">
        <v>59.21</v>
      </c>
      <c r="K84" s="85">
        <v>0.39450000000000002</v>
      </c>
      <c r="L84" s="86">
        <v>15.18</v>
      </c>
      <c r="M84" s="85">
        <v>2.3E-2</v>
      </c>
      <c r="N84" s="86">
        <v>0.9</v>
      </c>
      <c r="O84" s="86">
        <v>1.1000000000000001</v>
      </c>
      <c r="P84" s="84">
        <v>-3.89</v>
      </c>
      <c r="Q84" s="85">
        <v>3.3399999999999999E-2</v>
      </c>
      <c r="R84" s="86">
        <v>5</v>
      </c>
      <c r="S84" s="84">
        <v>38.200000000000003</v>
      </c>
      <c r="T84" s="108">
        <v>15933529173</v>
      </c>
      <c r="U84" s="11" t="s">
        <v>48</v>
      </c>
      <c r="V84" s="11" t="s">
        <v>75</v>
      </c>
    </row>
    <row r="85" spans="1:22" ht="15" customHeight="1" x14ac:dyDescent="0.25">
      <c r="A85" s="11" t="s">
        <v>277</v>
      </c>
      <c r="B85" s="82" t="s">
        <v>278</v>
      </c>
      <c r="C85" s="109" t="s">
        <v>132</v>
      </c>
      <c r="D85" s="11" t="s">
        <v>85</v>
      </c>
      <c r="E85" s="11" t="s">
        <v>46</v>
      </c>
      <c r="F85" s="11" t="s">
        <v>86</v>
      </c>
      <c r="G85" s="83">
        <v>43225</v>
      </c>
      <c r="H85" s="84">
        <v>78.27</v>
      </c>
      <c r="I85" s="86">
        <v>6.62</v>
      </c>
      <c r="J85" s="84">
        <v>247.16</v>
      </c>
      <c r="K85" s="85">
        <v>3.1577999999999999</v>
      </c>
      <c r="L85" s="86">
        <v>37.340000000000003</v>
      </c>
      <c r="M85" s="85">
        <v>1.18E-2</v>
      </c>
      <c r="N85" s="86">
        <v>1.2</v>
      </c>
      <c r="O85" s="86">
        <v>1.54</v>
      </c>
      <c r="P85" s="84">
        <v>-115.52</v>
      </c>
      <c r="Q85" s="85">
        <v>0.14419999999999999</v>
      </c>
      <c r="R85" s="86">
        <v>20</v>
      </c>
      <c r="S85" s="84">
        <v>118.29</v>
      </c>
      <c r="T85" s="108">
        <v>66597782022</v>
      </c>
      <c r="U85" s="11" t="s">
        <v>48</v>
      </c>
      <c r="V85" s="11" t="s">
        <v>87</v>
      </c>
    </row>
    <row r="86" spans="1:22" ht="15" customHeight="1" x14ac:dyDescent="0.25">
      <c r="A86" s="11" t="s">
        <v>279</v>
      </c>
      <c r="B86" s="82" t="s">
        <v>280</v>
      </c>
      <c r="C86" s="109" t="s">
        <v>74</v>
      </c>
      <c r="D86" s="11" t="s">
        <v>53</v>
      </c>
      <c r="E86" s="11" t="s">
        <v>46</v>
      </c>
      <c r="F86" s="11" t="s">
        <v>281</v>
      </c>
      <c r="G86" s="83">
        <v>43243</v>
      </c>
      <c r="H86" s="84">
        <v>4.29</v>
      </c>
      <c r="I86" s="86">
        <v>2.4700000000000002</v>
      </c>
      <c r="J86" s="84">
        <v>30.1</v>
      </c>
      <c r="K86" s="85">
        <v>7.0163000000000002</v>
      </c>
      <c r="L86" s="86">
        <v>12.19</v>
      </c>
      <c r="M86" s="85">
        <v>2.6599999999999999E-2</v>
      </c>
      <c r="N86" s="86">
        <v>1.1000000000000001</v>
      </c>
      <c r="O86" s="86">
        <v>3</v>
      </c>
      <c r="P86" s="84">
        <v>4.29</v>
      </c>
      <c r="Q86" s="85">
        <v>1.84E-2</v>
      </c>
      <c r="R86" s="86">
        <v>20</v>
      </c>
      <c r="S86" s="84">
        <v>24.36</v>
      </c>
      <c r="T86" s="108">
        <v>15336251194</v>
      </c>
      <c r="U86" s="11" t="s">
        <v>48</v>
      </c>
      <c r="V86" s="11" t="s">
        <v>198</v>
      </c>
    </row>
    <row r="87" spans="1:22" ht="15" customHeight="1" x14ac:dyDescent="0.25">
      <c r="A87" s="11" t="s">
        <v>282</v>
      </c>
      <c r="B87" s="82" t="s">
        <v>283</v>
      </c>
      <c r="C87" s="109" t="s">
        <v>124</v>
      </c>
      <c r="D87" s="11" t="s">
        <v>85</v>
      </c>
      <c r="E87" s="11" t="s">
        <v>46</v>
      </c>
      <c r="F87" s="11" t="s">
        <v>86</v>
      </c>
      <c r="G87" s="83">
        <v>43234</v>
      </c>
      <c r="H87" s="84">
        <v>29.65</v>
      </c>
      <c r="I87" s="86">
        <v>1.49</v>
      </c>
      <c r="J87" s="84">
        <v>47.41</v>
      </c>
      <c r="K87" s="85">
        <v>1.599</v>
      </c>
      <c r="L87" s="86">
        <v>31.82</v>
      </c>
      <c r="M87" s="85">
        <v>1.18E-2</v>
      </c>
      <c r="N87" s="86">
        <v>0.7</v>
      </c>
      <c r="O87" s="86">
        <v>1.78</v>
      </c>
      <c r="P87" s="84">
        <v>-1.98</v>
      </c>
      <c r="Q87" s="85">
        <v>0.1166</v>
      </c>
      <c r="R87" s="86">
        <v>20</v>
      </c>
      <c r="S87" s="84">
        <v>9.4</v>
      </c>
      <c r="T87" s="108">
        <v>22582331127</v>
      </c>
      <c r="U87" s="11" t="s">
        <v>48</v>
      </c>
      <c r="V87" s="11" t="s">
        <v>284</v>
      </c>
    </row>
    <row r="88" spans="1:22" ht="15" customHeight="1" x14ac:dyDescent="0.25">
      <c r="A88" s="11" t="s">
        <v>285</v>
      </c>
      <c r="B88" s="82" t="s">
        <v>286</v>
      </c>
      <c r="C88" s="109" t="s">
        <v>149</v>
      </c>
      <c r="D88" s="11" t="s">
        <v>85</v>
      </c>
      <c r="E88" s="11" t="s">
        <v>44</v>
      </c>
      <c r="F88" s="11" t="s">
        <v>201</v>
      </c>
      <c r="G88" s="83">
        <v>43261</v>
      </c>
      <c r="H88" s="84">
        <v>4.41</v>
      </c>
      <c r="I88" s="86">
        <v>0.53</v>
      </c>
      <c r="J88" s="84">
        <v>3.6</v>
      </c>
      <c r="K88" s="85">
        <v>0.81630000000000003</v>
      </c>
      <c r="L88" s="86">
        <v>6.79</v>
      </c>
      <c r="M88" s="85">
        <v>0.16669999999999999</v>
      </c>
      <c r="N88" s="86">
        <v>0.4</v>
      </c>
      <c r="O88" s="86">
        <v>2.17</v>
      </c>
      <c r="P88" s="84">
        <v>4.41</v>
      </c>
      <c r="Q88" s="85">
        <v>-8.5000000000000006E-3</v>
      </c>
      <c r="R88" s="86">
        <v>2</v>
      </c>
      <c r="S88" s="84">
        <v>11.49</v>
      </c>
      <c r="T88" s="108">
        <v>77140797</v>
      </c>
      <c r="U88" s="11" t="s">
        <v>169</v>
      </c>
      <c r="V88" s="11" t="s">
        <v>75</v>
      </c>
    </row>
    <row r="89" spans="1:22" ht="15" customHeight="1" x14ac:dyDescent="0.25">
      <c r="A89" s="11" t="s">
        <v>287</v>
      </c>
      <c r="B89" s="82" t="s">
        <v>288</v>
      </c>
      <c r="C89" s="109" t="s">
        <v>74</v>
      </c>
      <c r="D89" s="11" t="s">
        <v>53</v>
      </c>
      <c r="E89" s="11" t="s">
        <v>54</v>
      </c>
      <c r="F89" s="11" t="s">
        <v>55</v>
      </c>
      <c r="G89" s="83">
        <v>43282</v>
      </c>
      <c r="H89" s="84">
        <v>80.290000000000006</v>
      </c>
      <c r="I89" s="86">
        <v>2.09</v>
      </c>
      <c r="J89" s="84">
        <v>25.55</v>
      </c>
      <c r="K89" s="85">
        <v>0.31819999999999998</v>
      </c>
      <c r="L89" s="86">
        <v>12.22</v>
      </c>
      <c r="M89" s="85">
        <v>7.2800000000000004E-2</v>
      </c>
      <c r="N89" s="86">
        <v>0.4</v>
      </c>
      <c r="O89" s="86">
        <v>3.78</v>
      </c>
      <c r="P89" s="84">
        <v>-26.95</v>
      </c>
      <c r="Q89" s="85">
        <v>1.8599999999999998E-2</v>
      </c>
      <c r="R89" s="86">
        <v>7</v>
      </c>
      <c r="S89" s="84">
        <v>24.23</v>
      </c>
      <c r="T89" s="108">
        <v>1684588099</v>
      </c>
      <c r="U89" s="11" t="s">
        <v>169</v>
      </c>
      <c r="V89" s="11" t="s">
        <v>127</v>
      </c>
    </row>
    <row r="90" spans="1:22" ht="15" customHeight="1" x14ac:dyDescent="0.25">
      <c r="A90" s="11" t="s">
        <v>289</v>
      </c>
      <c r="B90" s="82" t="s">
        <v>290</v>
      </c>
      <c r="C90" s="109" t="s">
        <v>70</v>
      </c>
      <c r="D90" s="11" t="s">
        <v>45</v>
      </c>
      <c r="E90" s="11" t="s">
        <v>46</v>
      </c>
      <c r="F90" s="11" t="s">
        <v>47</v>
      </c>
      <c r="G90" s="83">
        <v>43202</v>
      </c>
      <c r="H90" s="84">
        <v>0</v>
      </c>
      <c r="I90" s="86">
        <v>-3.32</v>
      </c>
      <c r="J90" s="84">
        <v>37.119999999999997</v>
      </c>
      <c r="K90" s="11" t="s">
        <v>56</v>
      </c>
      <c r="L90" s="11" t="s">
        <v>56</v>
      </c>
      <c r="M90" s="85">
        <v>0</v>
      </c>
      <c r="N90" s="95" t="e">
        <v>#N/A</v>
      </c>
      <c r="O90" s="11" t="s">
        <v>56</v>
      </c>
      <c r="P90" s="11" t="s">
        <v>56</v>
      </c>
      <c r="Q90" s="85">
        <v>-9.8400000000000001E-2</v>
      </c>
      <c r="R90" s="86">
        <v>0</v>
      </c>
      <c r="S90" s="84">
        <v>141.57</v>
      </c>
      <c r="T90" s="108">
        <v>4402468993</v>
      </c>
      <c r="U90" s="11" t="s">
        <v>63</v>
      </c>
      <c r="V90" s="11" t="s">
        <v>57</v>
      </c>
    </row>
    <row r="91" spans="1:22" ht="15" customHeight="1" x14ac:dyDescent="0.25">
      <c r="A91" s="11" t="s">
        <v>291</v>
      </c>
      <c r="B91" s="82" t="s">
        <v>292</v>
      </c>
      <c r="C91" s="109" t="s">
        <v>44</v>
      </c>
      <c r="D91" s="11" t="s">
        <v>45</v>
      </c>
      <c r="E91" s="11" t="s">
        <v>46</v>
      </c>
      <c r="F91" s="11" t="s">
        <v>47</v>
      </c>
      <c r="G91" s="83">
        <v>43202</v>
      </c>
      <c r="H91" s="84">
        <v>0</v>
      </c>
      <c r="I91" s="86">
        <v>-0.3</v>
      </c>
      <c r="J91" s="84">
        <v>24.58</v>
      </c>
      <c r="K91" s="11" t="s">
        <v>56</v>
      </c>
      <c r="L91" s="11" t="s">
        <v>56</v>
      </c>
      <c r="M91" s="85">
        <v>1.4200000000000001E-2</v>
      </c>
      <c r="N91" s="95" t="e">
        <v>#N/A</v>
      </c>
      <c r="O91" s="86">
        <v>2.08</v>
      </c>
      <c r="P91" s="84">
        <v>-56.23</v>
      </c>
      <c r="Q91" s="85">
        <v>-0.45219999999999999</v>
      </c>
      <c r="R91" s="86">
        <v>1</v>
      </c>
      <c r="S91" s="84">
        <v>11.74</v>
      </c>
      <c r="T91" s="108">
        <v>25438603901</v>
      </c>
      <c r="U91" s="11" t="s">
        <v>48</v>
      </c>
      <c r="V91" s="11" t="s">
        <v>222</v>
      </c>
    </row>
    <row r="92" spans="1:22" ht="15" customHeight="1" x14ac:dyDescent="0.25">
      <c r="A92" s="11" t="s">
        <v>293</v>
      </c>
      <c r="B92" s="82" t="s">
        <v>294</v>
      </c>
      <c r="C92" s="109" t="s">
        <v>132</v>
      </c>
      <c r="D92" s="11" t="s">
        <v>85</v>
      </c>
      <c r="E92" s="11" t="s">
        <v>54</v>
      </c>
      <c r="F92" s="11" t="s">
        <v>107</v>
      </c>
      <c r="G92" s="83">
        <v>43277</v>
      </c>
      <c r="H92" s="84">
        <v>656.6</v>
      </c>
      <c r="I92" s="86">
        <v>17.05</v>
      </c>
      <c r="J92" s="84">
        <v>334.07</v>
      </c>
      <c r="K92" s="85">
        <v>0.50880000000000003</v>
      </c>
      <c r="L92" s="86">
        <v>19.59</v>
      </c>
      <c r="M92" s="85">
        <v>0</v>
      </c>
      <c r="N92" s="86">
        <v>1.1000000000000001</v>
      </c>
      <c r="O92" s="86">
        <v>3.23</v>
      </c>
      <c r="P92" s="84">
        <v>-8.77</v>
      </c>
      <c r="Q92" s="85">
        <v>5.5500000000000001E-2</v>
      </c>
      <c r="R92" s="86">
        <v>0</v>
      </c>
      <c r="S92" s="84">
        <v>175.14</v>
      </c>
      <c r="T92" s="108">
        <v>67309293657</v>
      </c>
      <c r="U92" s="11" t="s">
        <v>48</v>
      </c>
      <c r="V92" s="11" t="s">
        <v>108</v>
      </c>
    </row>
    <row r="93" spans="1:22" ht="15" customHeight="1" x14ac:dyDescent="0.25">
      <c r="A93" s="11" t="s">
        <v>295</v>
      </c>
      <c r="B93" s="82" t="s">
        <v>296</v>
      </c>
      <c r="C93" s="109" t="s">
        <v>74</v>
      </c>
      <c r="D93" s="11" t="s">
        <v>85</v>
      </c>
      <c r="E93" s="11" t="s">
        <v>54</v>
      </c>
      <c r="F93" s="11" t="s">
        <v>107</v>
      </c>
      <c r="G93" s="83">
        <v>43224</v>
      </c>
      <c r="H93" s="84">
        <v>110.36</v>
      </c>
      <c r="I93" s="86">
        <v>3.45</v>
      </c>
      <c r="J93" s="84">
        <v>52.38</v>
      </c>
      <c r="K93" s="85">
        <v>0.47460000000000002</v>
      </c>
      <c r="L93" s="86">
        <v>15.18</v>
      </c>
      <c r="M93" s="85">
        <v>1.6400000000000001E-2</v>
      </c>
      <c r="N93" s="86">
        <v>1</v>
      </c>
      <c r="O93" s="11" t="s">
        <v>56</v>
      </c>
      <c r="P93" s="11" t="s">
        <v>56</v>
      </c>
      <c r="Q93" s="85">
        <v>3.3399999999999999E-2</v>
      </c>
      <c r="R93" s="86">
        <v>7</v>
      </c>
      <c r="S93" s="84">
        <v>57.58</v>
      </c>
      <c r="T93" s="108">
        <v>51792161268</v>
      </c>
      <c r="U93" s="11" t="s">
        <v>48</v>
      </c>
      <c r="V93" s="11" t="s">
        <v>198</v>
      </c>
    </row>
    <row r="94" spans="1:22" ht="15" customHeight="1" x14ac:dyDescent="0.25">
      <c r="A94" s="11" t="s">
        <v>297</v>
      </c>
      <c r="B94" s="82" t="s">
        <v>298</v>
      </c>
      <c r="C94" s="109" t="s">
        <v>70</v>
      </c>
      <c r="D94" s="11" t="s">
        <v>45</v>
      </c>
      <c r="E94" s="11" t="s">
        <v>44</v>
      </c>
      <c r="F94" s="11" t="s">
        <v>186</v>
      </c>
      <c r="G94" s="83">
        <v>43496</v>
      </c>
      <c r="H94" s="84">
        <v>1894.3</v>
      </c>
      <c r="I94" s="86">
        <v>59.93</v>
      </c>
      <c r="J94" s="84">
        <v>1860.99</v>
      </c>
      <c r="K94" s="85">
        <v>0.98240000000000005</v>
      </c>
      <c r="L94" s="86">
        <v>31.05</v>
      </c>
      <c r="M94" s="85">
        <v>0</v>
      </c>
      <c r="N94" s="86">
        <v>1.1000000000000001</v>
      </c>
      <c r="O94" s="86">
        <v>2.41</v>
      </c>
      <c r="P94" s="84">
        <v>-103.68</v>
      </c>
      <c r="Q94" s="85">
        <v>0.1128</v>
      </c>
      <c r="R94" s="86">
        <v>0</v>
      </c>
      <c r="S94" s="84">
        <v>677.42</v>
      </c>
      <c r="T94" s="108">
        <v>86218884631</v>
      </c>
      <c r="U94" s="11" t="s">
        <v>48</v>
      </c>
      <c r="V94" s="11" t="s">
        <v>299</v>
      </c>
    </row>
    <row r="95" spans="1:22" ht="15" customHeight="1" x14ac:dyDescent="0.25">
      <c r="A95" s="11" t="s">
        <v>300</v>
      </c>
      <c r="B95" s="82" t="s">
        <v>301</v>
      </c>
      <c r="C95" s="109" t="s">
        <v>74</v>
      </c>
      <c r="D95" s="11" t="s">
        <v>53</v>
      </c>
      <c r="E95" s="11" t="s">
        <v>54</v>
      </c>
      <c r="F95" s="11" t="s">
        <v>55</v>
      </c>
      <c r="G95" s="83">
        <v>43477</v>
      </c>
      <c r="H95" s="84">
        <v>604.5</v>
      </c>
      <c r="I95" s="86">
        <v>24.61</v>
      </c>
      <c r="J95" s="84">
        <v>417.98</v>
      </c>
      <c r="K95" s="85">
        <v>0.69140000000000001</v>
      </c>
      <c r="L95" s="86">
        <v>16.98</v>
      </c>
      <c r="M95" s="85">
        <v>2.3900000000000001E-2</v>
      </c>
      <c r="N95" s="86">
        <v>1.4</v>
      </c>
      <c r="O95" s="86">
        <v>1.45</v>
      </c>
      <c r="P95" s="84">
        <v>-824.96</v>
      </c>
      <c r="Q95" s="85">
        <v>4.24E-2</v>
      </c>
      <c r="R95" s="86">
        <v>8</v>
      </c>
      <c r="S95" s="84">
        <v>342.93</v>
      </c>
      <c r="T95" s="108">
        <v>66258233139</v>
      </c>
      <c r="U95" s="11" t="s">
        <v>48</v>
      </c>
      <c r="V95" s="11" t="s">
        <v>198</v>
      </c>
    </row>
    <row r="96" spans="1:22" ht="15" customHeight="1" x14ac:dyDescent="0.25">
      <c r="A96" s="11" t="s">
        <v>302</v>
      </c>
      <c r="B96" s="82" t="s">
        <v>303</v>
      </c>
      <c r="C96" s="109" t="s">
        <v>44</v>
      </c>
      <c r="D96" s="11" t="s">
        <v>45</v>
      </c>
      <c r="E96" s="11" t="s">
        <v>46</v>
      </c>
      <c r="F96" s="11" t="s">
        <v>47</v>
      </c>
      <c r="G96" s="83">
        <v>43220</v>
      </c>
      <c r="H96" s="84">
        <v>10.029999999999999</v>
      </c>
      <c r="I96" s="86">
        <v>1.37</v>
      </c>
      <c r="J96" s="84">
        <v>51.98</v>
      </c>
      <c r="K96" s="85">
        <v>5.1825000000000001</v>
      </c>
      <c r="L96" s="86">
        <v>37.94</v>
      </c>
      <c r="M96" s="85">
        <v>7.1000000000000004E-3</v>
      </c>
      <c r="N96" s="86">
        <v>0.9</v>
      </c>
      <c r="O96" s="86">
        <v>0.92</v>
      </c>
      <c r="P96" s="84">
        <v>-26.87</v>
      </c>
      <c r="Q96" s="85">
        <v>0.1472</v>
      </c>
      <c r="R96" s="86">
        <v>1</v>
      </c>
      <c r="S96" s="84">
        <v>22.79</v>
      </c>
      <c r="T96" s="108">
        <v>17631158420</v>
      </c>
      <c r="U96" s="11" t="s">
        <v>48</v>
      </c>
      <c r="V96" s="11" t="s">
        <v>304</v>
      </c>
    </row>
    <row r="97" spans="1:22" ht="15" customHeight="1" x14ac:dyDescent="0.25">
      <c r="A97" s="11" t="s">
        <v>305</v>
      </c>
      <c r="B97" s="82" t="s">
        <v>306</v>
      </c>
      <c r="C97" s="109" t="s">
        <v>132</v>
      </c>
      <c r="D97" s="11" t="s">
        <v>85</v>
      </c>
      <c r="E97" s="11" t="s">
        <v>46</v>
      </c>
      <c r="F97" s="11" t="s">
        <v>86</v>
      </c>
      <c r="G97" s="83">
        <v>43281</v>
      </c>
      <c r="H97" s="84">
        <v>26.57</v>
      </c>
      <c r="I97" s="86">
        <v>2.11</v>
      </c>
      <c r="J97" s="84">
        <v>49.41</v>
      </c>
      <c r="K97" s="85">
        <v>1.8595999999999999</v>
      </c>
      <c r="L97" s="86">
        <v>23.42</v>
      </c>
      <c r="M97" s="85">
        <v>2.4299999999999999E-2</v>
      </c>
      <c r="N97" s="86">
        <v>0.9</v>
      </c>
      <c r="O97" s="86">
        <v>1.88</v>
      </c>
      <c r="P97" s="84">
        <v>-13.49</v>
      </c>
      <c r="Q97" s="85">
        <v>7.46E-2</v>
      </c>
      <c r="R97" s="86">
        <v>20</v>
      </c>
      <c r="S97" s="84">
        <v>28.24</v>
      </c>
      <c r="T97" s="108">
        <v>4497149956</v>
      </c>
      <c r="U97" s="11" t="s">
        <v>63</v>
      </c>
      <c r="V97" s="11" t="s">
        <v>304</v>
      </c>
    </row>
    <row r="98" spans="1:22" ht="15" customHeight="1" x14ac:dyDescent="0.25">
      <c r="A98" s="11" t="s">
        <v>307</v>
      </c>
      <c r="B98" s="82" t="s">
        <v>308</v>
      </c>
      <c r="C98" s="109" t="s">
        <v>124</v>
      </c>
      <c r="D98" s="11" t="s">
        <v>85</v>
      </c>
      <c r="E98" s="11" t="s">
        <v>46</v>
      </c>
      <c r="F98" s="11" t="s">
        <v>86</v>
      </c>
      <c r="G98" s="83">
        <v>43280</v>
      </c>
      <c r="H98" s="84">
        <v>40.369999999999997</v>
      </c>
      <c r="I98" s="86">
        <v>2.0099999999999998</v>
      </c>
      <c r="J98" s="84">
        <v>50.85</v>
      </c>
      <c r="K98" s="85">
        <v>1.2596000000000001</v>
      </c>
      <c r="L98" s="86">
        <v>25.3</v>
      </c>
      <c r="M98" s="85">
        <v>3.09E-2</v>
      </c>
      <c r="N98" s="86">
        <v>0.8</v>
      </c>
      <c r="O98" s="86">
        <v>1.52</v>
      </c>
      <c r="P98" s="84">
        <v>-3.37</v>
      </c>
      <c r="Q98" s="85">
        <v>8.4000000000000005E-2</v>
      </c>
      <c r="R98" s="86">
        <v>11</v>
      </c>
      <c r="S98" s="84">
        <v>23.3</v>
      </c>
      <c r="T98" s="108">
        <v>82997265809</v>
      </c>
      <c r="U98" s="11" t="s">
        <v>48</v>
      </c>
      <c r="V98" s="11" t="s">
        <v>108</v>
      </c>
    </row>
    <row r="99" spans="1:22" ht="15" customHeight="1" x14ac:dyDescent="0.25">
      <c r="A99" s="11" t="s">
        <v>309</v>
      </c>
      <c r="B99" s="82" t="s">
        <v>310</v>
      </c>
      <c r="C99" s="109" t="s">
        <v>90</v>
      </c>
      <c r="D99" s="11" t="s">
        <v>45</v>
      </c>
      <c r="E99" s="11" t="s">
        <v>54</v>
      </c>
      <c r="F99" s="11" t="s">
        <v>91</v>
      </c>
      <c r="G99" s="83">
        <v>43225</v>
      </c>
      <c r="H99" s="84">
        <v>324.52999999999997</v>
      </c>
      <c r="I99" s="86">
        <v>11.45</v>
      </c>
      <c r="J99" s="84">
        <v>208.52</v>
      </c>
      <c r="K99" s="85">
        <v>0.64249999999999996</v>
      </c>
      <c r="L99" s="86">
        <v>18.21</v>
      </c>
      <c r="M99" s="85">
        <v>0</v>
      </c>
      <c r="N99" s="86">
        <v>0.8</v>
      </c>
      <c r="O99" s="11" t="s">
        <v>56</v>
      </c>
      <c r="P99" s="11" t="s">
        <v>56</v>
      </c>
      <c r="Q99" s="85">
        <v>4.8599999999999997E-2</v>
      </c>
      <c r="R99" s="86">
        <v>0</v>
      </c>
      <c r="S99" s="84">
        <v>163.44</v>
      </c>
      <c r="T99" s="108">
        <v>512122416000</v>
      </c>
      <c r="U99" s="11" t="s">
        <v>48</v>
      </c>
      <c r="V99" s="11" t="s">
        <v>57</v>
      </c>
    </row>
    <row r="100" spans="1:22" ht="15" customHeight="1" x14ac:dyDescent="0.25">
      <c r="A100" s="11" t="s">
        <v>311</v>
      </c>
      <c r="B100" s="82" t="s">
        <v>312</v>
      </c>
      <c r="C100" s="109" t="s">
        <v>44</v>
      </c>
      <c r="D100" s="11" t="s">
        <v>45</v>
      </c>
      <c r="E100" s="11" t="s">
        <v>46</v>
      </c>
      <c r="F100" s="11" t="s">
        <v>47</v>
      </c>
      <c r="G100" s="83">
        <v>43230</v>
      </c>
      <c r="H100" s="84">
        <v>19.170000000000002</v>
      </c>
      <c r="I100" s="86">
        <v>0.5</v>
      </c>
      <c r="J100" s="84">
        <v>37.93</v>
      </c>
      <c r="K100" s="85">
        <v>1.9785999999999999</v>
      </c>
      <c r="L100" s="86">
        <v>75.86</v>
      </c>
      <c r="M100" s="85">
        <v>0</v>
      </c>
      <c r="N100" s="86">
        <v>0.8</v>
      </c>
      <c r="O100" s="86">
        <v>0.82</v>
      </c>
      <c r="P100" s="84">
        <v>-5.79</v>
      </c>
      <c r="Q100" s="85">
        <v>0.33679999999999999</v>
      </c>
      <c r="R100" s="86">
        <v>0</v>
      </c>
      <c r="S100" s="84">
        <v>12.54</v>
      </c>
      <c r="T100" s="108">
        <v>52487572352</v>
      </c>
      <c r="U100" s="11" t="s">
        <v>48</v>
      </c>
      <c r="V100" s="11" t="s">
        <v>87</v>
      </c>
    </row>
    <row r="101" spans="1:22" ht="15" customHeight="1" x14ac:dyDescent="0.25">
      <c r="A101" s="11" t="s">
        <v>313</v>
      </c>
      <c r="B101" s="82" t="s">
        <v>314</v>
      </c>
      <c r="C101" s="109" t="s">
        <v>53</v>
      </c>
      <c r="D101" s="11" t="s">
        <v>45</v>
      </c>
      <c r="E101" s="11" t="s">
        <v>46</v>
      </c>
      <c r="F101" s="11" t="s">
        <v>47</v>
      </c>
      <c r="G101" s="83">
        <v>43216</v>
      </c>
      <c r="H101" s="84">
        <v>22.81</v>
      </c>
      <c r="I101" s="86">
        <v>2.5299999999999998</v>
      </c>
      <c r="J101" s="84">
        <v>40.98</v>
      </c>
      <c r="K101" s="85">
        <v>1.7966</v>
      </c>
      <c r="L101" s="86">
        <v>16.2</v>
      </c>
      <c r="M101" s="85">
        <v>1.44E-2</v>
      </c>
      <c r="N101" s="86">
        <v>1.8</v>
      </c>
      <c r="O101" s="86">
        <v>1.46</v>
      </c>
      <c r="P101" s="84">
        <v>-11.95</v>
      </c>
      <c r="Q101" s="85">
        <v>3.85E-2</v>
      </c>
      <c r="R101" s="86">
        <v>5</v>
      </c>
      <c r="S101" s="84">
        <v>39.58</v>
      </c>
      <c r="T101" s="108">
        <v>8535027444</v>
      </c>
      <c r="U101" s="11" t="s">
        <v>63</v>
      </c>
      <c r="V101" s="11" t="s">
        <v>49</v>
      </c>
    </row>
    <row r="102" spans="1:22" ht="15" customHeight="1" x14ac:dyDescent="0.25">
      <c r="A102" s="11" t="s">
        <v>315</v>
      </c>
      <c r="B102" s="82" t="s">
        <v>316</v>
      </c>
      <c r="C102" s="109" t="s">
        <v>132</v>
      </c>
      <c r="D102" s="11" t="s">
        <v>53</v>
      </c>
      <c r="E102" s="11" t="s">
        <v>46</v>
      </c>
      <c r="F102" s="11" t="s">
        <v>281</v>
      </c>
      <c r="G102" s="83">
        <v>43468</v>
      </c>
      <c r="H102" s="84">
        <v>38.14</v>
      </c>
      <c r="I102" s="86">
        <v>3.26</v>
      </c>
      <c r="J102" s="84">
        <v>132.46</v>
      </c>
      <c r="K102" s="85">
        <v>3.4729999999999999</v>
      </c>
      <c r="L102" s="86">
        <v>40.630000000000003</v>
      </c>
      <c r="M102" s="85">
        <v>2.3E-2</v>
      </c>
      <c r="N102" s="86">
        <v>0.9</v>
      </c>
      <c r="O102" s="86">
        <v>2.9</v>
      </c>
      <c r="P102" s="84">
        <v>-66.39</v>
      </c>
      <c r="Q102" s="85">
        <v>0.16070000000000001</v>
      </c>
      <c r="R102" s="86">
        <v>2</v>
      </c>
      <c r="S102" s="84">
        <v>52.98</v>
      </c>
      <c r="T102" s="108">
        <v>20470011795</v>
      </c>
      <c r="U102" s="11" t="s">
        <v>48</v>
      </c>
      <c r="V102" s="11" t="s">
        <v>71</v>
      </c>
    </row>
    <row r="103" spans="1:22" ht="15" customHeight="1" x14ac:dyDescent="0.25">
      <c r="A103" s="11" t="s">
        <v>84</v>
      </c>
      <c r="B103" s="82" t="s">
        <v>317</v>
      </c>
      <c r="C103" s="109" t="s">
        <v>70</v>
      </c>
      <c r="D103" s="11" t="s">
        <v>45</v>
      </c>
      <c r="E103" s="11" t="s">
        <v>46</v>
      </c>
      <c r="F103" s="11" t="s">
        <v>47</v>
      </c>
      <c r="G103" s="83">
        <v>43470</v>
      </c>
      <c r="H103" s="84">
        <v>29.77</v>
      </c>
      <c r="I103" s="86">
        <v>3.19</v>
      </c>
      <c r="J103" s="84">
        <v>64.06</v>
      </c>
      <c r="K103" s="85">
        <v>2.1518000000000002</v>
      </c>
      <c r="L103" s="86">
        <v>20.079999999999998</v>
      </c>
      <c r="M103" s="85">
        <v>1.4999999999999999E-2</v>
      </c>
      <c r="N103" s="86">
        <v>1.7</v>
      </c>
      <c r="O103" s="11" t="s">
        <v>56</v>
      </c>
      <c r="P103" s="11" t="s">
        <v>56</v>
      </c>
      <c r="Q103" s="85">
        <v>5.79E-2</v>
      </c>
      <c r="R103" s="86">
        <v>3</v>
      </c>
      <c r="S103" s="84">
        <v>101.71</v>
      </c>
      <c r="T103" s="108">
        <v>151726104217</v>
      </c>
      <c r="U103" s="11" t="s">
        <v>48</v>
      </c>
      <c r="V103" s="11" t="s">
        <v>268</v>
      </c>
    </row>
    <row r="104" spans="1:22" ht="15" customHeight="1" x14ac:dyDescent="0.25">
      <c r="A104" s="11" t="s">
        <v>318</v>
      </c>
      <c r="B104" s="82" t="s">
        <v>319</v>
      </c>
      <c r="C104" s="109" t="s">
        <v>90</v>
      </c>
      <c r="D104" s="11" t="s">
        <v>45</v>
      </c>
      <c r="E104" s="11" t="s">
        <v>46</v>
      </c>
      <c r="F104" s="11" t="s">
        <v>47</v>
      </c>
      <c r="G104" s="83">
        <v>43222</v>
      </c>
      <c r="H104" s="84">
        <v>0</v>
      </c>
      <c r="I104" s="86">
        <v>0.78</v>
      </c>
      <c r="J104" s="84">
        <v>21.67</v>
      </c>
      <c r="K104" s="11" t="s">
        <v>56</v>
      </c>
      <c r="L104" s="86">
        <v>27.78</v>
      </c>
      <c r="M104" s="85">
        <v>4.1500000000000002E-2</v>
      </c>
      <c r="N104" s="86">
        <v>0.6</v>
      </c>
      <c r="O104" s="86">
        <v>1.03</v>
      </c>
      <c r="P104" s="84">
        <v>-11.42</v>
      </c>
      <c r="Q104" s="85">
        <v>9.64E-2</v>
      </c>
      <c r="R104" s="86">
        <v>0</v>
      </c>
      <c r="S104" s="84">
        <v>21.88</v>
      </c>
      <c r="T104" s="108">
        <v>10523862177</v>
      </c>
      <c r="U104" s="11" t="s">
        <v>48</v>
      </c>
      <c r="V104" s="11" t="s">
        <v>127</v>
      </c>
    </row>
    <row r="105" spans="1:22" ht="15" customHeight="1" x14ac:dyDescent="0.25">
      <c r="A105" s="11" t="s">
        <v>320</v>
      </c>
      <c r="B105" s="82" t="s">
        <v>321</v>
      </c>
      <c r="C105" s="109" t="s">
        <v>84</v>
      </c>
      <c r="D105" s="11" t="s">
        <v>45</v>
      </c>
      <c r="E105" s="11" t="s">
        <v>46</v>
      </c>
      <c r="F105" s="11" t="s">
        <v>47</v>
      </c>
      <c r="G105" s="83">
        <v>43484</v>
      </c>
      <c r="H105" s="84">
        <v>42.8</v>
      </c>
      <c r="I105" s="86">
        <v>3.32</v>
      </c>
      <c r="J105" s="84">
        <v>49.91</v>
      </c>
      <c r="K105" s="85">
        <v>1.1660999999999999</v>
      </c>
      <c r="L105" s="86">
        <v>15.03</v>
      </c>
      <c r="M105" s="85">
        <v>3.73E-2</v>
      </c>
      <c r="N105" s="86">
        <v>1.2</v>
      </c>
      <c r="O105" s="86">
        <v>1.06</v>
      </c>
      <c r="P105" s="84">
        <v>-31.55</v>
      </c>
      <c r="Q105" s="85">
        <v>3.27E-2</v>
      </c>
      <c r="R105" s="86">
        <v>20</v>
      </c>
      <c r="S105" s="84">
        <v>44.21</v>
      </c>
      <c r="T105" s="108">
        <v>14870235264</v>
      </c>
      <c r="U105" s="11" t="s">
        <v>48</v>
      </c>
      <c r="V105" s="11" t="s">
        <v>87</v>
      </c>
    </row>
    <row r="106" spans="1:22" ht="15" customHeight="1" x14ac:dyDescent="0.25">
      <c r="A106" s="11" t="s">
        <v>322</v>
      </c>
      <c r="B106" s="82" t="s">
        <v>323</v>
      </c>
      <c r="C106" s="109" t="s">
        <v>53</v>
      </c>
      <c r="D106" s="11" t="s">
        <v>45</v>
      </c>
      <c r="E106" s="11" t="s">
        <v>46</v>
      </c>
      <c r="F106" s="11" t="s">
        <v>47</v>
      </c>
      <c r="G106" s="83">
        <v>43414</v>
      </c>
      <c r="H106" s="84">
        <v>17.78</v>
      </c>
      <c r="I106" s="86">
        <v>4.8600000000000003</v>
      </c>
      <c r="J106" s="84">
        <v>130.88</v>
      </c>
      <c r="K106" s="85">
        <v>7.3611000000000004</v>
      </c>
      <c r="L106" s="86">
        <v>26.93</v>
      </c>
      <c r="M106" s="85">
        <v>2.3699999999999999E-2</v>
      </c>
      <c r="N106" s="86">
        <v>1.5</v>
      </c>
      <c r="O106" s="86">
        <v>1.48</v>
      </c>
      <c r="P106" s="84">
        <v>-39.81</v>
      </c>
      <c r="Q106" s="85">
        <v>9.2200000000000004E-2</v>
      </c>
      <c r="R106" s="86">
        <v>4</v>
      </c>
      <c r="S106" s="84">
        <v>75.930000000000007</v>
      </c>
      <c r="T106" s="108">
        <v>77233207041</v>
      </c>
      <c r="U106" s="11" t="s">
        <v>48</v>
      </c>
      <c r="V106" s="11" t="s">
        <v>152</v>
      </c>
    </row>
    <row r="107" spans="1:22" ht="15" customHeight="1" x14ac:dyDescent="0.25">
      <c r="A107" s="11" t="s">
        <v>324</v>
      </c>
      <c r="B107" s="82" t="s">
        <v>325</v>
      </c>
      <c r="C107" s="109" t="s">
        <v>106</v>
      </c>
      <c r="D107" s="11" t="s">
        <v>85</v>
      </c>
      <c r="E107" s="11" t="s">
        <v>46</v>
      </c>
      <c r="F107" s="11" t="s">
        <v>86</v>
      </c>
      <c r="G107" s="83">
        <v>43254</v>
      </c>
      <c r="H107" s="84">
        <v>93.65</v>
      </c>
      <c r="I107" s="86">
        <v>9.0399999999999991</v>
      </c>
      <c r="J107" s="84">
        <v>133.93</v>
      </c>
      <c r="K107" s="85">
        <v>1.4300999999999999</v>
      </c>
      <c r="L107" s="86">
        <v>14.82</v>
      </c>
      <c r="M107" s="85">
        <v>2.1100000000000001E-2</v>
      </c>
      <c r="N107" s="86">
        <v>0.8</v>
      </c>
      <c r="O107" s="11" t="s">
        <v>56</v>
      </c>
      <c r="P107" s="11" t="s">
        <v>56</v>
      </c>
      <c r="Q107" s="85">
        <v>3.1600000000000003E-2</v>
      </c>
      <c r="R107" s="86">
        <v>2</v>
      </c>
      <c r="S107" s="84">
        <v>158.34</v>
      </c>
      <c r="T107" s="108">
        <v>61715650453</v>
      </c>
      <c r="U107" s="11" t="s">
        <v>48</v>
      </c>
      <c r="V107" s="11" t="s">
        <v>57</v>
      </c>
    </row>
    <row r="108" spans="1:22" ht="15" customHeight="1" x14ac:dyDescent="0.25">
      <c r="A108" s="11" t="s">
        <v>326</v>
      </c>
      <c r="B108" s="82" t="s">
        <v>327</v>
      </c>
      <c r="C108" s="109" t="s">
        <v>53</v>
      </c>
      <c r="D108" s="11" t="s">
        <v>45</v>
      </c>
      <c r="E108" s="11" t="s">
        <v>44</v>
      </c>
      <c r="F108" s="11" t="s">
        <v>186</v>
      </c>
      <c r="G108" s="83">
        <v>43188</v>
      </c>
      <c r="H108" s="84">
        <v>106.24</v>
      </c>
      <c r="I108" s="86">
        <v>3.36</v>
      </c>
      <c r="J108" s="84">
        <v>93.71</v>
      </c>
      <c r="K108" s="85">
        <v>0.8821</v>
      </c>
      <c r="L108" s="86">
        <v>27.89</v>
      </c>
      <c r="M108" s="85">
        <v>1.11E-2</v>
      </c>
      <c r="N108" s="95" t="e">
        <v>#N/A</v>
      </c>
      <c r="O108" s="86">
        <v>1.3</v>
      </c>
      <c r="P108" s="84">
        <v>-15.28</v>
      </c>
      <c r="Q108" s="85">
        <v>9.69E-2</v>
      </c>
      <c r="R108" s="86">
        <v>8</v>
      </c>
      <c r="S108" s="84">
        <v>51.85</v>
      </c>
      <c r="T108" s="108">
        <v>10514439946</v>
      </c>
      <c r="U108" s="11" t="s">
        <v>48</v>
      </c>
      <c r="V108" s="11" t="s">
        <v>198</v>
      </c>
    </row>
    <row r="109" spans="1:22" ht="15" customHeight="1" x14ac:dyDescent="0.25">
      <c r="A109" s="11" t="s">
        <v>328</v>
      </c>
      <c r="B109" s="82" t="s">
        <v>329</v>
      </c>
      <c r="C109" s="109" t="s">
        <v>70</v>
      </c>
      <c r="D109" s="11" t="s">
        <v>45</v>
      </c>
      <c r="E109" s="11" t="s">
        <v>54</v>
      </c>
      <c r="F109" s="11" t="s">
        <v>91</v>
      </c>
      <c r="G109" s="83">
        <v>43252</v>
      </c>
      <c r="H109" s="84">
        <v>83.67</v>
      </c>
      <c r="I109" s="86">
        <v>2.17</v>
      </c>
      <c r="J109" s="84">
        <v>46.54</v>
      </c>
      <c r="K109" s="85">
        <v>0.55620000000000003</v>
      </c>
      <c r="L109" s="86">
        <v>21.45</v>
      </c>
      <c r="M109" s="85">
        <v>0</v>
      </c>
      <c r="N109" s="86">
        <v>1.7</v>
      </c>
      <c r="O109" s="86">
        <v>1.18</v>
      </c>
      <c r="P109" s="84">
        <v>-5.0599999999999996</v>
      </c>
      <c r="Q109" s="85">
        <v>6.4699999999999994E-2</v>
      </c>
      <c r="R109" s="86">
        <v>0</v>
      </c>
      <c r="S109" s="84">
        <v>27.99</v>
      </c>
      <c r="T109" s="108">
        <v>15864555512</v>
      </c>
      <c r="U109" s="11" t="s">
        <v>48</v>
      </c>
      <c r="V109" s="11" t="s">
        <v>198</v>
      </c>
    </row>
    <row r="110" spans="1:22" ht="15" customHeight="1" x14ac:dyDescent="0.25">
      <c r="A110" s="11" t="s">
        <v>330</v>
      </c>
      <c r="B110" s="82" t="s">
        <v>331</v>
      </c>
      <c r="C110" s="109" t="s">
        <v>53</v>
      </c>
      <c r="D110" s="11" t="s">
        <v>45</v>
      </c>
      <c r="E110" s="11" t="s">
        <v>46</v>
      </c>
      <c r="F110" s="11" t="s">
        <v>47</v>
      </c>
      <c r="G110" s="83">
        <v>43206</v>
      </c>
      <c r="H110" s="84">
        <v>23.75</v>
      </c>
      <c r="I110" s="86">
        <v>3.23</v>
      </c>
      <c r="J110" s="84">
        <v>49.51</v>
      </c>
      <c r="K110" s="85">
        <v>2.0846</v>
      </c>
      <c r="L110" s="86">
        <v>15.33</v>
      </c>
      <c r="M110" s="85">
        <v>1.4500000000000001E-2</v>
      </c>
      <c r="N110" s="86">
        <v>1.3</v>
      </c>
      <c r="O110" s="86">
        <v>1.58</v>
      </c>
      <c r="P110" s="84">
        <v>-31.64</v>
      </c>
      <c r="Q110" s="85">
        <v>3.4099999999999998E-2</v>
      </c>
      <c r="R110" s="86">
        <v>7</v>
      </c>
      <c r="S110" s="84">
        <v>24.34</v>
      </c>
      <c r="T110" s="108">
        <v>18527245393</v>
      </c>
      <c r="U110" s="11" t="s">
        <v>48</v>
      </c>
      <c r="V110" s="11" t="s">
        <v>191</v>
      </c>
    </row>
    <row r="111" spans="1:22" ht="15" customHeight="1" x14ac:dyDescent="0.25">
      <c r="A111" s="11" t="s">
        <v>332</v>
      </c>
      <c r="B111" s="82" t="s">
        <v>333</v>
      </c>
      <c r="C111" s="109" t="s">
        <v>70</v>
      </c>
      <c r="D111" s="11" t="s">
        <v>45</v>
      </c>
      <c r="E111" s="11" t="s">
        <v>46</v>
      </c>
      <c r="F111" s="11" t="s">
        <v>47</v>
      </c>
      <c r="G111" s="83">
        <v>43474</v>
      </c>
      <c r="H111" s="84">
        <v>59.08</v>
      </c>
      <c r="I111" s="86">
        <v>1.53</v>
      </c>
      <c r="J111" s="84">
        <v>117.64</v>
      </c>
      <c r="K111" s="85">
        <v>1.9912000000000001</v>
      </c>
      <c r="L111" s="86">
        <v>76.89</v>
      </c>
      <c r="M111" s="85">
        <v>3.32E-2</v>
      </c>
      <c r="N111" s="86">
        <v>0.4</v>
      </c>
      <c r="O111" s="86">
        <v>0.96</v>
      </c>
      <c r="P111" s="84">
        <v>-45.91</v>
      </c>
      <c r="Q111" s="85">
        <v>0.34189999999999998</v>
      </c>
      <c r="R111" s="86">
        <v>4</v>
      </c>
      <c r="S111" s="84">
        <v>29.23</v>
      </c>
      <c r="T111" s="108">
        <v>48803000802</v>
      </c>
      <c r="U111" s="11" t="s">
        <v>48</v>
      </c>
      <c r="V111" s="11" t="s">
        <v>71</v>
      </c>
    </row>
    <row r="112" spans="1:22" ht="15" customHeight="1" x14ac:dyDescent="0.25">
      <c r="A112" s="11" t="s">
        <v>334</v>
      </c>
      <c r="B112" s="82" t="s">
        <v>335</v>
      </c>
      <c r="C112" s="109" t="s">
        <v>132</v>
      </c>
      <c r="D112" s="11" t="s">
        <v>45</v>
      </c>
      <c r="E112" s="11" t="s">
        <v>54</v>
      </c>
      <c r="F112" s="11" t="s">
        <v>91</v>
      </c>
      <c r="G112" s="83">
        <v>43497</v>
      </c>
      <c r="H112" s="84">
        <v>158.06</v>
      </c>
      <c r="I112" s="86">
        <v>4.1100000000000003</v>
      </c>
      <c r="J112" s="84">
        <v>58.18</v>
      </c>
      <c r="K112" s="85">
        <v>0.36809999999999998</v>
      </c>
      <c r="L112" s="86">
        <v>14.16</v>
      </c>
      <c r="M112" s="85">
        <v>3.3500000000000002E-2</v>
      </c>
      <c r="N112" s="86">
        <v>1.2</v>
      </c>
      <c r="O112" s="86">
        <v>0.24</v>
      </c>
      <c r="P112" s="84">
        <v>-22.48</v>
      </c>
      <c r="Q112" s="85">
        <v>2.8299999999999999E-2</v>
      </c>
      <c r="R112" s="86">
        <v>4</v>
      </c>
      <c r="S112" s="84">
        <v>59.51</v>
      </c>
      <c r="T112" s="108">
        <v>40071219218</v>
      </c>
      <c r="U112" s="11" t="s">
        <v>48</v>
      </c>
      <c r="V112" s="11" t="s">
        <v>336</v>
      </c>
    </row>
    <row r="113" spans="1:22" ht="15" customHeight="1" x14ac:dyDescent="0.25">
      <c r="A113" s="11" t="s">
        <v>337</v>
      </c>
      <c r="B113" s="82" t="s">
        <v>338</v>
      </c>
      <c r="C113" s="109" t="s">
        <v>84</v>
      </c>
      <c r="D113" s="11" t="s">
        <v>85</v>
      </c>
      <c r="E113" s="11" t="s">
        <v>46</v>
      </c>
      <c r="F113" s="11" t="s">
        <v>86</v>
      </c>
      <c r="G113" s="83">
        <v>43496</v>
      </c>
      <c r="H113" s="84">
        <v>16.670000000000002</v>
      </c>
      <c r="I113" s="86">
        <v>0.93</v>
      </c>
      <c r="J113" s="84">
        <v>49.69</v>
      </c>
      <c r="K113" s="85">
        <v>2.9807999999999999</v>
      </c>
      <c r="L113" s="86">
        <v>53.43</v>
      </c>
      <c r="M113" s="85">
        <v>0</v>
      </c>
      <c r="N113" s="86">
        <v>1.1000000000000001</v>
      </c>
      <c r="O113" s="86">
        <v>1.64</v>
      </c>
      <c r="P113" s="84">
        <v>-0.45</v>
      </c>
      <c r="Q113" s="85">
        <v>0.22470000000000001</v>
      </c>
      <c r="R113" s="86">
        <v>0</v>
      </c>
      <c r="S113" s="84">
        <v>10.32</v>
      </c>
      <c r="T113" s="108">
        <v>14019635592</v>
      </c>
      <c r="U113" s="11" t="s">
        <v>48</v>
      </c>
      <c r="V113" s="11" t="s">
        <v>60</v>
      </c>
    </row>
    <row r="114" spans="1:22" ht="15" customHeight="1" x14ac:dyDescent="0.25">
      <c r="A114" s="11" t="s">
        <v>1831</v>
      </c>
      <c r="B114" s="82" t="s">
        <v>1842</v>
      </c>
      <c r="C114" s="109" t="s">
        <v>74</v>
      </c>
      <c r="D114" s="11" t="s">
        <v>53</v>
      </c>
      <c r="E114" s="11" t="s">
        <v>54</v>
      </c>
      <c r="F114" s="11" t="s">
        <v>55</v>
      </c>
      <c r="G114" s="83">
        <v>43497</v>
      </c>
      <c r="H114" s="84">
        <v>300.35000000000002</v>
      </c>
      <c r="I114" s="86">
        <v>7.8</v>
      </c>
      <c r="J114" s="84">
        <v>99.34</v>
      </c>
      <c r="K114" s="85">
        <v>0.33069999999999999</v>
      </c>
      <c r="L114" s="86">
        <v>12.74</v>
      </c>
      <c r="M114" s="85">
        <v>2.0899999999999998E-2</v>
      </c>
      <c r="N114" s="86">
        <v>1.3</v>
      </c>
      <c r="O114" s="86">
        <v>1.62</v>
      </c>
      <c r="P114" s="84">
        <v>-23.16</v>
      </c>
      <c r="Q114" s="85">
        <v>2.12E-2</v>
      </c>
      <c r="R114" s="86">
        <v>9</v>
      </c>
      <c r="S114" s="84">
        <v>69.959999999999994</v>
      </c>
      <c r="T114" s="108">
        <v>13287519230</v>
      </c>
      <c r="U114" s="11" t="s">
        <v>48</v>
      </c>
      <c r="V114" s="11" t="s">
        <v>172</v>
      </c>
    </row>
    <row r="115" spans="1:22" ht="15" customHeight="1" x14ac:dyDescent="0.25">
      <c r="A115" s="11" t="s">
        <v>339</v>
      </c>
      <c r="B115" s="82" t="s">
        <v>340</v>
      </c>
      <c r="C115" s="109" t="s">
        <v>90</v>
      </c>
      <c r="D115" s="11" t="s">
        <v>45</v>
      </c>
      <c r="E115" s="11" t="s">
        <v>54</v>
      </c>
      <c r="F115" s="11" t="s">
        <v>91</v>
      </c>
      <c r="G115" s="83">
        <v>43274</v>
      </c>
      <c r="H115" s="84">
        <v>180.05</v>
      </c>
      <c r="I115" s="86">
        <v>4.68</v>
      </c>
      <c r="J115" s="84">
        <v>87.57</v>
      </c>
      <c r="K115" s="85">
        <v>0.4864</v>
      </c>
      <c r="L115" s="86">
        <v>18.71</v>
      </c>
      <c r="M115" s="85">
        <v>0</v>
      </c>
      <c r="N115" s="86">
        <v>1.7</v>
      </c>
      <c r="O115" s="86">
        <v>2.5299999999999998</v>
      </c>
      <c r="P115" s="84">
        <v>-28</v>
      </c>
      <c r="Q115" s="85">
        <v>5.11E-2</v>
      </c>
      <c r="R115" s="86">
        <v>0</v>
      </c>
      <c r="S115" s="84">
        <v>41.43</v>
      </c>
      <c r="T115" s="108">
        <v>61233479912</v>
      </c>
      <c r="U115" s="11" t="s">
        <v>48</v>
      </c>
      <c r="V115" s="11" t="s">
        <v>108</v>
      </c>
    </row>
    <row r="116" spans="1:22" ht="15" customHeight="1" x14ac:dyDescent="0.25">
      <c r="A116" s="11" t="s">
        <v>341</v>
      </c>
      <c r="B116" s="82" t="s">
        <v>342</v>
      </c>
      <c r="C116" s="109" t="s">
        <v>44</v>
      </c>
      <c r="D116" s="11" t="s">
        <v>45</v>
      </c>
      <c r="E116" s="11" t="s">
        <v>46</v>
      </c>
      <c r="F116" s="11" t="s">
        <v>47</v>
      </c>
      <c r="G116" s="83">
        <v>43283</v>
      </c>
      <c r="H116" s="84">
        <v>0</v>
      </c>
      <c r="I116" s="86">
        <v>-0.37</v>
      </c>
      <c r="J116" s="84">
        <v>9.11</v>
      </c>
      <c r="K116" s="11" t="s">
        <v>56</v>
      </c>
      <c r="L116" s="11" t="s">
        <v>56</v>
      </c>
      <c r="M116" s="85">
        <v>0</v>
      </c>
      <c r="N116" s="86">
        <v>1.6</v>
      </c>
      <c r="O116" s="86">
        <v>2.88</v>
      </c>
      <c r="P116" s="84">
        <v>-2.08</v>
      </c>
      <c r="Q116" s="85">
        <v>-0.1656</v>
      </c>
      <c r="R116" s="86">
        <v>0</v>
      </c>
      <c r="S116" s="84">
        <v>7.15</v>
      </c>
      <c r="T116" s="108">
        <v>798329311</v>
      </c>
      <c r="U116" s="11" t="s">
        <v>169</v>
      </c>
      <c r="V116" s="11" t="s">
        <v>235</v>
      </c>
    </row>
    <row r="117" spans="1:22" ht="15" customHeight="1" x14ac:dyDescent="0.25">
      <c r="A117" s="11" t="s">
        <v>343</v>
      </c>
      <c r="B117" s="82" t="s">
        <v>344</v>
      </c>
      <c r="C117" s="109" t="s">
        <v>132</v>
      </c>
      <c r="D117" s="11" t="s">
        <v>85</v>
      </c>
      <c r="E117" s="11" t="s">
        <v>54</v>
      </c>
      <c r="F117" s="11" t="s">
        <v>107</v>
      </c>
      <c r="G117" s="83">
        <v>43199</v>
      </c>
      <c r="H117" s="84">
        <v>76.17</v>
      </c>
      <c r="I117" s="86">
        <v>2.2200000000000002</v>
      </c>
      <c r="J117" s="84">
        <v>55.59</v>
      </c>
      <c r="K117" s="85">
        <v>0.7298</v>
      </c>
      <c r="L117" s="86">
        <v>25.04</v>
      </c>
      <c r="M117" s="85">
        <v>0</v>
      </c>
      <c r="N117" s="86">
        <v>1</v>
      </c>
      <c r="O117" s="86">
        <v>3.01</v>
      </c>
      <c r="P117" s="84">
        <v>2.06</v>
      </c>
      <c r="Q117" s="85">
        <v>8.2699999999999996E-2</v>
      </c>
      <c r="R117" s="86">
        <v>0</v>
      </c>
      <c r="S117" s="84">
        <v>28.85</v>
      </c>
      <c r="T117" s="108">
        <v>18316237970</v>
      </c>
      <c r="U117" s="11" t="s">
        <v>48</v>
      </c>
      <c r="V117" s="11" t="s">
        <v>87</v>
      </c>
    </row>
    <row r="118" spans="1:22" ht="15" customHeight="1" x14ac:dyDescent="0.25">
      <c r="A118" s="11" t="s">
        <v>345</v>
      </c>
      <c r="B118" s="82" t="s">
        <v>346</v>
      </c>
      <c r="C118" s="109" t="s">
        <v>44</v>
      </c>
      <c r="D118" s="11" t="s">
        <v>45</v>
      </c>
      <c r="E118" s="11" t="s">
        <v>46</v>
      </c>
      <c r="F118" s="11" t="s">
        <v>47</v>
      </c>
      <c r="G118" s="83">
        <v>43284</v>
      </c>
      <c r="H118" s="84">
        <v>22.18</v>
      </c>
      <c r="I118" s="86">
        <v>0.62</v>
      </c>
      <c r="J118" s="84">
        <v>28.6</v>
      </c>
      <c r="K118" s="85">
        <v>1.2894000000000001</v>
      </c>
      <c r="L118" s="86">
        <v>46.13</v>
      </c>
      <c r="M118" s="85">
        <v>0</v>
      </c>
      <c r="N118" s="86">
        <v>1.8</v>
      </c>
      <c r="O118" s="86">
        <v>6.98</v>
      </c>
      <c r="P118" s="84">
        <v>5.9</v>
      </c>
      <c r="Q118" s="85">
        <v>0.18809999999999999</v>
      </c>
      <c r="R118" s="86">
        <v>0</v>
      </c>
      <c r="S118" s="84">
        <v>14.12</v>
      </c>
      <c r="T118" s="108">
        <v>626397208</v>
      </c>
      <c r="U118" s="11" t="s">
        <v>169</v>
      </c>
      <c r="V118" s="11" t="s">
        <v>100</v>
      </c>
    </row>
    <row r="119" spans="1:22" ht="15" customHeight="1" x14ac:dyDescent="0.25">
      <c r="A119" s="11" t="s">
        <v>347</v>
      </c>
      <c r="B119" s="82" t="s">
        <v>348</v>
      </c>
      <c r="C119" s="109" t="s">
        <v>53</v>
      </c>
      <c r="D119" s="11" t="s">
        <v>45</v>
      </c>
      <c r="E119" s="11" t="s">
        <v>46</v>
      </c>
      <c r="F119" s="11" t="s">
        <v>47</v>
      </c>
      <c r="G119" s="83">
        <v>43203</v>
      </c>
      <c r="H119" s="84">
        <v>0</v>
      </c>
      <c r="I119" s="86">
        <v>1.04</v>
      </c>
      <c r="J119" s="84">
        <v>42.66</v>
      </c>
      <c r="K119" s="11" t="s">
        <v>56</v>
      </c>
      <c r="L119" s="86">
        <v>41.02</v>
      </c>
      <c r="M119" s="85">
        <v>2.81E-2</v>
      </c>
      <c r="N119" s="86">
        <v>0.8</v>
      </c>
      <c r="O119" s="86">
        <v>2.5299999999999998</v>
      </c>
      <c r="P119" s="84">
        <v>-35.67</v>
      </c>
      <c r="Q119" s="85">
        <v>0.16259999999999999</v>
      </c>
      <c r="R119" s="86">
        <v>0</v>
      </c>
      <c r="S119" s="84">
        <v>10.83</v>
      </c>
      <c r="T119" s="108">
        <v>9845544024</v>
      </c>
      <c r="U119" s="11" t="s">
        <v>63</v>
      </c>
      <c r="V119" s="11" t="s">
        <v>349</v>
      </c>
    </row>
    <row r="120" spans="1:22" ht="15" customHeight="1" x14ac:dyDescent="0.25">
      <c r="A120" s="11" t="s">
        <v>350</v>
      </c>
      <c r="B120" s="82" t="s">
        <v>351</v>
      </c>
      <c r="C120" s="109" t="s">
        <v>74</v>
      </c>
      <c r="D120" s="11" t="s">
        <v>85</v>
      </c>
      <c r="E120" s="11" t="s">
        <v>54</v>
      </c>
      <c r="F120" s="11" t="s">
        <v>107</v>
      </c>
      <c r="G120" s="83">
        <v>43210</v>
      </c>
      <c r="H120" s="84">
        <v>102.82</v>
      </c>
      <c r="I120" s="86">
        <v>2.67</v>
      </c>
      <c r="J120" s="84">
        <v>34.450000000000003</v>
      </c>
      <c r="K120" s="85">
        <v>0.33510000000000001</v>
      </c>
      <c r="L120" s="86">
        <v>12.9</v>
      </c>
      <c r="M120" s="85">
        <v>1.8599999999999998E-2</v>
      </c>
      <c r="N120" s="86">
        <v>1.4</v>
      </c>
      <c r="O120" s="11" t="s">
        <v>56</v>
      </c>
      <c r="P120" s="11" t="s">
        <v>56</v>
      </c>
      <c r="Q120" s="85">
        <v>2.1999999999999999E-2</v>
      </c>
      <c r="R120" s="86">
        <v>4</v>
      </c>
      <c r="S120" s="84">
        <v>55.04</v>
      </c>
      <c r="T120" s="108">
        <v>16053975955</v>
      </c>
      <c r="U120" s="11" t="s">
        <v>48</v>
      </c>
      <c r="V120" s="11" t="s">
        <v>268</v>
      </c>
    </row>
    <row r="121" spans="1:22" ht="15" customHeight="1" x14ac:dyDescent="0.25">
      <c r="A121" s="11" t="s">
        <v>352</v>
      </c>
      <c r="B121" s="82" t="s">
        <v>353</v>
      </c>
      <c r="C121" s="109" t="s">
        <v>106</v>
      </c>
      <c r="D121" s="11" t="s">
        <v>85</v>
      </c>
      <c r="E121" s="11" t="s">
        <v>44</v>
      </c>
      <c r="F121" s="11" t="s">
        <v>201</v>
      </c>
      <c r="G121" s="83">
        <v>43306</v>
      </c>
      <c r="H121" s="84">
        <v>108.23</v>
      </c>
      <c r="I121" s="86">
        <v>5.42</v>
      </c>
      <c r="J121" s="84">
        <v>99.57</v>
      </c>
      <c r="K121" s="85">
        <v>0.92</v>
      </c>
      <c r="L121" s="86">
        <v>18.37</v>
      </c>
      <c r="M121" s="85">
        <v>2.2599999999999999E-2</v>
      </c>
      <c r="N121" s="86">
        <v>1.4</v>
      </c>
      <c r="O121" s="11" t="s">
        <v>56</v>
      </c>
      <c r="P121" s="11" t="s">
        <v>56</v>
      </c>
      <c r="Q121" s="85">
        <v>4.9399999999999999E-2</v>
      </c>
      <c r="R121" s="86">
        <v>20</v>
      </c>
      <c r="S121" s="84">
        <v>84.91</v>
      </c>
      <c r="T121" s="108">
        <v>6366910034</v>
      </c>
      <c r="U121" s="11" t="s">
        <v>63</v>
      </c>
      <c r="V121" s="11" t="s">
        <v>268</v>
      </c>
    </row>
    <row r="122" spans="1:22" ht="15" customHeight="1" x14ac:dyDescent="0.25">
      <c r="A122" s="11" t="s">
        <v>354</v>
      </c>
      <c r="B122" s="82" t="s">
        <v>355</v>
      </c>
      <c r="C122" s="109" t="s">
        <v>90</v>
      </c>
      <c r="D122" s="11" t="s">
        <v>85</v>
      </c>
      <c r="E122" s="11" t="s">
        <v>46</v>
      </c>
      <c r="F122" s="11" t="s">
        <v>86</v>
      </c>
      <c r="G122" s="83">
        <v>43305</v>
      </c>
      <c r="H122" s="84">
        <v>38.01</v>
      </c>
      <c r="I122" s="86">
        <v>0.99</v>
      </c>
      <c r="J122" s="84">
        <v>46.49</v>
      </c>
      <c r="K122" s="85">
        <v>1.2231000000000001</v>
      </c>
      <c r="L122" s="86">
        <v>46.96</v>
      </c>
      <c r="M122" s="85">
        <v>3.7000000000000002E-3</v>
      </c>
      <c r="N122" s="86">
        <v>1.9</v>
      </c>
      <c r="O122" s="86">
        <v>5.93</v>
      </c>
      <c r="P122" s="84">
        <v>2.66</v>
      </c>
      <c r="Q122" s="85">
        <v>0.1923</v>
      </c>
      <c r="R122" s="86">
        <v>3</v>
      </c>
      <c r="S122" s="84">
        <v>12.5</v>
      </c>
      <c r="T122" s="108">
        <v>8005159879</v>
      </c>
      <c r="U122" s="11" t="s">
        <v>63</v>
      </c>
      <c r="V122" s="11" t="s">
        <v>100</v>
      </c>
    </row>
    <row r="123" spans="1:22" ht="15" customHeight="1" x14ac:dyDescent="0.25">
      <c r="A123" s="11" t="s">
        <v>356</v>
      </c>
      <c r="B123" s="82" t="s">
        <v>357</v>
      </c>
      <c r="C123" s="109" t="s">
        <v>124</v>
      </c>
      <c r="D123" s="11" t="s">
        <v>85</v>
      </c>
      <c r="E123" s="11" t="s">
        <v>44</v>
      </c>
      <c r="F123" s="11" t="s">
        <v>201</v>
      </c>
      <c r="G123" s="83">
        <v>43305</v>
      </c>
      <c r="H123" s="84">
        <v>67.98</v>
      </c>
      <c r="I123" s="86">
        <v>3.88</v>
      </c>
      <c r="J123" s="84">
        <v>73.150000000000006</v>
      </c>
      <c r="K123" s="85">
        <v>1.0761000000000001</v>
      </c>
      <c r="L123" s="86">
        <v>18.850000000000001</v>
      </c>
      <c r="M123" s="85">
        <v>2.3900000000000001E-2</v>
      </c>
      <c r="N123" s="86">
        <v>0.7</v>
      </c>
      <c r="O123" s="11" t="s">
        <v>56</v>
      </c>
      <c r="P123" s="11" t="s">
        <v>56</v>
      </c>
      <c r="Q123" s="85">
        <v>5.1799999999999999E-2</v>
      </c>
      <c r="R123" s="86">
        <v>6</v>
      </c>
      <c r="S123" s="84">
        <v>58.27</v>
      </c>
      <c r="T123" s="108">
        <v>1214875225</v>
      </c>
      <c r="U123" s="11" t="s">
        <v>169</v>
      </c>
      <c r="V123" s="11" t="s">
        <v>268</v>
      </c>
    </row>
    <row r="124" spans="1:22" ht="15" customHeight="1" x14ac:dyDescent="0.25">
      <c r="A124" s="11" t="s">
        <v>358</v>
      </c>
      <c r="B124" s="82" t="s">
        <v>359</v>
      </c>
      <c r="C124" s="109" t="s">
        <v>70</v>
      </c>
      <c r="D124" s="11" t="s">
        <v>45</v>
      </c>
      <c r="E124" s="11" t="s">
        <v>44</v>
      </c>
      <c r="F124" s="11" t="s">
        <v>186</v>
      </c>
      <c r="G124" s="83">
        <v>43220</v>
      </c>
      <c r="H124" s="84">
        <v>60.25</v>
      </c>
      <c r="I124" s="86">
        <v>2.17</v>
      </c>
      <c r="J124" s="84">
        <v>65.37</v>
      </c>
      <c r="K124" s="85">
        <v>1.085</v>
      </c>
      <c r="L124" s="86">
        <v>30.12</v>
      </c>
      <c r="M124" s="85">
        <v>1.1599999999999999E-2</v>
      </c>
      <c r="N124" s="86">
        <v>0.2</v>
      </c>
      <c r="O124" s="86">
        <v>1.07</v>
      </c>
      <c r="P124" s="84">
        <v>-11.02</v>
      </c>
      <c r="Q124" s="85">
        <v>0.1081</v>
      </c>
      <c r="R124" s="86">
        <v>13</v>
      </c>
      <c r="S124" s="84">
        <v>21.2</v>
      </c>
      <c r="T124" s="108">
        <v>16096251886</v>
      </c>
      <c r="U124" s="11" t="s">
        <v>48</v>
      </c>
      <c r="V124" s="11" t="s">
        <v>254</v>
      </c>
    </row>
    <row r="125" spans="1:22" ht="15" customHeight="1" x14ac:dyDescent="0.25">
      <c r="A125" s="11" t="s">
        <v>360</v>
      </c>
      <c r="B125" s="82" t="s">
        <v>361</v>
      </c>
      <c r="C125" s="109" t="s">
        <v>53</v>
      </c>
      <c r="D125" s="11" t="s">
        <v>45</v>
      </c>
      <c r="E125" s="11" t="s">
        <v>46</v>
      </c>
      <c r="F125" s="11" t="s">
        <v>47</v>
      </c>
      <c r="G125" s="83">
        <v>43307</v>
      </c>
      <c r="H125" s="84">
        <v>220.29</v>
      </c>
      <c r="I125" s="86">
        <v>7.77</v>
      </c>
      <c r="J125" s="84">
        <v>305.51</v>
      </c>
      <c r="K125" s="85">
        <v>1.3869</v>
      </c>
      <c r="L125" s="86">
        <v>39.32</v>
      </c>
      <c r="M125" s="85">
        <v>3.5000000000000001E-3</v>
      </c>
      <c r="N125" s="86">
        <v>1.2</v>
      </c>
      <c r="O125" s="86">
        <v>0.91</v>
      </c>
      <c r="P125" s="84">
        <v>-14.46</v>
      </c>
      <c r="Q125" s="85">
        <v>0.15409999999999999</v>
      </c>
      <c r="R125" s="86">
        <v>9</v>
      </c>
      <c r="S125" s="84">
        <v>91.64</v>
      </c>
      <c r="T125" s="108">
        <v>4891826276</v>
      </c>
      <c r="U125" s="11" t="s">
        <v>63</v>
      </c>
      <c r="V125" s="11" t="s">
        <v>87</v>
      </c>
    </row>
    <row r="126" spans="1:22" ht="15" customHeight="1" x14ac:dyDescent="0.25">
      <c r="A126" s="11" t="s">
        <v>362</v>
      </c>
      <c r="B126" s="82" t="s">
        <v>363</v>
      </c>
      <c r="C126" s="109" t="s">
        <v>44</v>
      </c>
      <c r="D126" s="11" t="s">
        <v>45</v>
      </c>
      <c r="E126" s="11" t="s">
        <v>46</v>
      </c>
      <c r="F126" s="11" t="s">
        <v>47</v>
      </c>
      <c r="G126" s="83">
        <v>43174</v>
      </c>
      <c r="H126" s="84">
        <v>0</v>
      </c>
      <c r="I126" s="86">
        <v>-3.73</v>
      </c>
      <c r="J126" s="84">
        <v>2.79</v>
      </c>
      <c r="K126" s="11" t="s">
        <v>56</v>
      </c>
      <c r="L126" s="11" t="s">
        <v>56</v>
      </c>
      <c r="M126" s="85">
        <v>0</v>
      </c>
      <c r="N126" s="86">
        <v>2.4</v>
      </c>
      <c r="O126" s="86">
        <v>0.65</v>
      </c>
      <c r="P126" s="84">
        <v>-12.66</v>
      </c>
      <c r="Q126" s="85">
        <v>-4.6199999999999998E-2</v>
      </c>
      <c r="R126" s="86">
        <v>0</v>
      </c>
      <c r="S126" s="84">
        <v>0</v>
      </c>
      <c r="T126" s="108">
        <v>2549265931</v>
      </c>
      <c r="U126" s="11" t="s">
        <v>63</v>
      </c>
      <c r="V126" s="11" t="s">
        <v>222</v>
      </c>
    </row>
    <row r="127" spans="1:22" ht="15" customHeight="1" x14ac:dyDescent="0.25">
      <c r="A127" s="11" t="s">
        <v>364</v>
      </c>
      <c r="B127" s="82" t="s">
        <v>365</v>
      </c>
      <c r="C127" s="109" t="s">
        <v>90</v>
      </c>
      <c r="D127" s="11" t="s">
        <v>45</v>
      </c>
      <c r="E127" s="11" t="s">
        <v>46</v>
      </c>
      <c r="F127" s="11" t="s">
        <v>47</v>
      </c>
      <c r="G127" s="83">
        <v>43201</v>
      </c>
      <c r="H127" s="84">
        <v>58.82</v>
      </c>
      <c r="I127" s="86">
        <v>3.69</v>
      </c>
      <c r="J127" s="84">
        <v>88.62</v>
      </c>
      <c r="K127" s="85">
        <v>1.5065999999999999</v>
      </c>
      <c r="L127" s="86">
        <v>24.02</v>
      </c>
      <c r="M127" s="85">
        <v>2.0400000000000001E-2</v>
      </c>
      <c r="N127" s="86">
        <v>0.6</v>
      </c>
      <c r="O127" s="86">
        <v>1.26</v>
      </c>
      <c r="P127" s="84">
        <v>-2.12</v>
      </c>
      <c r="Q127" s="85">
        <v>7.7600000000000002E-2</v>
      </c>
      <c r="R127" s="86">
        <v>20</v>
      </c>
      <c r="S127" s="84">
        <v>30.53</v>
      </c>
      <c r="T127" s="108">
        <v>12185604857</v>
      </c>
      <c r="U127" s="11" t="s">
        <v>48</v>
      </c>
      <c r="V127" s="11" t="s">
        <v>366</v>
      </c>
    </row>
    <row r="128" spans="1:22" ht="15" customHeight="1" x14ac:dyDescent="0.25">
      <c r="A128" s="11" t="s">
        <v>367</v>
      </c>
      <c r="B128" s="82" t="s">
        <v>368</v>
      </c>
      <c r="C128" s="109" t="s">
        <v>106</v>
      </c>
      <c r="D128" s="11" t="s">
        <v>85</v>
      </c>
      <c r="E128" s="11" t="s">
        <v>46</v>
      </c>
      <c r="F128" s="11" t="s">
        <v>86</v>
      </c>
      <c r="G128" s="83">
        <v>43237</v>
      </c>
      <c r="H128" s="84">
        <v>4.8899999999999997</v>
      </c>
      <c r="I128" s="86">
        <v>0.61</v>
      </c>
      <c r="J128" s="84">
        <v>5.88</v>
      </c>
      <c r="K128" s="85">
        <v>1.2024999999999999</v>
      </c>
      <c r="L128" s="86">
        <v>9.64</v>
      </c>
      <c r="M128" s="85">
        <v>5.6099999999999997E-2</v>
      </c>
      <c r="N128" s="86">
        <v>0.4</v>
      </c>
      <c r="O128" s="86">
        <v>1.93</v>
      </c>
      <c r="P128" s="84">
        <v>0.67</v>
      </c>
      <c r="Q128" s="85">
        <v>5.7000000000000002E-3</v>
      </c>
      <c r="R128" s="86">
        <v>8</v>
      </c>
      <c r="S128" s="84">
        <v>9.01</v>
      </c>
      <c r="T128" s="108">
        <v>739321814</v>
      </c>
      <c r="U128" s="11" t="s">
        <v>169</v>
      </c>
      <c r="V128" s="11" t="s">
        <v>139</v>
      </c>
    </row>
    <row r="129" spans="1:22" ht="15" customHeight="1" x14ac:dyDescent="0.25">
      <c r="A129" s="11" t="s">
        <v>369</v>
      </c>
      <c r="B129" s="82" t="s">
        <v>370</v>
      </c>
      <c r="C129" s="109" t="s">
        <v>90</v>
      </c>
      <c r="D129" s="11" t="s">
        <v>45</v>
      </c>
      <c r="E129" s="11" t="s">
        <v>44</v>
      </c>
      <c r="F129" s="11" t="s">
        <v>186</v>
      </c>
      <c r="G129" s="83">
        <v>43309</v>
      </c>
      <c r="H129" s="84">
        <v>27.24</v>
      </c>
      <c r="I129" s="86">
        <v>1.0900000000000001</v>
      </c>
      <c r="J129" s="84">
        <v>28.52</v>
      </c>
      <c r="K129" s="85">
        <v>1.0469999999999999</v>
      </c>
      <c r="L129" s="86">
        <v>26.17</v>
      </c>
      <c r="M129" s="85">
        <v>5.6099999999999997E-2</v>
      </c>
      <c r="N129" s="86">
        <v>1.2</v>
      </c>
      <c r="O129" s="86">
        <v>1.29</v>
      </c>
      <c r="P129" s="84">
        <v>-14.13</v>
      </c>
      <c r="Q129" s="85">
        <v>8.8300000000000003E-2</v>
      </c>
      <c r="R129" s="86">
        <v>8</v>
      </c>
      <c r="S129" s="84">
        <v>20.81</v>
      </c>
      <c r="T129" s="108">
        <v>1722430918</v>
      </c>
      <c r="U129" s="11" t="s">
        <v>169</v>
      </c>
      <c r="V129" s="11" t="s">
        <v>71</v>
      </c>
    </row>
    <row r="130" spans="1:22" ht="15" customHeight="1" x14ac:dyDescent="0.25">
      <c r="A130" s="11" t="s">
        <v>371</v>
      </c>
      <c r="B130" s="82" t="s">
        <v>372</v>
      </c>
      <c r="C130" s="109" t="s">
        <v>90</v>
      </c>
      <c r="D130" s="11" t="s">
        <v>45</v>
      </c>
      <c r="E130" s="11" t="s">
        <v>54</v>
      </c>
      <c r="F130" s="11" t="s">
        <v>91</v>
      </c>
      <c r="G130" s="83">
        <v>43221</v>
      </c>
      <c r="H130" s="84">
        <v>472.5</v>
      </c>
      <c r="I130" s="86">
        <v>12.27</v>
      </c>
      <c r="J130" s="84">
        <v>337</v>
      </c>
      <c r="K130" s="85">
        <v>0.71319999999999995</v>
      </c>
      <c r="L130" s="86">
        <v>27.47</v>
      </c>
      <c r="M130" s="85">
        <v>0</v>
      </c>
      <c r="N130" s="86">
        <v>1.3</v>
      </c>
      <c r="O130" s="86">
        <v>0.21</v>
      </c>
      <c r="P130" s="84">
        <v>-420.16</v>
      </c>
      <c r="Q130" s="85">
        <v>9.4799999999999995E-2</v>
      </c>
      <c r="R130" s="86">
        <v>0</v>
      </c>
      <c r="S130" s="84">
        <v>70.94</v>
      </c>
      <c r="T130" s="108">
        <v>77145231200</v>
      </c>
      <c r="U130" s="11" t="s">
        <v>48</v>
      </c>
      <c r="V130" s="11" t="s">
        <v>191</v>
      </c>
    </row>
    <row r="131" spans="1:22" ht="15" customHeight="1" x14ac:dyDescent="0.25">
      <c r="A131" s="11" t="s">
        <v>373</v>
      </c>
      <c r="B131" s="82" t="s">
        <v>374</v>
      </c>
      <c r="C131" s="109" t="s">
        <v>90</v>
      </c>
      <c r="D131" s="11" t="s">
        <v>45</v>
      </c>
      <c r="E131" s="11" t="s">
        <v>54</v>
      </c>
      <c r="F131" s="11" t="s">
        <v>91</v>
      </c>
      <c r="G131" s="83">
        <v>43309</v>
      </c>
      <c r="H131" s="84">
        <v>45.15</v>
      </c>
      <c r="I131" s="86">
        <v>1.17</v>
      </c>
      <c r="J131" s="84">
        <v>23.14</v>
      </c>
      <c r="K131" s="85">
        <v>0.51249999999999996</v>
      </c>
      <c r="L131" s="86">
        <v>19.78</v>
      </c>
      <c r="M131" s="85">
        <v>0</v>
      </c>
      <c r="N131" s="86">
        <v>0.5</v>
      </c>
      <c r="O131" s="86">
        <v>0.87</v>
      </c>
      <c r="P131" s="84">
        <v>-3.64</v>
      </c>
      <c r="Q131" s="85">
        <v>5.6399999999999999E-2</v>
      </c>
      <c r="R131" s="86">
        <v>0</v>
      </c>
      <c r="S131" s="84">
        <v>16.63</v>
      </c>
      <c r="T131" s="108">
        <v>392222989</v>
      </c>
      <c r="U131" s="11" t="s">
        <v>169</v>
      </c>
      <c r="V131" s="11" t="s">
        <v>375</v>
      </c>
    </row>
    <row r="132" spans="1:22" ht="15" customHeight="1" x14ac:dyDescent="0.25">
      <c r="A132" s="11" t="s">
        <v>376</v>
      </c>
      <c r="B132" s="82" t="s">
        <v>377</v>
      </c>
      <c r="C132" s="109" t="s">
        <v>124</v>
      </c>
      <c r="D132" s="11" t="s">
        <v>85</v>
      </c>
      <c r="E132" s="11" t="s">
        <v>44</v>
      </c>
      <c r="F132" s="11" t="s">
        <v>201</v>
      </c>
      <c r="G132" s="83">
        <v>43487</v>
      </c>
      <c r="H132" s="84">
        <v>230.49</v>
      </c>
      <c r="I132" s="86">
        <v>9.31</v>
      </c>
      <c r="J132" s="84">
        <v>192.07</v>
      </c>
      <c r="K132" s="85">
        <v>0.83330000000000004</v>
      </c>
      <c r="L132" s="86">
        <v>20.63</v>
      </c>
      <c r="M132" s="85">
        <v>2.0000000000000001E-4</v>
      </c>
      <c r="N132" s="86">
        <v>0.7</v>
      </c>
      <c r="O132" s="11" t="s">
        <v>56</v>
      </c>
      <c r="P132" s="11" t="s">
        <v>56</v>
      </c>
      <c r="Q132" s="85">
        <v>6.0699999999999997E-2</v>
      </c>
      <c r="R132" s="86">
        <v>0</v>
      </c>
      <c r="S132" s="84">
        <v>122.31</v>
      </c>
      <c r="T132" s="108">
        <v>73164075469</v>
      </c>
      <c r="U132" s="11" t="s">
        <v>48</v>
      </c>
      <c r="V132" s="11" t="s">
        <v>57</v>
      </c>
    </row>
    <row r="133" spans="1:22" ht="15" customHeight="1" x14ac:dyDescent="0.25">
      <c r="A133" s="11" t="s">
        <v>378</v>
      </c>
      <c r="B133" s="82" t="s">
        <v>379</v>
      </c>
      <c r="C133" s="109" t="s">
        <v>90</v>
      </c>
      <c r="D133" s="11" t="s">
        <v>45</v>
      </c>
      <c r="E133" s="11" t="s">
        <v>54</v>
      </c>
      <c r="F133" s="11" t="s">
        <v>91</v>
      </c>
      <c r="G133" s="83">
        <v>43309</v>
      </c>
      <c r="H133" s="84">
        <v>72.709999999999994</v>
      </c>
      <c r="I133" s="86">
        <v>3.94</v>
      </c>
      <c r="J133" s="84">
        <v>37.979999999999997</v>
      </c>
      <c r="K133" s="85">
        <v>0.52229999999999999</v>
      </c>
      <c r="L133" s="86">
        <v>9.64</v>
      </c>
      <c r="M133" s="85">
        <v>0</v>
      </c>
      <c r="N133" s="86">
        <v>1</v>
      </c>
      <c r="O133" s="86">
        <v>2.64</v>
      </c>
      <c r="P133" s="84">
        <v>-48</v>
      </c>
      <c r="Q133" s="85">
        <v>5.7000000000000002E-3</v>
      </c>
      <c r="R133" s="86">
        <v>0</v>
      </c>
      <c r="S133" s="84">
        <v>7.39</v>
      </c>
      <c r="T133" s="108">
        <v>5943186288</v>
      </c>
      <c r="U133" s="11" t="s">
        <v>63</v>
      </c>
      <c r="V133" s="11" t="s">
        <v>100</v>
      </c>
    </row>
    <row r="134" spans="1:22" ht="15" customHeight="1" x14ac:dyDescent="0.25">
      <c r="A134" s="11" t="s">
        <v>50</v>
      </c>
      <c r="B134" s="82" t="s">
        <v>51</v>
      </c>
      <c r="C134" s="109" t="s">
        <v>52</v>
      </c>
      <c r="D134" s="11" t="s">
        <v>53</v>
      </c>
      <c r="E134" s="11" t="s">
        <v>54</v>
      </c>
      <c r="F134" s="11" t="s">
        <v>55</v>
      </c>
      <c r="G134" s="83">
        <v>43466</v>
      </c>
      <c r="H134" s="84">
        <v>155.08000000000001</v>
      </c>
      <c r="I134" s="86">
        <v>4.82</v>
      </c>
      <c r="J134" s="84">
        <v>82.47</v>
      </c>
      <c r="K134" s="85">
        <v>0.53180000000000005</v>
      </c>
      <c r="L134" s="86">
        <v>17.11</v>
      </c>
      <c r="M134" s="85">
        <v>2.4299999999999999E-2</v>
      </c>
      <c r="N134" s="86">
        <v>0.6</v>
      </c>
      <c r="O134" s="11" t="s">
        <v>56</v>
      </c>
      <c r="P134" s="11" t="s">
        <v>56</v>
      </c>
      <c r="Q134" s="85">
        <v>4.2999999999999997E-2</v>
      </c>
      <c r="R134" s="86">
        <v>20</v>
      </c>
      <c r="S134" s="84">
        <v>76.19</v>
      </c>
      <c r="T134" s="108">
        <v>13421003058</v>
      </c>
      <c r="U134" s="11" t="s">
        <v>48</v>
      </c>
      <c r="V134" s="11" t="s">
        <v>57</v>
      </c>
    </row>
    <row r="135" spans="1:22" ht="15" customHeight="1" x14ac:dyDescent="0.25">
      <c r="A135" s="11" t="s">
        <v>380</v>
      </c>
      <c r="B135" s="82" t="s">
        <v>381</v>
      </c>
      <c r="C135" s="109" t="s">
        <v>53</v>
      </c>
      <c r="D135" s="11" t="s">
        <v>45</v>
      </c>
      <c r="E135" s="11" t="s">
        <v>46</v>
      </c>
      <c r="F135" s="11" t="s">
        <v>47</v>
      </c>
      <c r="G135" s="83">
        <v>43310</v>
      </c>
      <c r="H135" s="84">
        <v>0</v>
      </c>
      <c r="I135" s="86">
        <v>0.69</v>
      </c>
      <c r="J135" s="84">
        <v>28.71</v>
      </c>
      <c r="K135" s="11" t="s">
        <v>56</v>
      </c>
      <c r="L135" s="86">
        <v>41.61</v>
      </c>
      <c r="M135" s="85">
        <v>5.1999999999999998E-3</v>
      </c>
      <c r="N135" s="86">
        <v>2.5</v>
      </c>
      <c r="O135" s="86">
        <v>2.3199999999999998</v>
      </c>
      <c r="P135" s="84">
        <v>-34.01</v>
      </c>
      <c r="Q135" s="85">
        <v>0.16550000000000001</v>
      </c>
      <c r="R135" s="86">
        <v>0</v>
      </c>
      <c r="S135" s="84">
        <v>15.48</v>
      </c>
      <c r="T135" s="108">
        <v>569721221</v>
      </c>
      <c r="U135" s="11" t="s">
        <v>169</v>
      </c>
      <c r="V135" s="11" t="s">
        <v>222</v>
      </c>
    </row>
    <row r="136" spans="1:22" ht="15" customHeight="1" x14ac:dyDescent="0.25">
      <c r="A136" s="11" t="s">
        <v>382</v>
      </c>
      <c r="B136" s="82" t="s">
        <v>383</v>
      </c>
      <c r="C136" s="109" t="s">
        <v>70</v>
      </c>
      <c r="D136" s="11" t="s">
        <v>45</v>
      </c>
      <c r="E136" s="11" t="s">
        <v>46</v>
      </c>
      <c r="F136" s="11" t="s">
        <v>47</v>
      </c>
      <c r="G136" s="83">
        <v>43309</v>
      </c>
      <c r="H136" s="84">
        <v>0</v>
      </c>
      <c r="I136" s="86">
        <v>-0.76</v>
      </c>
      <c r="J136" s="84">
        <v>42.21</v>
      </c>
      <c r="K136" s="11" t="s">
        <v>56</v>
      </c>
      <c r="L136" s="11" t="s">
        <v>56</v>
      </c>
      <c r="M136" s="85">
        <v>0</v>
      </c>
      <c r="N136" s="86">
        <v>0.8</v>
      </c>
      <c r="O136" s="86">
        <v>4</v>
      </c>
      <c r="P136" s="84">
        <v>-12.52</v>
      </c>
      <c r="Q136" s="85">
        <v>-0.32019999999999998</v>
      </c>
      <c r="R136" s="86">
        <v>0</v>
      </c>
      <c r="S136" s="84">
        <v>51.34</v>
      </c>
      <c r="T136" s="108">
        <v>770205853</v>
      </c>
      <c r="U136" s="11" t="s">
        <v>169</v>
      </c>
      <c r="V136" s="11" t="s">
        <v>222</v>
      </c>
    </row>
    <row r="137" spans="1:22" ht="15" customHeight="1" x14ac:dyDescent="0.25">
      <c r="A137" s="11" t="s">
        <v>384</v>
      </c>
      <c r="B137" s="82" t="s">
        <v>385</v>
      </c>
      <c r="C137" s="109" t="s">
        <v>84</v>
      </c>
      <c r="D137" s="11" t="s">
        <v>45</v>
      </c>
      <c r="E137" s="11" t="s">
        <v>46</v>
      </c>
      <c r="F137" s="11" t="s">
        <v>47</v>
      </c>
      <c r="G137" s="83">
        <v>43275</v>
      </c>
      <c r="H137" s="84">
        <v>33.18</v>
      </c>
      <c r="I137" s="86">
        <v>2.48</v>
      </c>
      <c r="J137" s="84">
        <v>65.19</v>
      </c>
      <c r="K137" s="85">
        <v>1.9646999999999999</v>
      </c>
      <c r="L137" s="86">
        <v>26.29</v>
      </c>
      <c r="M137" s="85">
        <v>2.4400000000000002E-2</v>
      </c>
      <c r="N137" s="86">
        <v>0.8</v>
      </c>
      <c r="O137" s="86">
        <v>1.08</v>
      </c>
      <c r="P137" s="84">
        <v>-9.9499999999999993</v>
      </c>
      <c r="Q137" s="85">
        <v>8.8900000000000007E-2</v>
      </c>
      <c r="R137" s="86">
        <v>20</v>
      </c>
      <c r="S137" s="84">
        <v>0</v>
      </c>
      <c r="T137" s="108">
        <v>56540592917</v>
      </c>
      <c r="U137" s="11" t="s">
        <v>48</v>
      </c>
      <c r="V137" s="11" t="s">
        <v>254</v>
      </c>
    </row>
    <row r="138" spans="1:22" ht="15" customHeight="1" x14ac:dyDescent="0.25">
      <c r="A138" s="11" t="s">
        <v>386</v>
      </c>
      <c r="B138" s="82" t="s">
        <v>387</v>
      </c>
      <c r="C138" s="109" t="s">
        <v>44</v>
      </c>
      <c r="D138" s="11" t="s">
        <v>45</v>
      </c>
      <c r="E138" s="11" t="s">
        <v>46</v>
      </c>
      <c r="F138" s="11" t="s">
        <v>47</v>
      </c>
      <c r="G138" s="83">
        <v>43309</v>
      </c>
      <c r="H138" s="84">
        <v>0</v>
      </c>
      <c r="I138" s="86">
        <v>-0.54</v>
      </c>
      <c r="J138" s="84">
        <v>0.42</v>
      </c>
      <c r="K138" s="11" t="s">
        <v>56</v>
      </c>
      <c r="L138" s="11" t="s">
        <v>56</v>
      </c>
      <c r="M138" s="85">
        <v>0</v>
      </c>
      <c r="N138" s="86">
        <v>2.5</v>
      </c>
      <c r="O138" s="86">
        <v>2.2200000000000002</v>
      </c>
      <c r="P138" s="84">
        <v>-5.61</v>
      </c>
      <c r="Q138" s="85">
        <v>-4.6399999999999997E-2</v>
      </c>
      <c r="R138" s="86">
        <v>0</v>
      </c>
      <c r="S138" s="84">
        <v>0</v>
      </c>
      <c r="T138" s="108">
        <v>31607004</v>
      </c>
      <c r="U138" s="11" t="s">
        <v>169</v>
      </c>
      <c r="V138" s="11" t="s">
        <v>235</v>
      </c>
    </row>
    <row r="139" spans="1:22" ht="15" customHeight="1" x14ac:dyDescent="0.25">
      <c r="A139" s="11" t="s">
        <v>388</v>
      </c>
      <c r="B139" s="82" t="s">
        <v>389</v>
      </c>
      <c r="C139" s="109" t="s">
        <v>44</v>
      </c>
      <c r="D139" s="11" t="s">
        <v>45</v>
      </c>
      <c r="E139" s="11" t="s">
        <v>46</v>
      </c>
      <c r="F139" s="11" t="s">
        <v>47</v>
      </c>
      <c r="G139" s="83">
        <v>43311</v>
      </c>
      <c r="H139" s="84">
        <v>0</v>
      </c>
      <c r="I139" s="86">
        <v>-2.85</v>
      </c>
      <c r="J139" s="84">
        <v>10.62</v>
      </c>
      <c r="K139" s="11" t="s">
        <v>56</v>
      </c>
      <c r="L139" s="11" t="s">
        <v>56</v>
      </c>
      <c r="M139" s="85">
        <v>0</v>
      </c>
      <c r="N139" s="86">
        <v>1.8</v>
      </c>
      <c r="O139" s="86">
        <v>3.26</v>
      </c>
      <c r="P139" s="84">
        <v>-6.01</v>
      </c>
      <c r="Q139" s="85">
        <v>-6.1100000000000002E-2</v>
      </c>
      <c r="R139" s="86">
        <v>0</v>
      </c>
      <c r="S139" s="84">
        <v>0</v>
      </c>
      <c r="T139" s="108">
        <v>3164955373</v>
      </c>
      <c r="U139" s="11" t="s">
        <v>63</v>
      </c>
      <c r="V139" s="11" t="s">
        <v>235</v>
      </c>
    </row>
    <row r="140" spans="1:22" ht="15" customHeight="1" x14ac:dyDescent="0.25">
      <c r="A140" s="11" t="s">
        <v>390</v>
      </c>
      <c r="B140" s="82" t="s">
        <v>391</v>
      </c>
      <c r="C140" s="109" t="s">
        <v>70</v>
      </c>
      <c r="D140" s="11" t="s">
        <v>45</v>
      </c>
      <c r="E140" s="11" t="s">
        <v>54</v>
      </c>
      <c r="F140" s="11" t="s">
        <v>91</v>
      </c>
      <c r="G140" s="83">
        <v>43309</v>
      </c>
      <c r="H140" s="84">
        <v>65.069999999999993</v>
      </c>
      <c r="I140" s="86">
        <v>1.69</v>
      </c>
      <c r="J140" s="84">
        <v>37.24</v>
      </c>
      <c r="K140" s="85">
        <v>0.57230000000000003</v>
      </c>
      <c r="L140" s="86">
        <v>22.04</v>
      </c>
      <c r="M140" s="85">
        <v>0</v>
      </c>
      <c r="N140" s="86">
        <v>0.8</v>
      </c>
      <c r="O140" s="86">
        <v>0.69</v>
      </c>
      <c r="P140" s="84">
        <v>-33.020000000000003</v>
      </c>
      <c r="Q140" s="85">
        <v>6.7699999999999996E-2</v>
      </c>
      <c r="R140" s="86">
        <v>0</v>
      </c>
      <c r="S140" s="84">
        <v>24.89</v>
      </c>
      <c r="T140" s="108">
        <v>3000091775</v>
      </c>
      <c r="U140" s="11" t="s">
        <v>63</v>
      </c>
      <c r="V140" s="11" t="s">
        <v>198</v>
      </c>
    </row>
    <row r="141" spans="1:22" ht="15" customHeight="1" x14ac:dyDescent="0.25">
      <c r="A141" s="11" t="s">
        <v>392</v>
      </c>
      <c r="B141" s="82" t="s">
        <v>393</v>
      </c>
      <c r="C141" s="109" t="s">
        <v>44</v>
      </c>
      <c r="D141" s="11" t="s">
        <v>45</v>
      </c>
      <c r="E141" s="11" t="s">
        <v>46</v>
      </c>
      <c r="F141" s="11" t="s">
        <v>47</v>
      </c>
      <c r="G141" s="83">
        <v>43309</v>
      </c>
      <c r="H141" s="84">
        <v>0</v>
      </c>
      <c r="I141" s="86">
        <v>0.6</v>
      </c>
      <c r="J141" s="84">
        <v>59.62</v>
      </c>
      <c r="K141" s="11" t="s">
        <v>56</v>
      </c>
      <c r="L141" s="86">
        <v>99.37</v>
      </c>
      <c r="M141" s="85">
        <v>0</v>
      </c>
      <c r="N141" s="86">
        <v>1.4</v>
      </c>
      <c r="O141" s="86">
        <v>2.06</v>
      </c>
      <c r="P141" s="84">
        <v>-25.85</v>
      </c>
      <c r="Q141" s="85">
        <v>0.45429999999999998</v>
      </c>
      <c r="R141" s="86">
        <v>0</v>
      </c>
      <c r="S141" s="84">
        <v>16.71</v>
      </c>
      <c r="T141" s="108">
        <v>3339046657</v>
      </c>
      <c r="U141" s="11" t="s">
        <v>63</v>
      </c>
      <c r="V141" s="11" t="s">
        <v>394</v>
      </c>
    </row>
    <row r="142" spans="1:22" ht="15" customHeight="1" x14ac:dyDescent="0.25">
      <c r="A142" s="11" t="s">
        <v>395</v>
      </c>
      <c r="B142" s="82" t="s">
        <v>396</v>
      </c>
      <c r="C142" s="109" t="s">
        <v>53</v>
      </c>
      <c r="D142" s="11" t="s">
        <v>45</v>
      </c>
      <c r="E142" s="11" t="s">
        <v>46</v>
      </c>
      <c r="F142" s="11" t="s">
        <v>47</v>
      </c>
      <c r="G142" s="83">
        <v>43310</v>
      </c>
      <c r="H142" s="84">
        <v>0</v>
      </c>
      <c r="I142" s="86">
        <v>0.11</v>
      </c>
      <c r="J142" s="84">
        <v>20.67</v>
      </c>
      <c r="K142" s="11" t="s">
        <v>56</v>
      </c>
      <c r="L142" s="86">
        <v>187.91</v>
      </c>
      <c r="M142" s="85">
        <v>3.6299999999999999E-2</v>
      </c>
      <c r="N142" s="86">
        <v>1.1000000000000001</v>
      </c>
      <c r="O142" s="86">
        <v>1.1200000000000001</v>
      </c>
      <c r="P142" s="84">
        <v>-28.36</v>
      </c>
      <c r="Q142" s="85">
        <v>0.89700000000000002</v>
      </c>
      <c r="R142" s="86">
        <v>1</v>
      </c>
      <c r="S142" s="84">
        <v>1.72</v>
      </c>
      <c r="T142" s="108">
        <v>1866918540</v>
      </c>
      <c r="U142" s="11" t="s">
        <v>169</v>
      </c>
      <c r="V142" s="11" t="s">
        <v>71</v>
      </c>
    </row>
    <row r="143" spans="1:22" ht="15" customHeight="1" x14ac:dyDescent="0.25">
      <c r="A143" s="11" t="s">
        <v>397</v>
      </c>
      <c r="B143" s="82" t="s">
        <v>398</v>
      </c>
      <c r="C143" s="109" t="s">
        <v>124</v>
      </c>
      <c r="D143" s="11" t="s">
        <v>45</v>
      </c>
      <c r="E143" s="11" t="s">
        <v>54</v>
      </c>
      <c r="F143" s="11" t="s">
        <v>91</v>
      </c>
      <c r="G143" s="83">
        <v>43311</v>
      </c>
      <c r="H143" s="84">
        <v>60.94</v>
      </c>
      <c r="I143" s="86">
        <v>3.06</v>
      </c>
      <c r="J143" s="84">
        <v>33.07</v>
      </c>
      <c r="K143" s="85">
        <v>0.54269999999999996</v>
      </c>
      <c r="L143" s="86">
        <v>10.81</v>
      </c>
      <c r="M143" s="85">
        <v>0</v>
      </c>
      <c r="N143" s="86">
        <v>1.9</v>
      </c>
      <c r="O143" s="86">
        <v>1.03</v>
      </c>
      <c r="P143" s="84">
        <v>-47.93</v>
      </c>
      <c r="Q143" s="85">
        <v>1.15E-2</v>
      </c>
      <c r="R143" s="86">
        <v>0</v>
      </c>
      <c r="S143" s="84">
        <v>35.15</v>
      </c>
      <c r="T143" s="108">
        <v>544365264</v>
      </c>
      <c r="U143" s="11" t="s">
        <v>169</v>
      </c>
      <c r="V143" s="11" t="s">
        <v>304</v>
      </c>
    </row>
    <row r="144" spans="1:22" ht="15" customHeight="1" x14ac:dyDescent="0.25">
      <c r="A144" s="11" t="s">
        <v>399</v>
      </c>
      <c r="B144" s="82" t="s">
        <v>400</v>
      </c>
      <c r="C144" s="109" t="s">
        <v>90</v>
      </c>
      <c r="D144" s="11" t="s">
        <v>45</v>
      </c>
      <c r="E144" s="11" t="s">
        <v>46</v>
      </c>
      <c r="F144" s="11" t="s">
        <v>47</v>
      </c>
      <c r="G144" s="83">
        <v>43230</v>
      </c>
      <c r="H144" s="84">
        <v>86.65</v>
      </c>
      <c r="I144" s="86">
        <v>5.29</v>
      </c>
      <c r="J144" s="84">
        <v>158.38</v>
      </c>
      <c r="K144" s="85">
        <v>1.8278000000000001</v>
      </c>
      <c r="L144" s="86">
        <v>29.94</v>
      </c>
      <c r="M144" s="85">
        <v>2.0199999999999999E-2</v>
      </c>
      <c r="N144" s="86">
        <v>0.3</v>
      </c>
      <c r="O144" s="86">
        <v>1.18</v>
      </c>
      <c r="P144" s="84">
        <v>-16.940000000000001</v>
      </c>
      <c r="Q144" s="85">
        <v>0.1072</v>
      </c>
      <c r="R144" s="86">
        <v>20</v>
      </c>
      <c r="S144" s="84">
        <v>23.95</v>
      </c>
      <c r="T144" s="108">
        <v>20217524383</v>
      </c>
      <c r="U144" s="11" t="s">
        <v>48</v>
      </c>
      <c r="V144" s="11" t="s">
        <v>401</v>
      </c>
    </row>
    <row r="145" spans="1:22" ht="15" customHeight="1" x14ac:dyDescent="0.25">
      <c r="A145" s="11" t="s">
        <v>402</v>
      </c>
      <c r="B145" s="82" t="s">
        <v>403</v>
      </c>
      <c r="C145" s="109" t="s">
        <v>106</v>
      </c>
      <c r="D145" s="11" t="s">
        <v>85</v>
      </c>
      <c r="E145" s="11" t="s">
        <v>54</v>
      </c>
      <c r="F145" s="11" t="s">
        <v>107</v>
      </c>
      <c r="G145" s="83">
        <v>43255</v>
      </c>
      <c r="H145" s="84">
        <v>117.62</v>
      </c>
      <c r="I145" s="86">
        <v>4.3499999999999996</v>
      </c>
      <c r="J145" s="84">
        <v>79.53</v>
      </c>
      <c r="K145" s="85">
        <v>0.67620000000000002</v>
      </c>
      <c r="L145" s="86">
        <v>18.28</v>
      </c>
      <c r="M145" s="85">
        <v>1.37E-2</v>
      </c>
      <c r="N145" s="86">
        <v>1.4</v>
      </c>
      <c r="O145" s="11" t="s">
        <v>56</v>
      </c>
      <c r="P145" s="11" t="s">
        <v>56</v>
      </c>
      <c r="Q145" s="85">
        <v>4.8899999999999999E-2</v>
      </c>
      <c r="R145" s="86">
        <v>8</v>
      </c>
      <c r="S145" s="84">
        <v>81.13</v>
      </c>
      <c r="T145" s="108">
        <v>12732752804</v>
      </c>
      <c r="U145" s="11" t="s">
        <v>48</v>
      </c>
      <c r="V145" s="11" t="s">
        <v>268</v>
      </c>
    </row>
    <row r="146" spans="1:22" ht="15" customHeight="1" x14ac:dyDescent="0.25">
      <c r="A146" s="11" t="s">
        <v>404</v>
      </c>
      <c r="B146" s="82" t="s">
        <v>405</v>
      </c>
      <c r="C146" s="109" t="s">
        <v>132</v>
      </c>
      <c r="D146" s="11" t="s">
        <v>85</v>
      </c>
      <c r="E146" s="11" t="s">
        <v>46</v>
      </c>
      <c r="F146" s="11" t="s">
        <v>86</v>
      </c>
      <c r="G146" s="83">
        <v>43312</v>
      </c>
      <c r="H146" s="84">
        <v>12.03</v>
      </c>
      <c r="I146" s="86">
        <v>0.73</v>
      </c>
      <c r="J146" s="84">
        <v>17.55</v>
      </c>
      <c r="K146" s="85">
        <v>1.4589000000000001</v>
      </c>
      <c r="L146" s="86">
        <v>24.04</v>
      </c>
      <c r="M146" s="85">
        <v>2.7400000000000001E-2</v>
      </c>
      <c r="N146" s="86">
        <v>1.3</v>
      </c>
      <c r="O146" s="86">
        <v>3.9</v>
      </c>
      <c r="P146" s="84">
        <v>1.71</v>
      </c>
      <c r="Q146" s="85">
        <v>7.7700000000000005E-2</v>
      </c>
      <c r="R146" s="86">
        <v>0</v>
      </c>
      <c r="S146" s="84">
        <v>17.61</v>
      </c>
      <c r="T146" s="108">
        <v>2064564360</v>
      </c>
      <c r="U146" s="11" t="s">
        <v>63</v>
      </c>
      <c r="V146" s="11" t="s">
        <v>406</v>
      </c>
    </row>
    <row r="147" spans="1:22" ht="15" customHeight="1" x14ac:dyDescent="0.25">
      <c r="A147" s="11" t="s">
        <v>407</v>
      </c>
      <c r="B147" s="82" t="s">
        <v>408</v>
      </c>
      <c r="C147" s="109" t="s">
        <v>106</v>
      </c>
      <c r="D147" s="11" t="s">
        <v>53</v>
      </c>
      <c r="E147" s="11" t="s">
        <v>54</v>
      </c>
      <c r="F147" s="11" t="s">
        <v>55</v>
      </c>
      <c r="G147" s="83">
        <v>43476</v>
      </c>
      <c r="H147" s="84">
        <v>107.49</v>
      </c>
      <c r="I147" s="86">
        <v>2.79</v>
      </c>
      <c r="J147" s="84">
        <v>36.770000000000003</v>
      </c>
      <c r="K147" s="85">
        <v>0.34210000000000002</v>
      </c>
      <c r="L147" s="86">
        <v>13.18</v>
      </c>
      <c r="M147" s="85">
        <v>1.7100000000000001E-2</v>
      </c>
      <c r="N147" s="86">
        <v>1</v>
      </c>
      <c r="O147" s="86">
        <v>1.18</v>
      </c>
      <c r="P147" s="84">
        <v>-22.75</v>
      </c>
      <c r="Q147" s="85">
        <v>2.3400000000000001E-2</v>
      </c>
      <c r="R147" s="86">
        <v>10</v>
      </c>
      <c r="S147" s="84">
        <v>29.05</v>
      </c>
      <c r="T147" s="108">
        <v>167285300932</v>
      </c>
      <c r="U147" s="11" t="s">
        <v>48</v>
      </c>
      <c r="V147" s="11" t="s">
        <v>240</v>
      </c>
    </row>
    <row r="148" spans="1:22" ht="15" customHeight="1" x14ac:dyDescent="0.25">
      <c r="A148" s="11" t="s">
        <v>409</v>
      </c>
      <c r="B148" s="82" t="s">
        <v>410</v>
      </c>
      <c r="C148" s="109" t="s">
        <v>70</v>
      </c>
      <c r="D148" s="11" t="s">
        <v>45</v>
      </c>
      <c r="E148" s="11" t="s">
        <v>54</v>
      </c>
      <c r="F148" s="11" t="s">
        <v>91</v>
      </c>
      <c r="G148" s="83">
        <v>43235</v>
      </c>
      <c r="H148" s="84">
        <v>266.75</v>
      </c>
      <c r="I148" s="86">
        <v>6.93</v>
      </c>
      <c r="J148" s="84">
        <v>181.54</v>
      </c>
      <c r="K148" s="85">
        <v>0.68059999999999998</v>
      </c>
      <c r="L148" s="86">
        <v>26.2</v>
      </c>
      <c r="M148" s="85">
        <v>1.4500000000000001E-2</v>
      </c>
      <c r="N148" s="86">
        <v>0.3</v>
      </c>
      <c r="O148" s="86">
        <v>1.04</v>
      </c>
      <c r="P148" s="84">
        <v>-17.88</v>
      </c>
      <c r="Q148" s="85">
        <v>8.8499999999999995E-2</v>
      </c>
      <c r="R148" s="86">
        <v>7</v>
      </c>
      <c r="S148" s="84">
        <v>97.31</v>
      </c>
      <c r="T148" s="108">
        <v>64950289557</v>
      </c>
      <c r="U148" s="11" t="s">
        <v>48</v>
      </c>
      <c r="V148" s="11" t="s">
        <v>198</v>
      </c>
    </row>
    <row r="149" spans="1:22" ht="15" customHeight="1" x14ac:dyDescent="0.25">
      <c r="A149" s="11" t="s">
        <v>411</v>
      </c>
      <c r="B149" s="82" t="s">
        <v>412</v>
      </c>
      <c r="C149" s="109" t="s">
        <v>44</v>
      </c>
      <c r="D149" s="11" t="s">
        <v>45</v>
      </c>
      <c r="E149" s="11" t="s">
        <v>46</v>
      </c>
      <c r="F149" s="11" t="s">
        <v>47</v>
      </c>
      <c r="G149" s="83">
        <v>43274</v>
      </c>
      <c r="H149" s="84">
        <v>0</v>
      </c>
      <c r="I149" s="86">
        <v>7.35</v>
      </c>
      <c r="J149" s="84">
        <v>527.91999999999996</v>
      </c>
      <c r="K149" s="11" t="s">
        <v>56</v>
      </c>
      <c r="L149" s="86">
        <v>71.83</v>
      </c>
      <c r="M149" s="85">
        <v>0</v>
      </c>
      <c r="N149" s="86">
        <v>0.6</v>
      </c>
      <c r="O149" s="86">
        <v>1.72</v>
      </c>
      <c r="P149" s="84">
        <v>-3.68</v>
      </c>
      <c r="Q149" s="85">
        <v>0.31659999999999999</v>
      </c>
      <c r="R149" s="86">
        <v>0</v>
      </c>
      <c r="S149" s="84">
        <v>92.43</v>
      </c>
      <c r="T149" s="108">
        <v>14669312565</v>
      </c>
      <c r="U149" s="11" t="s">
        <v>48</v>
      </c>
      <c r="V149" s="11" t="s">
        <v>375</v>
      </c>
    </row>
    <row r="150" spans="1:22" ht="15" customHeight="1" x14ac:dyDescent="0.25">
      <c r="A150" s="11" t="s">
        <v>413</v>
      </c>
      <c r="B150" s="82" t="s">
        <v>414</v>
      </c>
      <c r="C150" s="109" t="s">
        <v>132</v>
      </c>
      <c r="D150" s="11" t="s">
        <v>53</v>
      </c>
      <c r="E150" s="11" t="s">
        <v>46</v>
      </c>
      <c r="F150" s="11" t="s">
        <v>281</v>
      </c>
      <c r="G150" s="83">
        <v>43485</v>
      </c>
      <c r="H150" s="84">
        <v>105.22</v>
      </c>
      <c r="I150" s="86">
        <v>9.2799999999999994</v>
      </c>
      <c r="J150" s="84">
        <v>148.75</v>
      </c>
      <c r="K150" s="85">
        <v>1.4137</v>
      </c>
      <c r="L150" s="86">
        <v>16.03</v>
      </c>
      <c r="M150" s="85">
        <v>2.8299999999999999E-2</v>
      </c>
      <c r="N150" s="86">
        <v>1.1000000000000001</v>
      </c>
      <c r="O150" s="86">
        <v>1.54</v>
      </c>
      <c r="P150" s="84">
        <v>-6.61</v>
      </c>
      <c r="Q150" s="85">
        <v>3.7600000000000001E-2</v>
      </c>
      <c r="R150" s="86">
        <v>12</v>
      </c>
      <c r="S150" s="84">
        <v>113.98</v>
      </c>
      <c r="T150" s="108">
        <v>23883448750</v>
      </c>
      <c r="U150" s="11" t="s">
        <v>48</v>
      </c>
      <c r="V150" s="11" t="s">
        <v>64</v>
      </c>
    </row>
    <row r="151" spans="1:22" ht="15" customHeight="1" x14ac:dyDescent="0.25">
      <c r="A151" s="11" t="s">
        <v>415</v>
      </c>
      <c r="B151" s="82" t="s">
        <v>416</v>
      </c>
      <c r="C151" s="109" t="s">
        <v>84</v>
      </c>
      <c r="D151" s="11" t="s">
        <v>45</v>
      </c>
      <c r="E151" s="11" t="s">
        <v>46</v>
      </c>
      <c r="F151" s="11" t="s">
        <v>47</v>
      </c>
      <c r="G151" s="83">
        <v>43312</v>
      </c>
      <c r="H151" s="84">
        <v>0</v>
      </c>
      <c r="I151" s="86">
        <v>0.67</v>
      </c>
      <c r="J151" s="84">
        <v>7.72</v>
      </c>
      <c r="K151" s="11" t="s">
        <v>56</v>
      </c>
      <c r="L151" s="86">
        <v>11.52</v>
      </c>
      <c r="M151" s="85">
        <v>0.1036</v>
      </c>
      <c r="N151" s="86">
        <v>0.6</v>
      </c>
      <c r="O151" s="11" t="s">
        <v>56</v>
      </c>
      <c r="P151" s="11" t="s">
        <v>56</v>
      </c>
      <c r="Q151" s="85">
        <v>1.5100000000000001E-2</v>
      </c>
      <c r="R151" s="86">
        <v>0</v>
      </c>
      <c r="S151" s="84">
        <v>9.99</v>
      </c>
      <c r="T151" s="108">
        <v>701962674</v>
      </c>
      <c r="U151" s="11" t="s">
        <v>169</v>
      </c>
      <c r="V151" s="11" t="s">
        <v>198</v>
      </c>
    </row>
    <row r="152" spans="1:22" ht="15" customHeight="1" x14ac:dyDescent="0.25">
      <c r="A152" s="11" t="s">
        <v>417</v>
      </c>
      <c r="B152" s="82" t="s">
        <v>418</v>
      </c>
      <c r="C152" s="109" t="s">
        <v>70</v>
      </c>
      <c r="D152" s="11" t="s">
        <v>45</v>
      </c>
      <c r="E152" s="11" t="s">
        <v>46</v>
      </c>
      <c r="F152" s="11" t="s">
        <v>47</v>
      </c>
      <c r="G152" s="83">
        <v>43168</v>
      </c>
      <c r="H152" s="84">
        <v>0</v>
      </c>
      <c r="I152" s="86">
        <v>3.3</v>
      </c>
      <c r="J152" s="84">
        <v>52.45</v>
      </c>
      <c r="K152" s="11" t="s">
        <v>56</v>
      </c>
      <c r="L152" s="86">
        <v>15.89</v>
      </c>
      <c r="M152" s="85">
        <v>5.4899999999999997E-2</v>
      </c>
      <c r="N152" s="86">
        <v>1.4</v>
      </c>
      <c r="O152" s="86">
        <v>2.75</v>
      </c>
      <c r="P152" s="84">
        <v>-33.67</v>
      </c>
      <c r="Q152" s="85">
        <v>3.6999999999999998E-2</v>
      </c>
      <c r="R152" s="86">
        <v>14</v>
      </c>
      <c r="S152" s="84">
        <v>36.29</v>
      </c>
      <c r="T152" s="108">
        <v>1775537425</v>
      </c>
      <c r="U152" s="11" t="s">
        <v>169</v>
      </c>
      <c r="V152" s="11" t="s">
        <v>172</v>
      </c>
    </row>
    <row r="153" spans="1:22" ht="15" customHeight="1" x14ac:dyDescent="0.25">
      <c r="A153" s="11" t="s">
        <v>419</v>
      </c>
      <c r="B153" s="82" t="s">
        <v>420</v>
      </c>
      <c r="C153" s="109" t="s">
        <v>53</v>
      </c>
      <c r="D153" s="11" t="s">
        <v>45</v>
      </c>
      <c r="E153" s="11" t="s">
        <v>46</v>
      </c>
      <c r="F153" s="11" t="s">
        <v>47</v>
      </c>
      <c r="G153" s="83">
        <v>43480</v>
      </c>
      <c r="H153" s="84">
        <v>31.05</v>
      </c>
      <c r="I153" s="86">
        <v>1.98</v>
      </c>
      <c r="J153" s="84">
        <v>52</v>
      </c>
      <c r="K153" s="85">
        <v>1.6747000000000001</v>
      </c>
      <c r="L153" s="86">
        <v>26.26</v>
      </c>
      <c r="M153" s="85">
        <v>2.5600000000000001E-2</v>
      </c>
      <c r="N153" s="86">
        <v>0.2</v>
      </c>
      <c r="O153" s="86">
        <v>0.69</v>
      </c>
      <c r="P153" s="84">
        <v>-59.16</v>
      </c>
      <c r="Q153" s="85">
        <v>8.8800000000000004E-2</v>
      </c>
      <c r="R153" s="86">
        <v>11</v>
      </c>
      <c r="S153" s="84">
        <v>28.75</v>
      </c>
      <c r="T153" s="108">
        <v>14733212000</v>
      </c>
      <c r="U153" s="11" t="s">
        <v>48</v>
      </c>
      <c r="V153" s="11" t="s">
        <v>80</v>
      </c>
    </row>
    <row r="154" spans="1:22" ht="15" customHeight="1" x14ac:dyDescent="0.25">
      <c r="A154" s="11" t="s">
        <v>421</v>
      </c>
      <c r="B154" s="82" t="s">
        <v>422</v>
      </c>
      <c r="C154" s="109" t="s">
        <v>70</v>
      </c>
      <c r="D154" s="11" t="s">
        <v>45</v>
      </c>
      <c r="E154" s="11" t="s">
        <v>46</v>
      </c>
      <c r="F154" s="11" t="s">
        <v>47</v>
      </c>
      <c r="G154" s="83">
        <v>43313</v>
      </c>
      <c r="H154" s="84">
        <v>0</v>
      </c>
      <c r="I154" s="86">
        <v>0.76</v>
      </c>
      <c r="J154" s="84">
        <v>25.4</v>
      </c>
      <c r="K154" s="11" t="s">
        <v>56</v>
      </c>
      <c r="L154" s="86">
        <v>33.42</v>
      </c>
      <c r="M154" s="85">
        <v>2.3599999999999999E-2</v>
      </c>
      <c r="N154" s="86">
        <v>1.3</v>
      </c>
      <c r="O154" s="86">
        <v>1.72</v>
      </c>
      <c r="P154" s="84">
        <v>-3.09</v>
      </c>
      <c r="Q154" s="85">
        <v>0.1246</v>
      </c>
      <c r="R154" s="86">
        <v>0</v>
      </c>
      <c r="S154" s="84">
        <v>23.15</v>
      </c>
      <c r="T154" s="108">
        <v>607212390</v>
      </c>
      <c r="U154" s="11" t="s">
        <v>169</v>
      </c>
      <c r="V154" s="11" t="s">
        <v>240</v>
      </c>
    </row>
    <row r="155" spans="1:22" ht="15" customHeight="1" x14ac:dyDescent="0.25">
      <c r="A155" s="11" t="s">
        <v>423</v>
      </c>
      <c r="B155" s="82" t="s">
        <v>424</v>
      </c>
      <c r="C155" s="109" t="s">
        <v>90</v>
      </c>
      <c r="D155" s="11" t="s">
        <v>45</v>
      </c>
      <c r="E155" s="11" t="s">
        <v>54</v>
      </c>
      <c r="F155" s="11" t="s">
        <v>91</v>
      </c>
      <c r="G155" s="83">
        <v>43228</v>
      </c>
      <c r="H155" s="84">
        <v>183.67</v>
      </c>
      <c r="I155" s="86">
        <v>4.7699999999999996</v>
      </c>
      <c r="J155" s="84">
        <v>129.97</v>
      </c>
      <c r="K155" s="85">
        <v>0.70760000000000001</v>
      </c>
      <c r="L155" s="86">
        <v>27.25</v>
      </c>
      <c r="M155" s="85">
        <v>0</v>
      </c>
      <c r="N155" s="86">
        <v>1.3</v>
      </c>
      <c r="O155" s="86">
        <v>1.01</v>
      </c>
      <c r="P155" s="84">
        <v>-37.659999999999997</v>
      </c>
      <c r="Q155" s="85">
        <v>9.3700000000000006E-2</v>
      </c>
      <c r="R155" s="86">
        <v>0</v>
      </c>
      <c r="S155" s="84">
        <v>78.3</v>
      </c>
      <c r="T155" s="108">
        <v>26797734731</v>
      </c>
      <c r="U155" s="11" t="s">
        <v>48</v>
      </c>
      <c r="V155" s="11" t="s">
        <v>87</v>
      </c>
    </row>
    <row r="156" spans="1:22" ht="15" customHeight="1" x14ac:dyDescent="0.25">
      <c r="A156" s="11" t="s">
        <v>425</v>
      </c>
      <c r="B156" s="82" t="s">
        <v>426</v>
      </c>
      <c r="C156" s="109" t="s">
        <v>106</v>
      </c>
      <c r="D156" s="11" t="s">
        <v>53</v>
      </c>
      <c r="E156" s="11" t="s">
        <v>44</v>
      </c>
      <c r="F156" s="11" t="s">
        <v>146</v>
      </c>
      <c r="G156" s="83">
        <v>43314</v>
      </c>
      <c r="H156" s="84">
        <v>44.12</v>
      </c>
      <c r="I156" s="86">
        <v>2.0499999999999998</v>
      </c>
      <c r="J156" s="84">
        <v>39.42</v>
      </c>
      <c r="K156" s="85">
        <v>0.89349999999999996</v>
      </c>
      <c r="L156" s="86">
        <v>19.23</v>
      </c>
      <c r="M156" s="85">
        <v>2.9399999999999999E-2</v>
      </c>
      <c r="N156" s="86">
        <v>0.8</v>
      </c>
      <c r="O156" s="86">
        <v>1.53</v>
      </c>
      <c r="P156" s="84">
        <v>-20.23</v>
      </c>
      <c r="Q156" s="85">
        <v>5.3600000000000002E-2</v>
      </c>
      <c r="R156" s="86">
        <v>2</v>
      </c>
      <c r="S156" s="84">
        <v>22.88</v>
      </c>
      <c r="T156" s="108">
        <v>4605162446</v>
      </c>
      <c r="U156" s="11" t="s">
        <v>63</v>
      </c>
      <c r="V156" s="11" t="s">
        <v>191</v>
      </c>
    </row>
    <row r="157" spans="1:22" ht="15" customHeight="1" x14ac:dyDescent="0.25">
      <c r="A157" s="11" t="s">
        <v>427</v>
      </c>
      <c r="B157" s="82" t="s">
        <v>428</v>
      </c>
      <c r="C157" s="109" t="s">
        <v>84</v>
      </c>
      <c r="D157" s="11" t="s">
        <v>85</v>
      </c>
      <c r="E157" s="11" t="s">
        <v>46</v>
      </c>
      <c r="F157" s="11" t="s">
        <v>86</v>
      </c>
      <c r="G157" s="83">
        <v>43315</v>
      </c>
      <c r="H157" s="84">
        <v>34.590000000000003</v>
      </c>
      <c r="I157" s="86">
        <v>1.57</v>
      </c>
      <c r="J157" s="84">
        <v>70.25</v>
      </c>
      <c r="K157" s="85">
        <v>2.0308999999999999</v>
      </c>
      <c r="L157" s="86">
        <v>44.75</v>
      </c>
      <c r="M157" s="85">
        <v>1.14E-2</v>
      </c>
      <c r="N157" s="86">
        <v>0.7</v>
      </c>
      <c r="O157" s="86">
        <v>2.15</v>
      </c>
      <c r="P157" s="84">
        <v>-12.78</v>
      </c>
      <c r="Q157" s="85">
        <v>0.1812</v>
      </c>
      <c r="R157" s="86">
        <v>0</v>
      </c>
      <c r="S157" s="84">
        <v>33.130000000000003</v>
      </c>
      <c r="T157" s="108">
        <v>1976062250</v>
      </c>
      <c r="U157" s="11" t="s">
        <v>169</v>
      </c>
      <c r="V157" s="11" t="s">
        <v>87</v>
      </c>
    </row>
    <row r="158" spans="1:22" ht="15" customHeight="1" x14ac:dyDescent="0.25">
      <c r="A158" s="11" t="s">
        <v>429</v>
      </c>
      <c r="B158" s="82" t="s">
        <v>430</v>
      </c>
      <c r="C158" s="109" t="s">
        <v>74</v>
      </c>
      <c r="D158" s="11" t="s">
        <v>85</v>
      </c>
      <c r="E158" s="11" t="s">
        <v>54</v>
      </c>
      <c r="F158" s="11" t="s">
        <v>107</v>
      </c>
      <c r="G158" s="83">
        <v>43315</v>
      </c>
      <c r="H158" s="84">
        <v>38.32</v>
      </c>
      <c r="I158" s="86">
        <v>1.56</v>
      </c>
      <c r="J158" s="84">
        <v>17.95</v>
      </c>
      <c r="K158" s="85">
        <v>0.46839999999999998</v>
      </c>
      <c r="L158" s="86">
        <v>11.51</v>
      </c>
      <c r="M158" s="85">
        <v>1.95E-2</v>
      </c>
      <c r="N158" s="86">
        <v>1.4</v>
      </c>
      <c r="O158" s="11" t="s">
        <v>56</v>
      </c>
      <c r="P158" s="11" t="s">
        <v>56</v>
      </c>
      <c r="Q158" s="85">
        <v>1.4999999999999999E-2</v>
      </c>
      <c r="R158" s="86">
        <v>6</v>
      </c>
      <c r="S158" s="84">
        <v>36.61</v>
      </c>
      <c r="T158" s="108">
        <v>2955449675</v>
      </c>
      <c r="U158" s="11" t="s">
        <v>63</v>
      </c>
      <c r="V158" s="11" t="s">
        <v>57</v>
      </c>
    </row>
    <row r="159" spans="1:22" ht="15" customHeight="1" x14ac:dyDescent="0.25">
      <c r="A159" s="11" t="s">
        <v>431</v>
      </c>
      <c r="B159" s="82" t="s">
        <v>432</v>
      </c>
      <c r="C159" s="109" t="s">
        <v>70</v>
      </c>
      <c r="D159" s="11" t="s">
        <v>45</v>
      </c>
      <c r="E159" s="11" t="s">
        <v>46</v>
      </c>
      <c r="F159" s="11" t="s">
        <v>47</v>
      </c>
      <c r="G159" s="83">
        <v>43481</v>
      </c>
      <c r="H159" s="84">
        <v>15.49</v>
      </c>
      <c r="I159" s="86">
        <v>1.45</v>
      </c>
      <c r="J159" s="84">
        <v>30.93</v>
      </c>
      <c r="K159" s="85">
        <v>1.9967999999999999</v>
      </c>
      <c r="L159" s="86">
        <v>21.33</v>
      </c>
      <c r="M159" s="85">
        <v>3.4599999999999999E-2</v>
      </c>
      <c r="N159" s="86">
        <v>0.5</v>
      </c>
      <c r="O159" s="86">
        <v>1.06</v>
      </c>
      <c r="P159" s="84">
        <v>-32.17</v>
      </c>
      <c r="Q159" s="85">
        <v>6.4199999999999993E-2</v>
      </c>
      <c r="R159" s="86">
        <v>12</v>
      </c>
      <c r="S159" s="84">
        <v>14.08</v>
      </c>
      <c r="T159" s="108">
        <v>15501850154</v>
      </c>
      <c r="U159" s="11" t="s">
        <v>48</v>
      </c>
      <c r="V159" s="11" t="s">
        <v>80</v>
      </c>
    </row>
    <row r="160" spans="1:22" ht="15" customHeight="1" x14ac:dyDescent="0.25">
      <c r="A160" s="11" t="s">
        <v>433</v>
      </c>
      <c r="B160" s="82" t="s">
        <v>434</v>
      </c>
      <c r="C160" s="109" t="s">
        <v>70</v>
      </c>
      <c r="D160" s="11" t="s">
        <v>45</v>
      </c>
      <c r="E160" s="11" t="s">
        <v>46</v>
      </c>
      <c r="F160" s="11" t="s">
        <v>47</v>
      </c>
      <c r="G160" s="83">
        <v>43317</v>
      </c>
      <c r="H160" s="84">
        <v>0</v>
      </c>
      <c r="I160" s="86">
        <v>0.16</v>
      </c>
      <c r="J160" s="84">
        <v>10.81</v>
      </c>
      <c r="K160" s="11" t="s">
        <v>56</v>
      </c>
      <c r="L160" s="86">
        <v>67.56</v>
      </c>
      <c r="M160" s="85">
        <v>0.1434</v>
      </c>
      <c r="N160" s="86">
        <v>1.1000000000000001</v>
      </c>
      <c r="O160" s="86">
        <v>0.84</v>
      </c>
      <c r="P160" s="84">
        <v>-41.59</v>
      </c>
      <c r="Q160" s="85">
        <v>0.29530000000000001</v>
      </c>
      <c r="R160" s="86">
        <v>0</v>
      </c>
      <c r="S160" s="84">
        <v>0</v>
      </c>
      <c r="T160" s="108">
        <v>770218799</v>
      </c>
      <c r="U160" s="11" t="s">
        <v>169</v>
      </c>
      <c r="V160" s="11" t="s">
        <v>240</v>
      </c>
    </row>
    <row r="161" spans="1:22" ht="15" customHeight="1" x14ac:dyDescent="0.25">
      <c r="A161" s="11" t="s">
        <v>435</v>
      </c>
      <c r="B161" s="82" t="s">
        <v>436</v>
      </c>
      <c r="C161" s="109" t="s">
        <v>90</v>
      </c>
      <c r="D161" s="11" t="s">
        <v>45</v>
      </c>
      <c r="E161" s="11" t="s">
        <v>46</v>
      </c>
      <c r="F161" s="11" t="s">
        <v>47</v>
      </c>
      <c r="G161" s="83">
        <v>43352</v>
      </c>
      <c r="H161" s="84">
        <v>0</v>
      </c>
      <c r="I161" s="86">
        <v>0.38</v>
      </c>
      <c r="J161" s="84">
        <v>10.71</v>
      </c>
      <c r="K161" s="11" t="s">
        <v>56</v>
      </c>
      <c r="L161" s="86">
        <v>28.18</v>
      </c>
      <c r="M161" s="85">
        <v>0</v>
      </c>
      <c r="N161" s="86">
        <v>0.9</v>
      </c>
      <c r="O161" s="86">
        <v>0.67</v>
      </c>
      <c r="P161" s="84">
        <v>-13.02</v>
      </c>
      <c r="Q161" s="85">
        <v>9.8400000000000001E-2</v>
      </c>
      <c r="R161" s="86">
        <v>0</v>
      </c>
      <c r="S161" s="84">
        <v>31.62</v>
      </c>
      <c r="T161" s="108">
        <v>2124167857</v>
      </c>
      <c r="U161" s="11" t="s">
        <v>63</v>
      </c>
      <c r="V161" s="11" t="s">
        <v>222</v>
      </c>
    </row>
    <row r="162" spans="1:22" ht="15" customHeight="1" x14ac:dyDescent="0.25">
      <c r="A162" s="11" t="s">
        <v>437</v>
      </c>
      <c r="B162" s="82" t="s">
        <v>438</v>
      </c>
      <c r="C162" s="109" t="s">
        <v>74</v>
      </c>
      <c r="D162" s="11" t="s">
        <v>53</v>
      </c>
      <c r="E162" s="11" t="s">
        <v>44</v>
      </c>
      <c r="F162" s="11" t="s">
        <v>146</v>
      </c>
      <c r="G162" s="83">
        <v>43469</v>
      </c>
      <c r="H162" s="84">
        <v>87.73</v>
      </c>
      <c r="I162" s="86">
        <v>7.6</v>
      </c>
      <c r="J162" s="84">
        <v>81.39</v>
      </c>
      <c r="K162" s="85">
        <v>0.92769999999999997</v>
      </c>
      <c r="L162" s="86">
        <v>10.71</v>
      </c>
      <c r="M162" s="85">
        <v>1.9699999999999999E-2</v>
      </c>
      <c r="N162" s="86">
        <v>1.3</v>
      </c>
      <c r="O162" s="11" t="s">
        <v>56</v>
      </c>
      <c r="P162" s="11" t="s">
        <v>56</v>
      </c>
      <c r="Q162" s="85">
        <v>1.0999999999999999E-2</v>
      </c>
      <c r="R162" s="86">
        <v>5</v>
      </c>
      <c r="S162" s="84">
        <v>161.29</v>
      </c>
      <c r="T162" s="108">
        <v>38550902245</v>
      </c>
      <c r="U162" s="11" t="s">
        <v>48</v>
      </c>
      <c r="V162" s="11" t="s">
        <v>198</v>
      </c>
    </row>
    <row r="163" spans="1:22" ht="15" customHeight="1" x14ac:dyDescent="0.25">
      <c r="A163" s="11" t="s">
        <v>439</v>
      </c>
      <c r="B163" s="82" t="s">
        <v>440</v>
      </c>
      <c r="C163" s="109" t="s">
        <v>44</v>
      </c>
      <c r="D163" s="11" t="s">
        <v>45</v>
      </c>
      <c r="E163" s="11" t="s">
        <v>46</v>
      </c>
      <c r="F163" s="11" t="s">
        <v>47</v>
      </c>
      <c r="G163" s="83">
        <v>43264</v>
      </c>
      <c r="H163" s="84">
        <v>0</v>
      </c>
      <c r="I163" s="86">
        <v>0.17</v>
      </c>
      <c r="J163" s="84">
        <v>24.89</v>
      </c>
      <c r="K163" s="11" t="s">
        <v>56</v>
      </c>
      <c r="L163" s="86">
        <v>146.41</v>
      </c>
      <c r="M163" s="85">
        <v>6.7999999999999996E-3</v>
      </c>
      <c r="N163" s="86">
        <v>0.5</v>
      </c>
      <c r="O163" s="86">
        <v>2.42</v>
      </c>
      <c r="P163" s="84">
        <v>-1.94</v>
      </c>
      <c r="Q163" s="85">
        <v>0.68959999999999999</v>
      </c>
      <c r="R163" s="86">
        <v>1</v>
      </c>
      <c r="S163" s="84">
        <v>10.71</v>
      </c>
      <c r="T163" s="108">
        <v>10732064958</v>
      </c>
      <c r="U163" s="11" t="s">
        <v>48</v>
      </c>
      <c r="V163" s="11" t="s">
        <v>222</v>
      </c>
    </row>
    <row r="164" spans="1:22" ht="15" customHeight="1" x14ac:dyDescent="0.25">
      <c r="A164" s="11" t="s">
        <v>441</v>
      </c>
      <c r="B164" s="82" t="s">
        <v>442</v>
      </c>
      <c r="C164" s="109" t="s">
        <v>132</v>
      </c>
      <c r="D164" s="11" t="s">
        <v>85</v>
      </c>
      <c r="E164" s="11" t="s">
        <v>54</v>
      </c>
      <c r="F164" s="11" t="s">
        <v>107</v>
      </c>
      <c r="G164" s="83">
        <v>43317</v>
      </c>
      <c r="H164" s="84">
        <v>272.61</v>
      </c>
      <c r="I164" s="86">
        <v>7.08</v>
      </c>
      <c r="J164" s="84">
        <v>122.9</v>
      </c>
      <c r="K164" s="85">
        <v>0.45079999999999998</v>
      </c>
      <c r="L164" s="86">
        <v>17.36</v>
      </c>
      <c r="M164" s="85">
        <v>0</v>
      </c>
      <c r="N164" s="86">
        <v>1.5</v>
      </c>
      <c r="O164" s="86">
        <v>3.1</v>
      </c>
      <c r="P164" s="84">
        <v>8.02</v>
      </c>
      <c r="Q164" s="85">
        <v>4.4299999999999999E-2</v>
      </c>
      <c r="R164" s="86">
        <v>0</v>
      </c>
      <c r="S164" s="84">
        <v>106.68</v>
      </c>
      <c r="T164" s="108">
        <v>2989788337</v>
      </c>
      <c r="U164" s="11" t="s">
        <v>63</v>
      </c>
      <c r="V164" s="11" t="s">
        <v>100</v>
      </c>
    </row>
    <row r="165" spans="1:22" ht="15" customHeight="1" x14ac:dyDescent="0.25">
      <c r="A165" s="11" t="s">
        <v>443</v>
      </c>
      <c r="B165" s="82" t="s">
        <v>444</v>
      </c>
      <c r="C165" s="109" t="s">
        <v>74</v>
      </c>
      <c r="D165" s="11" t="s">
        <v>85</v>
      </c>
      <c r="E165" s="11" t="s">
        <v>54</v>
      </c>
      <c r="F165" s="11" t="s">
        <v>107</v>
      </c>
      <c r="G165" s="83">
        <v>43317</v>
      </c>
      <c r="H165" s="84">
        <v>35.909999999999997</v>
      </c>
      <c r="I165" s="86">
        <v>0.93</v>
      </c>
      <c r="J165" s="84">
        <v>17.62</v>
      </c>
      <c r="K165" s="85">
        <v>0.49070000000000003</v>
      </c>
      <c r="L165" s="86">
        <v>18.95</v>
      </c>
      <c r="M165" s="85">
        <v>1.3599999999999999E-2</v>
      </c>
      <c r="N165" s="86">
        <v>1.4</v>
      </c>
      <c r="O165" s="86">
        <v>3.81</v>
      </c>
      <c r="P165" s="84">
        <v>5.86</v>
      </c>
      <c r="Q165" s="85">
        <v>5.2200000000000003E-2</v>
      </c>
      <c r="R165" s="86">
        <v>0</v>
      </c>
      <c r="S165" s="84">
        <v>19.989999999999998</v>
      </c>
      <c r="T165" s="108">
        <v>717134034</v>
      </c>
      <c r="U165" s="11" t="s">
        <v>169</v>
      </c>
      <c r="V165" s="11" t="s">
        <v>100</v>
      </c>
    </row>
    <row r="166" spans="1:22" ht="15" customHeight="1" x14ac:dyDescent="0.25">
      <c r="A166" s="11" t="s">
        <v>445</v>
      </c>
      <c r="B166" s="82" t="s">
        <v>446</v>
      </c>
      <c r="C166" s="109" t="s">
        <v>74</v>
      </c>
      <c r="D166" s="11" t="s">
        <v>85</v>
      </c>
      <c r="E166" s="11" t="s">
        <v>54</v>
      </c>
      <c r="F166" s="11" t="s">
        <v>107</v>
      </c>
      <c r="G166" s="83">
        <v>43317</v>
      </c>
      <c r="H166" s="84">
        <v>50.28</v>
      </c>
      <c r="I166" s="86">
        <v>1.98</v>
      </c>
      <c r="J166" s="84">
        <v>37.26</v>
      </c>
      <c r="K166" s="85">
        <v>0.74109999999999998</v>
      </c>
      <c r="L166" s="86">
        <v>18.82</v>
      </c>
      <c r="M166" s="85">
        <v>2.3599999999999999E-2</v>
      </c>
      <c r="N166" s="86">
        <v>1</v>
      </c>
      <c r="O166" s="11" t="s">
        <v>56</v>
      </c>
      <c r="P166" s="11" t="s">
        <v>56</v>
      </c>
      <c r="Q166" s="85">
        <v>5.16E-2</v>
      </c>
      <c r="R166" s="86">
        <v>7</v>
      </c>
      <c r="S166" s="84">
        <v>37.89</v>
      </c>
      <c r="T166" s="108">
        <v>2729584387</v>
      </c>
      <c r="U166" s="11" t="s">
        <v>63</v>
      </c>
      <c r="V166" s="11" t="s">
        <v>268</v>
      </c>
    </row>
    <row r="167" spans="1:22" ht="15" customHeight="1" x14ac:dyDescent="0.25">
      <c r="A167" s="11" t="s">
        <v>447</v>
      </c>
      <c r="B167" s="82" t="s">
        <v>448</v>
      </c>
      <c r="C167" s="109" t="s">
        <v>84</v>
      </c>
      <c r="D167" s="11" t="s">
        <v>85</v>
      </c>
      <c r="E167" s="11" t="s">
        <v>46</v>
      </c>
      <c r="F167" s="11" t="s">
        <v>86</v>
      </c>
      <c r="G167" s="83">
        <v>43234</v>
      </c>
      <c r="H167" s="84">
        <v>202.61</v>
      </c>
      <c r="I167" s="86">
        <v>7.96</v>
      </c>
      <c r="J167" s="84">
        <v>277.24</v>
      </c>
      <c r="K167" s="85">
        <v>1.3683000000000001</v>
      </c>
      <c r="L167" s="86">
        <v>34.83</v>
      </c>
      <c r="M167" s="85">
        <v>2.0000000000000001E-4</v>
      </c>
      <c r="N167" s="86">
        <v>0.9</v>
      </c>
      <c r="O167" s="86">
        <v>2.83</v>
      </c>
      <c r="P167" s="84">
        <v>-39.61</v>
      </c>
      <c r="Q167" s="85">
        <v>0.13159999999999999</v>
      </c>
      <c r="R167" s="86">
        <v>0</v>
      </c>
      <c r="S167" s="84">
        <v>131.11000000000001</v>
      </c>
      <c r="T167" s="108">
        <v>13649079199</v>
      </c>
      <c r="U167" s="11" t="s">
        <v>48</v>
      </c>
      <c r="V167" s="11" t="s">
        <v>87</v>
      </c>
    </row>
    <row r="168" spans="1:22" ht="15" customHeight="1" x14ac:dyDescent="0.25">
      <c r="A168" s="11" t="s">
        <v>449</v>
      </c>
      <c r="B168" s="82" t="s">
        <v>450</v>
      </c>
      <c r="C168" s="109" t="s">
        <v>44</v>
      </c>
      <c r="D168" s="11" t="s">
        <v>45</v>
      </c>
      <c r="E168" s="11" t="s">
        <v>46</v>
      </c>
      <c r="F168" s="11" t="s">
        <v>47</v>
      </c>
      <c r="G168" s="83">
        <v>43497</v>
      </c>
      <c r="H168" s="84">
        <v>0</v>
      </c>
      <c r="I168" s="86">
        <v>0.41</v>
      </c>
      <c r="J168" s="84">
        <v>69.930000000000007</v>
      </c>
      <c r="K168" s="11" t="s">
        <v>56</v>
      </c>
      <c r="L168" s="86">
        <v>170.56</v>
      </c>
      <c r="M168" s="85">
        <v>1.52E-2</v>
      </c>
      <c r="N168" s="86">
        <v>1.1000000000000001</v>
      </c>
      <c r="O168" s="86">
        <v>1.99</v>
      </c>
      <c r="P168" s="84">
        <v>-20.260000000000002</v>
      </c>
      <c r="Q168" s="85">
        <v>0.81030000000000002</v>
      </c>
      <c r="R168" s="86">
        <v>1</v>
      </c>
      <c r="S168" s="84">
        <v>47.64</v>
      </c>
      <c r="T168" s="108">
        <v>79604745917</v>
      </c>
      <c r="U168" s="11" t="s">
        <v>48</v>
      </c>
      <c r="V168" s="11" t="s">
        <v>222</v>
      </c>
    </row>
    <row r="169" spans="1:22" ht="15" customHeight="1" x14ac:dyDescent="0.25">
      <c r="A169" s="11" t="s">
        <v>451</v>
      </c>
      <c r="B169" s="82" t="s">
        <v>452</v>
      </c>
      <c r="C169" s="109" t="s">
        <v>70</v>
      </c>
      <c r="D169" s="11" t="s">
        <v>45</v>
      </c>
      <c r="E169" s="11" t="s">
        <v>46</v>
      </c>
      <c r="F169" s="11" t="s">
        <v>47</v>
      </c>
      <c r="G169" s="83">
        <v>43317</v>
      </c>
      <c r="H169" s="84">
        <v>64.55</v>
      </c>
      <c r="I169" s="86">
        <v>1.68</v>
      </c>
      <c r="J169" s="84">
        <v>99.22</v>
      </c>
      <c r="K169" s="85">
        <v>1.5370999999999999</v>
      </c>
      <c r="L169" s="86">
        <v>59.06</v>
      </c>
      <c r="M169" s="85">
        <v>3.61E-2</v>
      </c>
      <c r="N169" s="86">
        <v>0.7</v>
      </c>
      <c r="O169" s="86">
        <v>0.28000000000000003</v>
      </c>
      <c r="P169" s="84">
        <v>-39.39</v>
      </c>
      <c r="Q169" s="85">
        <v>0.25280000000000002</v>
      </c>
      <c r="R169" s="86">
        <v>8</v>
      </c>
      <c r="S169" s="84">
        <v>19.649999999999999</v>
      </c>
      <c r="T169" s="108">
        <v>4790124367</v>
      </c>
      <c r="U169" s="11" t="s">
        <v>63</v>
      </c>
      <c r="V169" s="11" t="s">
        <v>71</v>
      </c>
    </row>
    <row r="170" spans="1:22" ht="15" customHeight="1" x14ac:dyDescent="0.25">
      <c r="A170" s="11" t="s">
        <v>453</v>
      </c>
      <c r="B170" s="82" t="s">
        <v>454</v>
      </c>
      <c r="C170" s="109" t="s">
        <v>90</v>
      </c>
      <c r="D170" s="11" t="s">
        <v>85</v>
      </c>
      <c r="E170" s="11" t="s">
        <v>46</v>
      </c>
      <c r="F170" s="11" t="s">
        <v>86</v>
      </c>
      <c r="G170" s="83">
        <v>43318</v>
      </c>
      <c r="H170" s="84">
        <v>17.05</v>
      </c>
      <c r="I170" s="86">
        <v>1.01</v>
      </c>
      <c r="J170" s="84">
        <v>28.33</v>
      </c>
      <c r="K170" s="85">
        <v>1.6616</v>
      </c>
      <c r="L170" s="86">
        <v>28.05</v>
      </c>
      <c r="M170" s="85">
        <v>1.3100000000000001E-2</v>
      </c>
      <c r="N170" s="86">
        <v>0.8</v>
      </c>
      <c r="O170" s="86">
        <v>2.09</v>
      </c>
      <c r="P170" s="84">
        <v>3.16</v>
      </c>
      <c r="Q170" s="85">
        <v>9.7699999999999995E-2</v>
      </c>
      <c r="R170" s="86">
        <v>4</v>
      </c>
      <c r="S170" s="84">
        <v>17.489999999999998</v>
      </c>
      <c r="T170" s="108">
        <v>1294794316</v>
      </c>
      <c r="U170" s="11" t="s">
        <v>169</v>
      </c>
      <c r="V170" s="11" t="s">
        <v>455</v>
      </c>
    </row>
    <row r="171" spans="1:22" ht="15" customHeight="1" x14ac:dyDescent="0.25">
      <c r="A171" s="11" t="s">
        <v>456</v>
      </c>
      <c r="B171" s="82" t="s">
        <v>457</v>
      </c>
      <c r="C171" s="109" t="s">
        <v>44</v>
      </c>
      <c r="D171" s="11" t="s">
        <v>45</v>
      </c>
      <c r="E171" s="11" t="s">
        <v>46</v>
      </c>
      <c r="F171" s="11" t="s">
        <v>47</v>
      </c>
      <c r="G171" s="83">
        <v>43261</v>
      </c>
      <c r="H171" s="84">
        <v>123.84</v>
      </c>
      <c r="I171" s="86">
        <v>5.93</v>
      </c>
      <c r="J171" s="84">
        <v>211.18</v>
      </c>
      <c r="K171" s="85">
        <v>1.7053</v>
      </c>
      <c r="L171" s="86">
        <v>35.61</v>
      </c>
      <c r="M171" s="85">
        <v>8.9999999999999993E-3</v>
      </c>
      <c r="N171" s="86">
        <v>0.9</v>
      </c>
      <c r="O171" s="86">
        <v>1.01</v>
      </c>
      <c r="P171" s="84">
        <v>-16.899999999999999</v>
      </c>
      <c r="Q171" s="85">
        <v>0.1356</v>
      </c>
      <c r="R171" s="86">
        <v>14</v>
      </c>
      <c r="S171" s="84">
        <v>60.63</v>
      </c>
      <c r="T171" s="108">
        <v>93022674973</v>
      </c>
      <c r="U171" s="11" t="s">
        <v>48</v>
      </c>
      <c r="V171" s="11" t="s">
        <v>75</v>
      </c>
    </row>
    <row r="172" spans="1:22" ht="15" customHeight="1" x14ac:dyDescent="0.25">
      <c r="A172" s="11" t="s">
        <v>458</v>
      </c>
      <c r="B172" s="82" t="s">
        <v>459</v>
      </c>
      <c r="C172" s="109" t="s">
        <v>53</v>
      </c>
      <c r="D172" s="11" t="s">
        <v>45</v>
      </c>
      <c r="E172" s="11" t="s">
        <v>46</v>
      </c>
      <c r="F172" s="11" t="s">
        <v>47</v>
      </c>
      <c r="G172" s="83">
        <v>43235</v>
      </c>
      <c r="H172" s="84">
        <v>0.27</v>
      </c>
      <c r="I172" s="86">
        <v>0.03</v>
      </c>
      <c r="J172" s="84">
        <v>7.64</v>
      </c>
      <c r="K172" s="85">
        <v>28.296299999999999</v>
      </c>
      <c r="L172" s="86">
        <v>254.67</v>
      </c>
      <c r="M172" s="85">
        <v>8.5099999999999995E-2</v>
      </c>
      <c r="N172" s="86">
        <v>0.8</v>
      </c>
      <c r="O172" s="86">
        <v>0.99</v>
      </c>
      <c r="P172" s="84">
        <v>-13.8</v>
      </c>
      <c r="Q172" s="85">
        <v>1.2307999999999999</v>
      </c>
      <c r="R172" s="86">
        <v>2</v>
      </c>
      <c r="S172" s="84">
        <v>6.26</v>
      </c>
      <c r="T172" s="108">
        <v>5738212899</v>
      </c>
      <c r="U172" s="11" t="s">
        <v>63</v>
      </c>
      <c r="V172" s="11" t="s">
        <v>254</v>
      </c>
    </row>
    <row r="173" spans="1:22" ht="15" customHeight="1" x14ac:dyDescent="0.25">
      <c r="A173" s="11" t="s">
        <v>460</v>
      </c>
      <c r="B173" s="82" t="s">
        <v>461</v>
      </c>
      <c r="C173" s="109" t="s">
        <v>70</v>
      </c>
      <c r="D173" s="11" t="s">
        <v>45</v>
      </c>
      <c r="E173" s="11" t="s">
        <v>46</v>
      </c>
      <c r="F173" s="11" t="s">
        <v>47</v>
      </c>
      <c r="G173" s="83">
        <v>43493</v>
      </c>
      <c r="H173" s="84">
        <v>10.85</v>
      </c>
      <c r="I173" s="86">
        <v>1.99</v>
      </c>
      <c r="J173" s="84">
        <v>35.01</v>
      </c>
      <c r="K173" s="85">
        <v>3.2267000000000001</v>
      </c>
      <c r="L173" s="86">
        <v>17.59</v>
      </c>
      <c r="M173" s="85">
        <v>0.04</v>
      </c>
      <c r="N173" s="86">
        <v>0.4</v>
      </c>
      <c r="O173" s="86">
        <v>0.69</v>
      </c>
      <c r="P173" s="84">
        <v>-35.270000000000003</v>
      </c>
      <c r="Q173" s="85">
        <v>4.5499999999999999E-2</v>
      </c>
      <c r="R173" s="86">
        <v>2</v>
      </c>
      <c r="S173" s="84">
        <v>15.61</v>
      </c>
      <c r="T173" s="108">
        <v>10539024784</v>
      </c>
      <c r="U173" s="11" t="s">
        <v>48</v>
      </c>
      <c r="V173" s="11" t="s">
        <v>127</v>
      </c>
    </row>
    <row r="174" spans="1:22" ht="15" customHeight="1" x14ac:dyDescent="0.25">
      <c r="A174" s="11" t="s">
        <v>462</v>
      </c>
      <c r="B174" s="82" t="s">
        <v>463</v>
      </c>
      <c r="C174" s="109" t="s">
        <v>132</v>
      </c>
      <c r="D174" s="11" t="s">
        <v>85</v>
      </c>
      <c r="E174" s="11" t="s">
        <v>54</v>
      </c>
      <c r="F174" s="11" t="s">
        <v>107</v>
      </c>
      <c r="G174" s="83">
        <v>43320</v>
      </c>
      <c r="H174" s="84">
        <v>59.11</v>
      </c>
      <c r="I174" s="86">
        <v>1.54</v>
      </c>
      <c r="J174" s="84">
        <v>28.93</v>
      </c>
      <c r="K174" s="85">
        <v>0.4894</v>
      </c>
      <c r="L174" s="86">
        <v>18.79</v>
      </c>
      <c r="M174" s="85">
        <v>2.4199999999999999E-2</v>
      </c>
      <c r="N174" s="86">
        <v>1</v>
      </c>
      <c r="O174" s="11" t="s">
        <v>56</v>
      </c>
      <c r="P174" s="11" t="s">
        <v>56</v>
      </c>
      <c r="Q174" s="85">
        <v>5.1400000000000001E-2</v>
      </c>
      <c r="R174" s="86">
        <v>5</v>
      </c>
      <c r="S174" s="84">
        <v>26.4</v>
      </c>
      <c r="T174" s="108">
        <v>838035859</v>
      </c>
      <c r="U174" s="11" t="s">
        <v>169</v>
      </c>
      <c r="V174" s="11" t="s">
        <v>268</v>
      </c>
    </row>
    <row r="175" spans="1:22" ht="15" customHeight="1" x14ac:dyDescent="0.25">
      <c r="A175" s="11" t="s">
        <v>464</v>
      </c>
      <c r="B175" s="82" t="s">
        <v>465</v>
      </c>
      <c r="C175" s="109" t="s">
        <v>53</v>
      </c>
      <c r="D175" s="11" t="s">
        <v>45</v>
      </c>
      <c r="E175" s="11" t="s">
        <v>44</v>
      </c>
      <c r="F175" s="11" t="s">
        <v>186</v>
      </c>
      <c r="G175" s="83">
        <v>43321</v>
      </c>
      <c r="H175" s="84">
        <v>53.59</v>
      </c>
      <c r="I175" s="86">
        <v>1.39</v>
      </c>
      <c r="J175" s="84">
        <v>51.53</v>
      </c>
      <c r="K175" s="85">
        <v>0.96160000000000001</v>
      </c>
      <c r="L175" s="86">
        <v>37.07</v>
      </c>
      <c r="M175" s="85">
        <v>0</v>
      </c>
      <c r="N175" s="86">
        <v>0.9</v>
      </c>
      <c r="O175" s="86">
        <v>2.33</v>
      </c>
      <c r="P175" s="84">
        <v>-0.3</v>
      </c>
      <c r="Q175" s="85">
        <v>0.1429</v>
      </c>
      <c r="R175" s="86">
        <v>0</v>
      </c>
      <c r="S175" s="84">
        <v>13.54</v>
      </c>
      <c r="T175" s="108">
        <v>12058792664</v>
      </c>
      <c r="U175" s="11" t="s">
        <v>48</v>
      </c>
      <c r="V175" s="11" t="s">
        <v>49</v>
      </c>
    </row>
    <row r="176" spans="1:22" ht="15" customHeight="1" x14ac:dyDescent="0.25">
      <c r="A176" s="11" t="s">
        <v>466</v>
      </c>
      <c r="B176" s="82" t="s">
        <v>467</v>
      </c>
      <c r="C176" s="109" t="s">
        <v>124</v>
      </c>
      <c r="D176" s="11" t="s">
        <v>45</v>
      </c>
      <c r="E176" s="11" t="s">
        <v>54</v>
      </c>
      <c r="F176" s="11" t="s">
        <v>91</v>
      </c>
      <c r="G176" s="83">
        <v>43321</v>
      </c>
      <c r="H176" s="84">
        <v>306.45999999999998</v>
      </c>
      <c r="I176" s="86">
        <v>7.96</v>
      </c>
      <c r="J176" s="84">
        <v>76.84</v>
      </c>
      <c r="K176" s="85">
        <v>0.25069999999999998</v>
      </c>
      <c r="L176" s="86">
        <v>9.65</v>
      </c>
      <c r="M176" s="85">
        <v>0</v>
      </c>
      <c r="N176" s="86">
        <v>1.5</v>
      </c>
      <c r="O176" s="86">
        <v>1.78</v>
      </c>
      <c r="P176" s="84">
        <v>-23.06</v>
      </c>
      <c r="Q176" s="85">
        <v>5.7999999999999996E-3</v>
      </c>
      <c r="R176" s="86">
        <v>0</v>
      </c>
      <c r="S176" s="84">
        <v>105.65</v>
      </c>
      <c r="T176" s="108">
        <v>1365804809</v>
      </c>
      <c r="U176" s="11" t="s">
        <v>169</v>
      </c>
      <c r="V176" s="11" t="s">
        <v>49</v>
      </c>
    </row>
    <row r="177" spans="1:22" ht="15" customHeight="1" x14ac:dyDescent="0.25">
      <c r="A177" s="11" t="s">
        <v>468</v>
      </c>
      <c r="B177" s="82" t="s">
        <v>469</v>
      </c>
      <c r="C177" s="109" t="s">
        <v>53</v>
      </c>
      <c r="D177" s="11" t="s">
        <v>45</v>
      </c>
      <c r="E177" s="11" t="s">
        <v>46</v>
      </c>
      <c r="F177" s="11" t="s">
        <v>47</v>
      </c>
      <c r="G177" s="83">
        <v>43323</v>
      </c>
      <c r="H177" s="84">
        <v>0</v>
      </c>
      <c r="I177" s="86">
        <v>0.43</v>
      </c>
      <c r="J177" s="84">
        <v>26</v>
      </c>
      <c r="K177" s="11" t="s">
        <v>56</v>
      </c>
      <c r="L177" s="86">
        <v>60.47</v>
      </c>
      <c r="M177" s="85">
        <v>3.27E-2</v>
      </c>
      <c r="N177" s="86">
        <v>0.2</v>
      </c>
      <c r="O177" s="86">
        <v>1.69</v>
      </c>
      <c r="P177" s="84">
        <v>-8.33</v>
      </c>
      <c r="Q177" s="85">
        <v>0.25979999999999998</v>
      </c>
      <c r="R177" s="86">
        <v>0</v>
      </c>
      <c r="S177" s="84">
        <v>14.07</v>
      </c>
      <c r="T177" s="108">
        <v>366236000</v>
      </c>
      <c r="U177" s="11" t="s">
        <v>169</v>
      </c>
      <c r="V177" s="11" t="s">
        <v>115</v>
      </c>
    </row>
    <row r="178" spans="1:22" ht="15" customHeight="1" x14ac:dyDescent="0.25">
      <c r="A178" s="11" t="s">
        <v>470</v>
      </c>
      <c r="B178" s="82" t="s">
        <v>471</v>
      </c>
      <c r="C178" s="109" t="s">
        <v>70</v>
      </c>
      <c r="D178" s="11" t="s">
        <v>45</v>
      </c>
      <c r="E178" s="11" t="s">
        <v>46</v>
      </c>
      <c r="F178" s="11" t="s">
        <v>47</v>
      </c>
      <c r="G178" s="83">
        <v>43323</v>
      </c>
      <c r="H178" s="84">
        <v>52.58</v>
      </c>
      <c r="I178" s="86">
        <v>3.49</v>
      </c>
      <c r="J178" s="84">
        <v>97.15</v>
      </c>
      <c r="K178" s="85">
        <v>1.8476999999999999</v>
      </c>
      <c r="L178" s="86">
        <v>27.84</v>
      </c>
      <c r="M178" s="85">
        <v>3.09E-2</v>
      </c>
      <c r="N178" s="86">
        <v>0.6</v>
      </c>
      <c r="O178" s="11" t="s">
        <v>56</v>
      </c>
      <c r="P178" s="11" t="s">
        <v>56</v>
      </c>
      <c r="Q178" s="85">
        <v>9.6699999999999994E-2</v>
      </c>
      <c r="R178" s="86">
        <v>7</v>
      </c>
      <c r="S178" s="84">
        <v>36.25</v>
      </c>
      <c r="T178" s="108">
        <v>9048085793</v>
      </c>
      <c r="U178" s="11" t="s">
        <v>63</v>
      </c>
      <c r="V178" s="11" t="s">
        <v>71</v>
      </c>
    </row>
    <row r="179" spans="1:22" ht="15" customHeight="1" x14ac:dyDescent="0.25">
      <c r="A179" s="11" t="s">
        <v>472</v>
      </c>
      <c r="B179" s="82" t="s">
        <v>473</v>
      </c>
      <c r="C179" s="109" t="s">
        <v>44</v>
      </c>
      <c r="D179" s="11" t="s">
        <v>45</v>
      </c>
      <c r="E179" s="11" t="s">
        <v>46</v>
      </c>
      <c r="F179" s="11" t="s">
        <v>47</v>
      </c>
      <c r="G179" s="83">
        <v>43324</v>
      </c>
      <c r="H179" s="84">
        <v>6.87</v>
      </c>
      <c r="I179" s="86">
        <v>-1.1100000000000001</v>
      </c>
      <c r="J179" s="84">
        <v>23.14</v>
      </c>
      <c r="K179" s="85">
        <v>3.3683000000000001</v>
      </c>
      <c r="L179" s="11" t="s">
        <v>56</v>
      </c>
      <c r="M179" s="85">
        <v>0</v>
      </c>
      <c r="N179" s="86">
        <v>1.4</v>
      </c>
      <c r="O179" s="86">
        <v>4.1500000000000004</v>
      </c>
      <c r="P179" s="84">
        <v>6.87</v>
      </c>
      <c r="Q179" s="85">
        <v>-0.1467</v>
      </c>
      <c r="R179" s="86">
        <v>0</v>
      </c>
      <c r="S179" s="84">
        <v>0</v>
      </c>
      <c r="T179" s="108">
        <v>944960981</v>
      </c>
      <c r="U179" s="11" t="s">
        <v>169</v>
      </c>
      <c r="V179" s="11" t="s">
        <v>100</v>
      </c>
    </row>
    <row r="180" spans="1:22" ht="15" customHeight="1" x14ac:dyDescent="0.25">
      <c r="A180" s="11" t="s">
        <v>474</v>
      </c>
      <c r="B180" s="82" t="s">
        <v>475</v>
      </c>
      <c r="C180" s="109" t="s">
        <v>44</v>
      </c>
      <c r="D180" s="11" t="s">
        <v>45</v>
      </c>
      <c r="E180" s="11" t="s">
        <v>46</v>
      </c>
      <c r="F180" s="11" t="s">
        <v>47</v>
      </c>
      <c r="G180" s="83">
        <v>43324</v>
      </c>
      <c r="H180" s="84">
        <v>0</v>
      </c>
      <c r="I180" s="86">
        <v>-15.94</v>
      </c>
      <c r="J180" s="84">
        <v>20.99</v>
      </c>
      <c r="K180" s="11" t="s">
        <v>56</v>
      </c>
      <c r="L180" s="11" t="s">
        <v>56</v>
      </c>
      <c r="M180" s="85">
        <v>0</v>
      </c>
      <c r="N180" s="86">
        <v>4.8</v>
      </c>
      <c r="O180" s="86">
        <v>0.63</v>
      </c>
      <c r="P180" s="84">
        <v>-145.77000000000001</v>
      </c>
      <c r="Q180" s="85">
        <v>-4.9099999999999998E-2</v>
      </c>
      <c r="R180" s="86">
        <v>0</v>
      </c>
      <c r="S180" s="84">
        <v>0</v>
      </c>
      <c r="T180" s="108">
        <v>1019400328</v>
      </c>
      <c r="U180" s="11" t="s">
        <v>169</v>
      </c>
      <c r="V180" s="11" t="s">
        <v>222</v>
      </c>
    </row>
    <row r="181" spans="1:22" ht="15" customHeight="1" x14ac:dyDescent="0.25">
      <c r="A181" s="11" t="s">
        <v>476</v>
      </c>
      <c r="B181" s="82" t="s">
        <v>477</v>
      </c>
      <c r="C181" s="109" t="s">
        <v>44</v>
      </c>
      <c r="D181" s="11" t="s">
        <v>45</v>
      </c>
      <c r="E181" s="11" t="s">
        <v>46</v>
      </c>
      <c r="F181" s="11" t="s">
        <v>47</v>
      </c>
      <c r="G181" s="83">
        <v>43324</v>
      </c>
      <c r="H181" s="84">
        <v>3.23</v>
      </c>
      <c r="I181" s="86">
        <v>-1.1100000000000001</v>
      </c>
      <c r="J181" s="84">
        <v>50.41</v>
      </c>
      <c r="K181" s="85">
        <v>15.6068</v>
      </c>
      <c r="L181" s="11" t="s">
        <v>56</v>
      </c>
      <c r="M181" s="85">
        <v>0</v>
      </c>
      <c r="N181" s="86">
        <v>0.6</v>
      </c>
      <c r="O181" s="86">
        <v>3.74</v>
      </c>
      <c r="P181" s="84">
        <v>3.23</v>
      </c>
      <c r="Q181" s="85">
        <v>-0.26960000000000001</v>
      </c>
      <c r="R181" s="86">
        <v>0</v>
      </c>
      <c r="S181" s="84">
        <v>0</v>
      </c>
      <c r="T181" s="108">
        <v>5203521824</v>
      </c>
      <c r="U181" s="11" t="s">
        <v>63</v>
      </c>
      <c r="V181" s="11" t="s">
        <v>100</v>
      </c>
    </row>
    <row r="182" spans="1:22" ht="15" customHeight="1" x14ac:dyDescent="0.25">
      <c r="A182" s="11" t="s">
        <v>478</v>
      </c>
      <c r="B182" s="82" t="s">
        <v>479</v>
      </c>
      <c r="C182" s="109" t="s">
        <v>132</v>
      </c>
      <c r="D182" s="11" t="s">
        <v>85</v>
      </c>
      <c r="E182" s="11" t="s">
        <v>54</v>
      </c>
      <c r="F182" s="11" t="s">
        <v>107</v>
      </c>
      <c r="G182" s="83">
        <v>43237</v>
      </c>
      <c r="H182" s="84">
        <v>205.01</v>
      </c>
      <c r="I182" s="86">
        <v>5.61</v>
      </c>
      <c r="J182" s="84">
        <v>82.9</v>
      </c>
      <c r="K182" s="85">
        <v>0.40439999999999998</v>
      </c>
      <c r="L182" s="86">
        <v>14.78</v>
      </c>
      <c r="M182" s="85">
        <v>1.7899999999999999E-2</v>
      </c>
      <c r="N182" s="86">
        <v>0.6</v>
      </c>
      <c r="O182" s="86">
        <v>4.1399999999999997</v>
      </c>
      <c r="P182" s="84">
        <v>-3.91</v>
      </c>
      <c r="Q182" s="85">
        <v>3.1399999999999997E-2</v>
      </c>
      <c r="R182" s="86">
        <v>5</v>
      </c>
      <c r="S182" s="84">
        <v>50.62</v>
      </c>
      <c r="T182" s="108">
        <v>3800882169</v>
      </c>
      <c r="U182" s="11" t="s">
        <v>63</v>
      </c>
      <c r="V182" s="11" t="s">
        <v>139</v>
      </c>
    </row>
    <row r="183" spans="1:22" ht="15" customHeight="1" x14ac:dyDescent="0.25">
      <c r="A183" s="11" t="s">
        <v>480</v>
      </c>
      <c r="B183" s="82" t="s">
        <v>481</v>
      </c>
      <c r="C183" s="109" t="s">
        <v>70</v>
      </c>
      <c r="D183" s="11" t="s">
        <v>45</v>
      </c>
      <c r="E183" s="11" t="s">
        <v>44</v>
      </c>
      <c r="F183" s="11" t="s">
        <v>186</v>
      </c>
      <c r="G183" s="83">
        <v>43325</v>
      </c>
      <c r="H183" s="84">
        <v>138.52000000000001</v>
      </c>
      <c r="I183" s="86">
        <v>3.6</v>
      </c>
      <c r="J183" s="84">
        <v>127.4</v>
      </c>
      <c r="K183" s="85">
        <v>0.91969999999999996</v>
      </c>
      <c r="L183" s="86">
        <v>35.39</v>
      </c>
      <c r="M183" s="85">
        <v>0</v>
      </c>
      <c r="N183" s="86">
        <v>1</v>
      </c>
      <c r="O183" s="86">
        <v>1.72</v>
      </c>
      <c r="P183" s="84">
        <v>-36.520000000000003</v>
      </c>
      <c r="Q183" s="85">
        <v>0.13439999999999999</v>
      </c>
      <c r="R183" s="86">
        <v>0</v>
      </c>
      <c r="S183" s="84">
        <v>50</v>
      </c>
      <c r="T183" s="108">
        <v>6127430473</v>
      </c>
      <c r="U183" s="11" t="s">
        <v>63</v>
      </c>
      <c r="V183" s="11" t="s">
        <v>87</v>
      </c>
    </row>
    <row r="184" spans="1:22" ht="15" customHeight="1" x14ac:dyDescent="0.25">
      <c r="A184" s="11" t="s">
        <v>482</v>
      </c>
      <c r="B184" s="82" t="s">
        <v>483</v>
      </c>
      <c r="C184" s="109" t="s">
        <v>44</v>
      </c>
      <c r="D184" s="11" t="s">
        <v>45</v>
      </c>
      <c r="E184" s="11" t="s">
        <v>46</v>
      </c>
      <c r="F184" s="11" t="s">
        <v>47</v>
      </c>
      <c r="G184" s="83">
        <v>43277</v>
      </c>
      <c r="H184" s="84">
        <v>28.36</v>
      </c>
      <c r="I184" s="86">
        <v>0.74</v>
      </c>
      <c r="J184" s="84">
        <v>157.72</v>
      </c>
      <c r="K184" s="85">
        <v>5.5613999999999999</v>
      </c>
      <c r="L184" s="86">
        <v>213.14</v>
      </c>
      <c r="M184" s="85">
        <v>0</v>
      </c>
      <c r="N184" s="86">
        <v>1.4</v>
      </c>
      <c r="O184" s="86">
        <v>1.29</v>
      </c>
      <c r="P184" s="84">
        <v>-2.3199999999999998</v>
      </c>
      <c r="Q184" s="85">
        <v>1.0232000000000001</v>
      </c>
      <c r="R184" s="86">
        <v>0</v>
      </c>
      <c r="S184" s="84">
        <v>24.24</v>
      </c>
      <c r="T184" s="108">
        <v>120655800933</v>
      </c>
      <c r="U184" s="11" t="s">
        <v>48</v>
      </c>
      <c r="V184" s="11" t="s">
        <v>484</v>
      </c>
    </row>
    <row r="185" spans="1:22" ht="15" customHeight="1" x14ac:dyDescent="0.25">
      <c r="A185" s="11" t="s">
        <v>485</v>
      </c>
      <c r="B185" s="82" t="s">
        <v>486</v>
      </c>
      <c r="C185" s="109" t="s">
        <v>44</v>
      </c>
      <c r="D185" s="11" t="s">
        <v>45</v>
      </c>
      <c r="E185" s="11" t="s">
        <v>46</v>
      </c>
      <c r="F185" s="11" t="s">
        <v>47</v>
      </c>
      <c r="G185" s="83">
        <v>43237</v>
      </c>
      <c r="H185" s="84">
        <v>1.04</v>
      </c>
      <c r="I185" s="86">
        <v>-0.22</v>
      </c>
      <c r="J185" s="84">
        <v>27.6</v>
      </c>
      <c r="K185" s="85">
        <v>26.538499999999999</v>
      </c>
      <c r="L185" s="11" t="s">
        <v>56</v>
      </c>
      <c r="M185" s="85">
        <v>0</v>
      </c>
      <c r="N185" s="86">
        <v>0.7</v>
      </c>
      <c r="O185" s="86">
        <v>2.46</v>
      </c>
      <c r="P185" s="84">
        <v>1.04</v>
      </c>
      <c r="Q185" s="85">
        <v>-0.66979999999999995</v>
      </c>
      <c r="R185" s="86">
        <v>0</v>
      </c>
      <c r="S185" s="84">
        <v>3.74</v>
      </c>
      <c r="T185" s="108">
        <v>1843707349</v>
      </c>
      <c r="U185" s="11" t="s">
        <v>169</v>
      </c>
      <c r="V185" s="11" t="s">
        <v>139</v>
      </c>
    </row>
    <row r="186" spans="1:22" ht="15" customHeight="1" x14ac:dyDescent="0.25">
      <c r="A186" s="11" t="s">
        <v>487</v>
      </c>
      <c r="B186" s="82" t="s">
        <v>488</v>
      </c>
      <c r="C186" s="109" t="s">
        <v>44</v>
      </c>
      <c r="D186" s="11" t="s">
        <v>45</v>
      </c>
      <c r="E186" s="11" t="s">
        <v>46</v>
      </c>
      <c r="F186" s="11" t="s">
        <v>47</v>
      </c>
      <c r="G186" s="83">
        <v>43343</v>
      </c>
      <c r="H186" s="84">
        <v>1.81</v>
      </c>
      <c r="I186" s="86">
        <v>-4.3600000000000003</v>
      </c>
      <c r="J186" s="84">
        <v>4.0999999999999996</v>
      </c>
      <c r="K186" s="85">
        <v>2.2652000000000001</v>
      </c>
      <c r="L186" s="11" t="s">
        <v>56</v>
      </c>
      <c r="M186" s="85">
        <v>0</v>
      </c>
      <c r="N186" s="86">
        <v>1.8</v>
      </c>
      <c r="O186" s="86">
        <v>2.82</v>
      </c>
      <c r="P186" s="84">
        <v>1.81</v>
      </c>
      <c r="Q186" s="85">
        <v>-4.7199999999999999E-2</v>
      </c>
      <c r="R186" s="86">
        <v>0</v>
      </c>
      <c r="S186" s="84">
        <v>0</v>
      </c>
      <c r="T186" s="108">
        <v>113668397</v>
      </c>
      <c r="U186" s="11" t="s">
        <v>169</v>
      </c>
      <c r="V186" s="11" t="s">
        <v>222</v>
      </c>
    </row>
    <row r="187" spans="1:22" ht="15" customHeight="1" x14ac:dyDescent="0.25">
      <c r="A187" s="11" t="s">
        <v>489</v>
      </c>
      <c r="B187" s="82" t="s">
        <v>490</v>
      </c>
      <c r="C187" s="109" t="s">
        <v>132</v>
      </c>
      <c r="D187" s="11" t="s">
        <v>53</v>
      </c>
      <c r="E187" s="11" t="s">
        <v>46</v>
      </c>
      <c r="F187" s="11" t="s">
        <v>281</v>
      </c>
      <c r="G187" s="83">
        <v>43335</v>
      </c>
      <c r="H187" s="84">
        <v>39.590000000000003</v>
      </c>
      <c r="I187" s="86">
        <v>2.5099999999999998</v>
      </c>
      <c r="J187" s="84">
        <v>46.01</v>
      </c>
      <c r="K187" s="85">
        <v>1.1621999999999999</v>
      </c>
      <c r="L187" s="86">
        <v>18.329999999999998</v>
      </c>
      <c r="M187" s="85">
        <v>1.5599999999999999E-2</v>
      </c>
      <c r="N187" s="86">
        <v>2.4</v>
      </c>
      <c r="O187" s="86">
        <v>3.24</v>
      </c>
      <c r="P187" s="84">
        <v>-7.15</v>
      </c>
      <c r="Q187" s="85">
        <v>4.9200000000000001E-2</v>
      </c>
      <c r="R187" s="86">
        <v>0</v>
      </c>
      <c r="S187" s="84">
        <v>49.79</v>
      </c>
      <c r="T187" s="108">
        <v>2179474756</v>
      </c>
      <c r="U187" s="11" t="s">
        <v>63</v>
      </c>
      <c r="V187" s="11" t="s">
        <v>406</v>
      </c>
    </row>
    <row r="188" spans="1:22" ht="15" customHeight="1" x14ac:dyDescent="0.25">
      <c r="A188" s="11" t="s">
        <v>491</v>
      </c>
      <c r="B188" s="82" t="s">
        <v>492</v>
      </c>
      <c r="C188" s="109" t="s">
        <v>90</v>
      </c>
      <c r="D188" s="11" t="s">
        <v>85</v>
      </c>
      <c r="E188" s="11" t="s">
        <v>46</v>
      </c>
      <c r="F188" s="11" t="s">
        <v>86</v>
      </c>
      <c r="G188" s="83">
        <v>43335</v>
      </c>
      <c r="H188" s="84">
        <v>31.06</v>
      </c>
      <c r="I188" s="86">
        <v>1.76</v>
      </c>
      <c r="J188" s="84">
        <v>62.61</v>
      </c>
      <c r="K188" s="85">
        <v>2.0158</v>
      </c>
      <c r="L188" s="86">
        <v>35.57</v>
      </c>
      <c r="M188" s="85">
        <v>0</v>
      </c>
      <c r="N188" s="86">
        <v>0.6</v>
      </c>
      <c r="O188" s="86">
        <v>1.75</v>
      </c>
      <c r="P188" s="84">
        <v>3.86</v>
      </c>
      <c r="Q188" s="85">
        <v>0.13539999999999999</v>
      </c>
      <c r="R188" s="86">
        <v>0</v>
      </c>
      <c r="S188" s="84">
        <v>20.28</v>
      </c>
      <c r="T188" s="108">
        <v>1173812291</v>
      </c>
      <c r="U188" s="11" t="s">
        <v>169</v>
      </c>
      <c r="V188" s="11" t="s">
        <v>198</v>
      </c>
    </row>
    <row r="189" spans="1:22" ht="15" customHeight="1" x14ac:dyDescent="0.25">
      <c r="A189" s="11" t="s">
        <v>493</v>
      </c>
      <c r="B189" s="82" t="s">
        <v>494</v>
      </c>
      <c r="C189" s="109" t="s">
        <v>44</v>
      </c>
      <c r="D189" s="11" t="s">
        <v>45</v>
      </c>
      <c r="E189" s="11" t="s">
        <v>46</v>
      </c>
      <c r="F189" s="11" t="s">
        <v>47</v>
      </c>
      <c r="G189" s="83">
        <v>43338</v>
      </c>
      <c r="H189" s="84">
        <v>0</v>
      </c>
      <c r="I189" s="86">
        <v>0.09</v>
      </c>
      <c r="J189" s="84">
        <v>28.82</v>
      </c>
      <c r="K189" s="11" t="s">
        <v>56</v>
      </c>
      <c r="L189" s="86">
        <v>320.22000000000003</v>
      </c>
      <c r="M189" s="85">
        <v>0</v>
      </c>
      <c r="N189" s="86">
        <v>0.5</v>
      </c>
      <c r="O189" s="86">
        <v>4.97</v>
      </c>
      <c r="P189" s="84">
        <v>-3.47</v>
      </c>
      <c r="Q189" s="85">
        <v>1.5586</v>
      </c>
      <c r="R189" s="86">
        <v>0</v>
      </c>
      <c r="S189" s="84">
        <v>0</v>
      </c>
      <c r="T189" s="108">
        <v>1065417748</v>
      </c>
      <c r="U189" s="11" t="s">
        <v>169</v>
      </c>
      <c r="V189" s="11" t="s">
        <v>87</v>
      </c>
    </row>
    <row r="190" spans="1:22" ht="15" customHeight="1" x14ac:dyDescent="0.25">
      <c r="A190" s="11" t="s">
        <v>495</v>
      </c>
      <c r="B190" s="82" t="s">
        <v>496</v>
      </c>
      <c r="C190" s="109" t="s">
        <v>70</v>
      </c>
      <c r="D190" s="11" t="s">
        <v>45</v>
      </c>
      <c r="E190" s="11" t="s">
        <v>46</v>
      </c>
      <c r="F190" s="11" t="s">
        <v>47</v>
      </c>
      <c r="G190" s="83">
        <v>43338</v>
      </c>
      <c r="H190" s="84">
        <v>0</v>
      </c>
      <c r="I190" s="86">
        <v>-4</v>
      </c>
      <c r="J190" s="84">
        <v>13.03</v>
      </c>
      <c r="K190" s="11" t="s">
        <v>56</v>
      </c>
      <c r="L190" s="11" t="s">
        <v>56</v>
      </c>
      <c r="M190" s="85">
        <v>0</v>
      </c>
      <c r="N190" s="86">
        <v>2.4</v>
      </c>
      <c r="O190" s="86">
        <v>0.26</v>
      </c>
      <c r="P190" s="84">
        <v>-23.73</v>
      </c>
      <c r="Q190" s="85">
        <v>-5.8799999999999998E-2</v>
      </c>
      <c r="R190" s="86">
        <v>0</v>
      </c>
      <c r="S190" s="84">
        <v>13.99</v>
      </c>
      <c r="T190" s="108">
        <v>1193880761</v>
      </c>
      <c r="U190" s="11" t="s">
        <v>169</v>
      </c>
      <c r="V190" s="11" t="s">
        <v>222</v>
      </c>
    </row>
    <row r="191" spans="1:22" ht="15" customHeight="1" x14ac:dyDescent="0.25">
      <c r="A191" s="11" t="s">
        <v>497</v>
      </c>
      <c r="B191" s="82" t="s">
        <v>498</v>
      </c>
      <c r="C191" s="109" t="s">
        <v>124</v>
      </c>
      <c r="D191" s="11" t="s">
        <v>85</v>
      </c>
      <c r="E191" s="11" t="s">
        <v>46</v>
      </c>
      <c r="F191" s="11" t="s">
        <v>86</v>
      </c>
      <c r="G191" s="83">
        <v>43415</v>
      </c>
      <c r="H191" s="84">
        <v>18.48</v>
      </c>
      <c r="I191" s="86">
        <v>1.74</v>
      </c>
      <c r="J191" s="84">
        <v>47.35</v>
      </c>
      <c r="K191" s="85">
        <v>2.5621999999999998</v>
      </c>
      <c r="L191" s="86">
        <v>27.21</v>
      </c>
      <c r="M191" s="85">
        <v>2.6200000000000001E-2</v>
      </c>
      <c r="N191" s="86">
        <v>1.2</v>
      </c>
      <c r="O191" s="86">
        <v>2.29</v>
      </c>
      <c r="P191" s="84">
        <v>-0.77</v>
      </c>
      <c r="Q191" s="85">
        <v>9.3600000000000003E-2</v>
      </c>
      <c r="R191" s="86">
        <v>8</v>
      </c>
      <c r="S191" s="84">
        <v>24.63</v>
      </c>
      <c r="T191" s="108">
        <v>212883793839</v>
      </c>
      <c r="U191" s="11" t="s">
        <v>48</v>
      </c>
      <c r="V191" s="11" t="s">
        <v>60</v>
      </c>
    </row>
    <row r="192" spans="1:22" ht="15" customHeight="1" x14ac:dyDescent="0.25">
      <c r="A192" s="11" t="s">
        <v>499</v>
      </c>
      <c r="B192" s="82" t="s">
        <v>500</v>
      </c>
      <c r="C192" s="109" t="s">
        <v>106</v>
      </c>
      <c r="D192" s="11" t="s">
        <v>85</v>
      </c>
      <c r="E192" s="11" t="s">
        <v>54</v>
      </c>
      <c r="F192" s="11" t="s">
        <v>107</v>
      </c>
      <c r="G192" s="83">
        <v>43338</v>
      </c>
      <c r="H192" s="84">
        <v>51.54</v>
      </c>
      <c r="I192" s="86">
        <v>1.97</v>
      </c>
      <c r="J192" s="84">
        <v>36.76</v>
      </c>
      <c r="K192" s="85">
        <v>0.71319999999999995</v>
      </c>
      <c r="L192" s="86">
        <v>18.66</v>
      </c>
      <c r="M192" s="85">
        <v>2.1499999999999998E-2</v>
      </c>
      <c r="N192" s="86">
        <v>1</v>
      </c>
      <c r="O192" s="86">
        <v>2.68</v>
      </c>
      <c r="P192" s="84">
        <v>-1.92</v>
      </c>
      <c r="Q192" s="85">
        <v>5.0799999999999998E-2</v>
      </c>
      <c r="R192" s="86">
        <v>5</v>
      </c>
      <c r="S192" s="84">
        <v>23.05</v>
      </c>
      <c r="T192" s="108">
        <v>1225137224</v>
      </c>
      <c r="U192" s="11" t="s">
        <v>169</v>
      </c>
      <c r="V192" s="11" t="s">
        <v>60</v>
      </c>
    </row>
    <row r="193" spans="1:22" ht="15" customHeight="1" x14ac:dyDescent="0.25">
      <c r="A193" s="11" t="s">
        <v>501</v>
      </c>
      <c r="B193" s="82" t="s">
        <v>502</v>
      </c>
      <c r="C193" s="109" t="s">
        <v>95</v>
      </c>
      <c r="D193" s="11" t="s">
        <v>53</v>
      </c>
      <c r="E193" s="11" t="s">
        <v>54</v>
      </c>
      <c r="F193" s="11" t="s">
        <v>55</v>
      </c>
      <c r="G193" s="83">
        <v>43338</v>
      </c>
      <c r="H193" s="84">
        <v>221.97</v>
      </c>
      <c r="I193" s="86">
        <v>6.51</v>
      </c>
      <c r="J193" s="84">
        <v>110.21</v>
      </c>
      <c r="K193" s="85">
        <v>0.4965</v>
      </c>
      <c r="L193" s="86">
        <v>16.93</v>
      </c>
      <c r="M193" s="85">
        <v>1.3100000000000001E-2</v>
      </c>
      <c r="N193" s="86">
        <v>1</v>
      </c>
      <c r="O193" s="86">
        <v>3.1</v>
      </c>
      <c r="P193" s="84">
        <v>-9.61</v>
      </c>
      <c r="Q193" s="85">
        <v>4.2099999999999999E-2</v>
      </c>
      <c r="R193" s="86">
        <v>20</v>
      </c>
      <c r="S193" s="84">
        <v>95.82</v>
      </c>
      <c r="T193" s="108">
        <v>6562454395</v>
      </c>
      <c r="U193" s="11" t="s">
        <v>63</v>
      </c>
      <c r="V193" s="11" t="s">
        <v>49</v>
      </c>
    </row>
    <row r="194" spans="1:22" ht="15" customHeight="1" x14ac:dyDescent="0.25">
      <c r="A194" s="11" t="s">
        <v>503</v>
      </c>
      <c r="B194" s="82" t="s">
        <v>504</v>
      </c>
      <c r="C194" s="109" t="s">
        <v>70</v>
      </c>
      <c r="D194" s="11" t="s">
        <v>45</v>
      </c>
      <c r="E194" s="11" t="s">
        <v>54</v>
      </c>
      <c r="F194" s="11" t="s">
        <v>91</v>
      </c>
      <c r="G194" s="83">
        <v>43200</v>
      </c>
      <c r="H194" s="84">
        <v>109.75</v>
      </c>
      <c r="I194" s="86">
        <v>3.29</v>
      </c>
      <c r="J194" s="84">
        <v>67.42</v>
      </c>
      <c r="K194" s="85">
        <v>0.61429999999999996</v>
      </c>
      <c r="L194" s="86">
        <v>20.49</v>
      </c>
      <c r="M194" s="85">
        <v>1.1599999999999999E-2</v>
      </c>
      <c r="N194" s="86">
        <v>1.3</v>
      </c>
      <c r="O194" s="86">
        <v>1.01</v>
      </c>
      <c r="P194" s="84">
        <v>-21.27</v>
      </c>
      <c r="Q194" s="85">
        <v>0.06</v>
      </c>
      <c r="R194" s="86">
        <v>13</v>
      </c>
      <c r="S194" s="84">
        <v>32.380000000000003</v>
      </c>
      <c r="T194" s="108">
        <v>56930794853</v>
      </c>
      <c r="U194" s="11" t="s">
        <v>48</v>
      </c>
      <c r="V194" s="11" t="s">
        <v>505</v>
      </c>
    </row>
    <row r="195" spans="1:22" ht="15" customHeight="1" x14ac:dyDescent="0.25">
      <c r="A195" s="11" t="s">
        <v>506</v>
      </c>
      <c r="B195" s="82" t="s">
        <v>507</v>
      </c>
      <c r="C195" s="109" t="s">
        <v>106</v>
      </c>
      <c r="D195" s="11" t="s">
        <v>85</v>
      </c>
      <c r="E195" s="11" t="s">
        <v>44</v>
      </c>
      <c r="F195" s="11" t="s">
        <v>201</v>
      </c>
      <c r="G195" s="83">
        <v>43497</v>
      </c>
      <c r="H195" s="84">
        <v>248.02</v>
      </c>
      <c r="I195" s="86">
        <v>6.44</v>
      </c>
      <c r="J195" s="84">
        <v>190.36</v>
      </c>
      <c r="K195" s="85">
        <v>0.76749999999999996</v>
      </c>
      <c r="L195" s="86">
        <v>29.56</v>
      </c>
      <c r="M195" s="85">
        <v>8.5000000000000006E-3</v>
      </c>
      <c r="N195" s="86">
        <v>1.1000000000000001</v>
      </c>
      <c r="O195" s="86">
        <v>1.99</v>
      </c>
      <c r="P195" s="84">
        <v>-19.68</v>
      </c>
      <c r="Q195" s="85">
        <v>0.1053</v>
      </c>
      <c r="R195" s="86">
        <v>20</v>
      </c>
      <c r="S195" s="84">
        <v>68.91</v>
      </c>
      <c r="T195" s="108">
        <v>19900995903</v>
      </c>
      <c r="U195" s="11" t="s">
        <v>48</v>
      </c>
      <c r="V195" s="11" t="s">
        <v>67</v>
      </c>
    </row>
    <row r="196" spans="1:22" ht="15" customHeight="1" x14ac:dyDescent="0.25">
      <c r="A196" s="11" t="s">
        <v>508</v>
      </c>
      <c r="B196" s="82" t="s">
        <v>509</v>
      </c>
      <c r="C196" s="109" t="s">
        <v>132</v>
      </c>
      <c r="D196" s="11" t="s">
        <v>45</v>
      </c>
      <c r="E196" s="11" t="s">
        <v>54</v>
      </c>
      <c r="F196" s="11" t="s">
        <v>91</v>
      </c>
      <c r="G196" s="83">
        <v>43279</v>
      </c>
      <c r="H196" s="84">
        <v>25.69</v>
      </c>
      <c r="I196" s="86">
        <v>1.3</v>
      </c>
      <c r="J196" s="84">
        <v>15.03</v>
      </c>
      <c r="K196" s="85">
        <v>0.58509999999999995</v>
      </c>
      <c r="L196" s="86">
        <v>11.56</v>
      </c>
      <c r="M196" s="85">
        <v>0.14369999999999999</v>
      </c>
      <c r="N196" s="86">
        <v>0.9</v>
      </c>
      <c r="O196" s="86">
        <v>0.88</v>
      </c>
      <c r="P196" s="84">
        <v>-44.11</v>
      </c>
      <c r="Q196" s="85">
        <v>1.5299999999999999E-2</v>
      </c>
      <c r="R196" s="86">
        <v>0</v>
      </c>
      <c r="S196" s="84">
        <v>16.34</v>
      </c>
      <c r="T196" s="108">
        <v>16242304481</v>
      </c>
      <c r="U196" s="11" t="s">
        <v>48</v>
      </c>
      <c r="V196" s="11" t="s">
        <v>240</v>
      </c>
    </row>
    <row r="197" spans="1:22" ht="15" customHeight="1" x14ac:dyDescent="0.25">
      <c r="A197" s="11" t="s">
        <v>510</v>
      </c>
      <c r="B197" s="82" t="s">
        <v>511</v>
      </c>
      <c r="C197" s="109" t="s">
        <v>70</v>
      </c>
      <c r="D197" s="11" t="s">
        <v>45</v>
      </c>
      <c r="E197" s="11" t="s">
        <v>46</v>
      </c>
      <c r="F197" s="11" t="s">
        <v>47</v>
      </c>
      <c r="G197" s="83">
        <v>43342</v>
      </c>
      <c r="H197" s="84">
        <v>16.989999999999998</v>
      </c>
      <c r="I197" s="86">
        <v>0.44</v>
      </c>
      <c r="J197" s="84">
        <v>22.03</v>
      </c>
      <c r="K197" s="85">
        <v>1.2966</v>
      </c>
      <c r="L197" s="86">
        <v>50.07</v>
      </c>
      <c r="M197" s="85">
        <v>3.3599999999999998E-2</v>
      </c>
      <c r="N197" s="86">
        <v>0.9</v>
      </c>
      <c r="O197" s="86">
        <v>0.89</v>
      </c>
      <c r="P197" s="84">
        <v>-7.17</v>
      </c>
      <c r="Q197" s="85">
        <v>0.20780000000000001</v>
      </c>
      <c r="R197" s="86">
        <v>4</v>
      </c>
      <c r="S197" s="84">
        <v>11.14</v>
      </c>
      <c r="T197" s="108">
        <v>1847964577</v>
      </c>
      <c r="U197" s="11" t="s">
        <v>169</v>
      </c>
      <c r="V197" s="11" t="s">
        <v>71</v>
      </c>
    </row>
    <row r="198" spans="1:22" ht="15" customHeight="1" x14ac:dyDescent="0.25">
      <c r="A198" s="11" t="s">
        <v>512</v>
      </c>
      <c r="B198" s="82" t="s">
        <v>513</v>
      </c>
      <c r="C198" s="109" t="s">
        <v>84</v>
      </c>
      <c r="D198" s="11" t="s">
        <v>85</v>
      </c>
      <c r="E198" s="11" t="s">
        <v>44</v>
      </c>
      <c r="F198" s="11" t="s">
        <v>201</v>
      </c>
      <c r="G198" s="83">
        <v>43343</v>
      </c>
      <c r="H198" s="84">
        <v>28.1</v>
      </c>
      <c r="I198" s="86">
        <v>0.85</v>
      </c>
      <c r="J198" s="84">
        <v>28.37</v>
      </c>
      <c r="K198" s="85">
        <v>1.0096000000000001</v>
      </c>
      <c r="L198" s="86">
        <v>33.380000000000003</v>
      </c>
      <c r="M198" s="85">
        <v>5.5999999999999999E-3</v>
      </c>
      <c r="N198" s="86">
        <v>1.3</v>
      </c>
      <c r="O198" s="86">
        <v>2.21</v>
      </c>
      <c r="P198" s="84">
        <v>1.59</v>
      </c>
      <c r="Q198" s="85">
        <v>0.1244</v>
      </c>
      <c r="R198" s="86">
        <v>0</v>
      </c>
      <c r="S198" s="84">
        <v>17.809999999999999</v>
      </c>
      <c r="T198" s="108">
        <v>938678217</v>
      </c>
      <c r="U198" s="11" t="s">
        <v>169</v>
      </c>
      <c r="V198" s="11" t="s">
        <v>100</v>
      </c>
    </row>
    <row r="199" spans="1:22" ht="15" customHeight="1" x14ac:dyDescent="0.25">
      <c r="A199" s="11" t="s">
        <v>514</v>
      </c>
      <c r="B199" s="82" t="s">
        <v>515</v>
      </c>
      <c r="C199" s="109" t="s">
        <v>124</v>
      </c>
      <c r="D199" s="11" t="s">
        <v>85</v>
      </c>
      <c r="E199" s="11" t="s">
        <v>44</v>
      </c>
      <c r="F199" s="11" t="s">
        <v>201</v>
      </c>
      <c r="G199" s="83">
        <v>43483</v>
      </c>
      <c r="H199" s="84">
        <v>66.09</v>
      </c>
      <c r="I199" s="86">
        <v>2.87</v>
      </c>
      <c r="J199" s="84">
        <v>71.290000000000006</v>
      </c>
      <c r="K199" s="85">
        <v>1.0787</v>
      </c>
      <c r="L199" s="86">
        <v>24.84</v>
      </c>
      <c r="M199" s="85">
        <v>6.3E-3</v>
      </c>
      <c r="N199" s="86">
        <v>1</v>
      </c>
      <c r="O199" s="86">
        <v>3.24</v>
      </c>
      <c r="P199" s="84">
        <v>7.64</v>
      </c>
      <c r="Q199" s="85">
        <v>8.1699999999999995E-2</v>
      </c>
      <c r="R199" s="86">
        <v>1</v>
      </c>
      <c r="S199" s="84">
        <v>37.96</v>
      </c>
      <c r="T199" s="108">
        <v>41278906650</v>
      </c>
      <c r="U199" s="11" t="s">
        <v>48</v>
      </c>
      <c r="V199" s="11" t="s">
        <v>115</v>
      </c>
    </row>
    <row r="200" spans="1:22" ht="15" customHeight="1" x14ac:dyDescent="0.25">
      <c r="A200" s="11" t="s">
        <v>58</v>
      </c>
      <c r="B200" s="82" t="s">
        <v>59</v>
      </c>
      <c r="C200" s="109" t="s">
        <v>53</v>
      </c>
      <c r="D200" s="11" t="s">
        <v>45</v>
      </c>
      <c r="E200" s="11" t="s">
        <v>46</v>
      </c>
      <c r="F200" s="11" t="s">
        <v>47</v>
      </c>
      <c r="G200" s="83">
        <v>43466</v>
      </c>
      <c r="H200" s="84">
        <v>55.32</v>
      </c>
      <c r="I200" s="86">
        <v>2.4700000000000002</v>
      </c>
      <c r="J200" s="84">
        <v>104.9</v>
      </c>
      <c r="K200" s="85">
        <v>1.8962000000000001</v>
      </c>
      <c r="L200" s="86">
        <v>42.47</v>
      </c>
      <c r="M200" s="85">
        <v>0</v>
      </c>
      <c r="N200" s="86">
        <v>1.1000000000000001</v>
      </c>
      <c r="O200" s="86">
        <v>0.83</v>
      </c>
      <c r="P200" s="84">
        <v>-14.68</v>
      </c>
      <c r="Q200" s="85">
        <v>0.16980000000000001</v>
      </c>
      <c r="R200" s="86">
        <v>0</v>
      </c>
      <c r="S200" s="84">
        <v>26.09</v>
      </c>
      <c r="T200" s="108">
        <v>14136534005</v>
      </c>
      <c r="U200" s="11" t="s">
        <v>48</v>
      </c>
      <c r="V200" s="11" t="s">
        <v>60</v>
      </c>
    </row>
    <row r="201" spans="1:22" ht="15" customHeight="1" x14ac:dyDescent="0.25">
      <c r="A201" s="11" t="s">
        <v>516</v>
      </c>
      <c r="B201" s="82" t="s">
        <v>517</v>
      </c>
      <c r="C201" s="109" t="s">
        <v>44</v>
      </c>
      <c r="D201" s="11" t="s">
        <v>45</v>
      </c>
      <c r="E201" s="11" t="s">
        <v>46</v>
      </c>
      <c r="F201" s="11" t="s">
        <v>47</v>
      </c>
      <c r="G201" s="83">
        <v>43344</v>
      </c>
      <c r="H201" s="84">
        <v>2.0299999999999998</v>
      </c>
      <c r="I201" s="86">
        <v>0.33</v>
      </c>
      <c r="J201" s="84">
        <v>65.17</v>
      </c>
      <c r="K201" s="85">
        <v>32.103400000000001</v>
      </c>
      <c r="L201" s="86">
        <v>197.48</v>
      </c>
      <c r="M201" s="85">
        <v>4.1000000000000003E-3</v>
      </c>
      <c r="N201" s="86">
        <v>1.3</v>
      </c>
      <c r="O201" s="86">
        <v>2.2200000000000002</v>
      </c>
      <c r="P201" s="84">
        <v>2.0299999999999998</v>
      </c>
      <c r="Q201" s="85">
        <v>0.94489999999999996</v>
      </c>
      <c r="R201" s="86">
        <v>0</v>
      </c>
      <c r="S201" s="84">
        <v>15.68</v>
      </c>
      <c r="T201" s="108">
        <v>2028937552</v>
      </c>
      <c r="U201" s="11" t="s">
        <v>63</v>
      </c>
      <c r="V201" s="11" t="s">
        <v>103</v>
      </c>
    </row>
    <row r="202" spans="1:22" ht="15" customHeight="1" x14ac:dyDescent="0.25">
      <c r="A202" s="11" t="s">
        <v>518</v>
      </c>
      <c r="B202" s="82" t="s">
        <v>519</v>
      </c>
      <c r="C202" s="109" t="s">
        <v>124</v>
      </c>
      <c r="D202" s="11" t="s">
        <v>45</v>
      </c>
      <c r="E202" s="11" t="s">
        <v>54</v>
      </c>
      <c r="F202" s="11" t="s">
        <v>91</v>
      </c>
      <c r="G202" s="83">
        <v>43345</v>
      </c>
      <c r="H202" s="84">
        <v>48.98</v>
      </c>
      <c r="I202" s="86">
        <v>2.14</v>
      </c>
      <c r="J202" s="84">
        <v>20.22</v>
      </c>
      <c r="K202" s="85">
        <v>0.4128</v>
      </c>
      <c r="L202" s="86">
        <v>9.4499999999999993</v>
      </c>
      <c r="M202" s="85">
        <v>0</v>
      </c>
      <c r="N202" s="86">
        <v>0.8</v>
      </c>
      <c r="O202" s="11" t="s">
        <v>56</v>
      </c>
      <c r="P202" s="11" t="s">
        <v>56</v>
      </c>
      <c r="Q202" s="85">
        <v>4.7000000000000002E-3</v>
      </c>
      <c r="R202" s="86">
        <v>0</v>
      </c>
      <c r="S202" s="84">
        <v>34.58</v>
      </c>
      <c r="T202" s="108">
        <v>626881043</v>
      </c>
      <c r="U202" s="11" t="s">
        <v>169</v>
      </c>
      <c r="V202" s="11" t="s">
        <v>268</v>
      </c>
    </row>
    <row r="203" spans="1:22" ht="15" customHeight="1" x14ac:dyDescent="0.25">
      <c r="A203" s="11" t="s">
        <v>520</v>
      </c>
      <c r="B203" s="82" t="s">
        <v>521</v>
      </c>
      <c r="C203" s="109" t="s">
        <v>84</v>
      </c>
      <c r="D203" s="11" t="s">
        <v>45</v>
      </c>
      <c r="E203" s="11" t="s">
        <v>54</v>
      </c>
      <c r="F203" s="11" t="s">
        <v>91</v>
      </c>
      <c r="G203" s="83">
        <v>43352</v>
      </c>
      <c r="H203" s="84">
        <v>12.81</v>
      </c>
      <c r="I203" s="86">
        <v>0.33</v>
      </c>
      <c r="J203" s="84">
        <v>8.91</v>
      </c>
      <c r="K203" s="85">
        <v>0.6956</v>
      </c>
      <c r="L203" s="86">
        <v>27</v>
      </c>
      <c r="M203" s="85">
        <v>3.3700000000000001E-2</v>
      </c>
      <c r="N203" s="86">
        <v>1.1000000000000001</v>
      </c>
      <c r="O203" s="86">
        <v>1.31</v>
      </c>
      <c r="P203" s="84">
        <v>-2.82</v>
      </c>
      <c r="Q203" s="85">
        <v>9.2499999999999999E-2</v>
      </c>
      <c r="R203" s="86">
        <v>1</v>
      </c>
      <c r="S203" s="84">
        <v>4.22</v>
      </c>
      <c r="T203" s="108">
        <v>3745630285</v>
      </c>
      <c r="U203" s="11" t="s">
        <v>63</v>
      </c>
      <c r="V203" s="11" t="s">
        <v>71</v>
      </c>
    </row>
    <row r="204" spans="1:22" ht="15" customHeight="1" x14ac:dyDescent="0.25">
      <c r="A204" s="11" t="s">
        <v>522</v>
      </c>
      <c r="B204" s="82" t="s">
        <v>523</v>
      </c>
      <c r="C204" s="109" t="s">
        <v>84</v>
      </c>
      <c r="D204" s="11" t="s">
        <v>85</v>
      </c>
      <c r="E204" s="11" t="s">
        <v>46</v>
      </c>
      <c r="F204" s="11" t="s">
        <v>86</v>
      </c>
      <c r="G204" s="83">
        <v>43354</v>
      </c>
      <c r="H204" s="84">
        <v>11.41</v>
      </c>
      <c r="I204" s="86">
        <v>0.96</v>
      </c>
      <c r="J204" s="84">
        <v>22.29</v>
      </c>
      <c r="K204" s="85">
        <v>1.9535</v>
      </c>
      <c r="L204" s="86">
        <v>23.22</v>
      </c>
      <c r="M204" s="85">
        <v>2.4199999999999999E-2</v>
      </c>
      <c r="N204" s="86">
        <v>1.2</v>
      </c>
      <c r="O204" s="11" t="s">
        <v>56</v>
      </c>
      <c r="P204" s="11" t="s">
        <v>56</v>
      </c>
      <c r="Q204" s="85">
        <v>7.3599999999999999E-2</v>
      </c>
      <c r="R204" s="86">
        <v>1</v>
      </c>
      <c r="S204" s="84">
        <v>14.63</v>
      </c>
      <c r="T204" s="108">
        <v>3120600128</v>
      </c>
      <c r="U204" s="11" t="s">
        <v>63</v>
      </c>
      <c r="V204" s="11" t="s">
        <v>268</v>
      </c>
    </row>
    <row r="205" spans="1:22" ht="15" customHeight="1" x14ac:dyDescent="0.25">
      <c r="A205" s="11" t="s">
        <v>524</v>
      </c>
      <c r="B205" s="82" t="s">
        <v>525</v>
      </c>
      <c r="C205" s="109" t="s">
        <v>124</v>
      </c>
      <c r="D205" s="11" t="s">
        <v>85</v>
      </c>
      <c r="E205" s="11" t="s">
        <v>54</v>
      </c>
      <c r="F205" s="11" t="s">
        <v>107</v>
      </c>
      <c r="G205" s="83">
        <v>43354</v>
      </c>
      <c r="H205" s="84">
        <v>216.93</v>
      </c>
      <c r="I205" s="86">
        <v>5.63</v>
      </c>
      <c r="J205" s="84">
        <v>161.29</v>
      </c>
      <c r="K205" s="85">
        <v>0.74350000000000005</v>
      </c>
      <c r="L205" s="86">
        <v>28.65</v>
      </c>
      <c r="M205" s="85">
        <v>0</v>
      </c>
      <c r="N205" s="86">
        <v>2</v>
      </c>
      <c r="O205" s="86">
        <v>2.44</v>
      </c>
      <c r="P205" s="84">
        <v>22.81</v>
      </c>
      <c r="Q205" s="85">
        <v>0.1007</v>
      </c>
      <c r="R205" s="86">
        <v>0</v>
      </c>
      <c r="S205" s="84">
        <v>90.95</v>
      </c>
      <c r="T205" s="108">
        <v>1467416358</v>
      </c>
      <c r="U205" s="11" t="s">
        <v>169</v>
      </c>
      <c r="V205" s="11" t="s">
        <v>64</v>
      </c>
    </row>
    <row r="206" spans="1:22" ht="15" customHeight="1" x14ac:dyDescent="0.25">
      <c r="A206" s="11" t="s">
        <v>526</v>
      </c>
      <c r="B206" s="82" t="s">
        <v>527</v>
      </c>
      <c r="C206" s="109" t="s">
        <v>44</v>
      </c>
      <c r="D206" s="11" t="s">
        <v>45</v>
      </c>
      <c r="E206" s="11" t="s">
        <v>46</v>
      </c>
      <c r="F206" s="11" t="s">
        <v>47</v>
      </c>
      <c r="G206" s="83">
        <v>43376</v>
      </c>
      <c r="H206" s="84">
        <v>1.44</v>
      </c>
      <c r="I206" s="86">
        <v>0.91</v>
      </c>
      <c r="J206" s="84">
        <v>79.510000000000005</v>
      </c>
      <c r="K206" s="85">
        <v>55.215299999999999</v>
      </c>
      <c r="L206" s="86">
        <v>87.37</v>
      </c>
      <c r="M206" s="85">
        <v>2.5000000000000001E-3</v>
      </c>
      <c r="N206" s="86">
        <v>0.9</v>
      </c>
      <c r="O206" s="86">
        <v>1.17</v>
      </c>
      <c r="P206" s="84">
        <v>-13.61</v>
      </c>
      <c r="Q206" s="85">
        <v>0.39439999999999997</v>
      </c>
      <c r="R206" s="86">
        <v>0</v>
      </c>
      <c r="S206" s="84">
        <v>7.89</v>
      </c>
      <c r="T206" s="108">
        <v>1396752207</v>
      </c>
      <c r="U206" s="11" t="s">
        <v>169</v>
      </c>
      <c r="V206" s="11" t="s">
        <v>127</v>
      </c>
    </row>
    <row r="207" spans="1:22" ht="15" customHeight="1" x14ac:dyDescent="0.25">
      <c r="A207" s="11" t="s">
        <v>528</v>
      </c>
      <c r="B207" s="82" t="s">
        <v>529</v>
      </c>
      <c r="C207" s="109" t="s">
        <v>44</v>
      </c>
      <c r="D207" s="11" t="s">
        <v>45</v>
      </c>
      <c r="E207" s="11" t="s">
        <v>46</v>
      </c>
      <c r="F207" s="11" t="s">
        <v>47</v>
      </c>
      <c r="G207" s="83">
        <v>43198</v>
      </c>
      <c r="H207" s="84">
        <v>4.93</v>
      </c>
      <c r="I207" s="86">
        <v>-0.19</v>
      </c>
      <c r="J207" s="84">
        <v>67.650000000000006</v>
      </c>
      <c r="K207" s="85">
        <v>13.722099999999999</v>
      </c>
      <c r="L207" s="11" t="s">
        <v>56</v>
      </c>
      <c r="M207" s="85">
        <v>0</v>
      </c>
      <c r="N207" s="86">
        <v>1.2</v>
      </c>
      <c r="O207" s="86">
        <v>2.0099999999999998</v>
      </c>
      <c r="P207" s="84">
        <v>4.93</v>
      </c>
      <c r="Q207" s="85">
        <v>-1.8228</v>
      </c>
      <c r="R207" s="86">
        <v>0</v>
      </c>
      <c r="S207" s="84">
        <v>0</v>
      </c>
      <c r="T207" s="108">
        <v>3104932120</v>
      </c>
      <c r="U207" s="11" t="s">
        <v>63</v>
      </c>
      <c r="V207" s="11" t="s">
        <v>60</v>
      </c>
    </row>
    <row r="208" spans="1:22" ht="15" customHeight="1" x14ac:dyDescent="0.25">
      <c r="A208" s="11" t="s">
        <v>530</v>
      </c>
      <c r="B208" s="82" t="s">
        <v>531</v>
      </c>
      <c r="C208" s="109" t="s">
        <v>52</v>
      </c>
      <c r="D208" s="11" t="s">
        <v>53</v>
      </c>
      <c r="E208" s="11" t="s">
        <v>54</v>
      </c>
      <c r="F208" s="11" t="s">
        <v>55</v>
      </c>
      <c r="G208" s="83">
        <v>43260</v>
      </c>
      <c r="H208" s="84">
        <v>159.44</v>
      </c>
      <c r="I208" s="86">
        <v>5.67</v>
      </c>
      <c r="J208" s="84">
        <v>65.91</v>
      </c>
      <c r="K208" s="85">
        <v>0.41339999999999999</v>
      </c>
      <c r="L208" s="86">
        <v>11.62</v>
      </c>
      <c r="M208" s="85">
        <v>3.0300000000000001E-2</v>
      </c>
      <c r="N208" s="86">
        <v>1</v>
      </c>
      <c r="O208" s="86">
        <v>2.37</v>
      </c>
      <c r="P208" s="84">
        <v>-24.2</v>
      </c>
      <c r="Q208" s="85">
        <v>1.5599999999999999E-2</v>
      </c>
      <c r="R208" s="86">
        <v>14</v>
      </c>
      <c r="S208" s="84">
        <v>72.47</v>
      </c>
      <c r="T208" s="108">
        <v>85234750825</v>
      </c>
      <c r="U208" s="11" t="s">
        <v>48</v>
      </c>
      <c r="V208" s="11" t="s">
        <v>75</v>
      </c>
    </row>
    <row r="209" spans="1:22" ht="15" customHeight="1" x14ac:dyDescent="0.25">
      <c r="A209" s="11" t="s">
        <v>532</v>
      </c>
      <c r="B209" s="82" t="s">
        <v>533</v>
      </c>
      <c r="C209" s="109" t="s">
        <v>132</v>
      </c>
      <c r="D209" s="11" t="s">
        <v>45</v>
      </c>
      <c r="E209" s="11" t="s">
        <v>46</v>
      </c>
      <c r="F209" s="11" t="s">
        <v>47</v>
      </c>
      <c r="G209" s="83">
        <v>43415</v>
      </c>
      <c r="H209" s="84">
        <v>0</v>
      </c>
      <c r="I209" s="86">
        <v>5.0599999999999996</v>
      </c>
      <c r="J209" s="84">
        <v>119.74</v>
      </c>
      <c r="K209" s="11" t="s">
        <v>56</v>
      </c>
      <c r="L209" s="86">
        <v>23.66</v>
      </c>
      <c r="M209" s="85">
        <v>3.61E-2</v>
      </c>
      <c r="N209" s="86">
        <v>1</v>
      </c>
      <c r="O209" s="86">
        <v>1.22</v>
      </c>
      <c r="P209" s="84">
        <v>-34.6</v>
      </c>
      <c r="Q209" s="85">
        <v>7.5800000000000006E-2</v>
      </c>
      <c r="R209" s="86">
        <v>20</v>
      </c>
      <c r="S209" s="84">
        <v>121.52</v>
      </c>
      <c r="T209" s="108">
        <v>228796074678</v>
      </c>
      <c r="U209" s="11" t="s">
        <v>48</v>
      </c>
      <c r="V209" s="11" t="s">
        <v>222</v>
      </c>
    </row>
    <row r="210" spans="1:22" ht="15" customHeight="1" x14ac:dyDescent="0.25">
      <c r="A210" s="11" t="s">
        <v>534</v>
      </c>
      <c r="B210" s="82" t="s">
        <v>535</v>
      </c>
      <c r="C210" s="109" t="s">
        <v>70</v>
      </c>
      <c r="D210" s="11" t="s">
        <v>45</v>
      </c>
      <c r="E210" s="11" t="s">
        <v>46</v>
      </c>
      <c r="F210" s="11" t="s">
        <v>47</v>
      </c>
      <c r="G210" s="83">
        <v>43377</v>
      </c>
      <c r="H210" s="84">
        <v>12.63</v>
      </c>
      <c r="I210" s="86">
        <v>1.17</v>
      </c>
      <c r="J210" s="84">
        <v>49.19</v>
      </c>
      <c r="K210" s="85">
        <v>3.8946999999999998</v>
      </c>
      <c r="L210" s="86">
        <v>42.04</v>
      </c>
      <c r="M210" s="85">
        <v>1.46E-2</v>
      </c>
      <c r="N210" s="86">
        <v>0.4</v>
      </c>
      <c r="O210" s="86">
        <v>0.3</v>
      </c>
      <c r="P210" s="84">
        <v>-39.81</v>
      </c>
      <c r="Q210" s="85">
        <v>0.16769999999999999</v>
      </c>
      <c r="R210" s="86">
        <v>20</v>
      </c>
      <c r="S210" s="84">
        <v>19.420000000000002</v>
      </c>
      <c r="T210" s="108">
        <v>2364464853</v>
      </c>
      <c r="U210" s="11" t="s">
        <v>63</v>
      </c>
      <c r="V210" s="11" t="s">
        <v>80</v>
      </c>
    </row>
    <row r="211" spans="1:22" ht="15" customHeight="1" x14ac:dyDescent="0.25">
      <c r="A211" s="11" t="s">
        <v>536</v>
      </c>
      <c r="B211" s="82" t="s">
        <v>537</v>
      </c>
      <c r="C211" s="109" t="s">
        <v>44</v>
      </c>
      <c r="D211" s="11" t="s">
        <v>45</v>
      </c>
      <c r="E211" s="11" t="s">
        <v>46</v>
      </c>
      <c r="F211" s="11" t="s">
        <v>47</v>
      </c>
      <c r="G211" s="83">
        <v>43255</v>
      </c>
      <c r="H211" s="84">
        <v>0</v>
      </c>
      <c r="I211" s="86">
        <v>0.93</v>
      </c>
      <c r="J211" s="84">
        <v>119.98</v>
      </c>
      <c r="K211" s="11" t="s">
        <v>56</v>
      </c>
      <c r="L211" s="86">
        <v>129.01</v>
      </c>
      <c r="M211" s="85">
        <v>0</v>
      </c>
      <c r="N211" s="86">
        <v>1.3</v>
      </c>
      <c r="O211" s="86">
        <v>0.65</v>
      </c>
      <c r="P211" s="84">
        <v>-26.43</v>
      </c>
      <c r="Q211" s="85">
        <v>0.60260000000000002</v>
      </c>
      <c r="R211" s="86">
        <v>0</v>
      </c>
      <c r="S211" s="84">
        <v>0</v>
      </c>
      <c r="T211" s="108">
        <v>24025995672</v>
      </c>
      <c r="U211" s="11" t="s">
        <v>48</v>
      </c>
      <c r="V211" s="11" t="s">
        <v>222</v>
      </c>
    </row>
    <row r="212" spans="1:22" ht="15" customHeight="1" x14ac:dyDescent="0.25">
      <c r="A212" s="11" t="s">
        <v>53</v>
      </c>
      <c r="B212" s="82" t="s">
        <v>538</v>
      </c>
      <c r="C212" s="109" t="s">
        <v>84</v>
      </c>
      <c r="D212" s="11" t="s">
        <v>45</v>
      </c>
      <c r="E212" s="11" t="s">
        <v>54</v>
      </c>
      <c r="F212" s="11" t="s">
        <v>91</v>
      </c>
      <c r="G212" s="83">
        <v>43498</v>
      </c>
      <c r="H212" s="84">
        <v>104.78</v>
      </c>
      <c r="I212" s="86">
        <v>3.75</v>
      </c>
      <c r="J212" s="84">
        <v>71.45</v>
      </c>
      <c r="K212" s="85">
        <v>0.68189999999999995</v>
      </c>
      <c r="L212" s="86">
        <v>19.05</v>
      </c>
      <c r="M212" s="85">
        <v>4.2500000000000003E-2</v>
      </c>
      <c r="N212" s="86">
        <v>0.2</v>
      </c>
      <c r="O212" s="86">
        <v>0.62</v>
      </c>
      <c r="P212" s="84">
        <v>-80.86</v>
      </c>
      <c r="Q212" s="85">
        <v>5.28E-2</v>
      </c>
      <c r="R212" s="86">
        <v>14</v>
      </c>
      <c r="S212" s="84">
        <v>46.97</v>
      </c>
      <c r="T212" s="108">
        <v>55482101555</v>
      </c>
      <c r="U212" s="11" t="s">
        <v>48</v>
      </c>
      <c r="V212" s="11" t="s">
        <v>80</v>
      </c>
    </row>
    <row r="213" spans="1:22" ht="15" customHeight="1" x14ac:dyDescent="0.25">
      <c r="A213" s="11" t="s">
        <v>539</v>
      </c>
      <c r="B213" s="82" t="s">
        <v>540</v>
      </c>
      <c r="C213" s="109" t="s">
        <v>132</v>
      </c>
      <c r="D213" s="11" t="s">
        <v>45</v>
      </c>
      <c r="E213" s="11" t="s">
        <v>54</v>
      </c>
      <c r="F213" s="11" t="s">
        <v>91</v>
      </c>
      <c r="G213" s="83">
        <v>43487</v>
      </c>
      <c r="H213" s="84">
        <v>80.81</v>
      </c>
      <c r="I213" s="86">
        <v>5.68</v>
      </c>
      <c r="J213" s="84">
        <v>50.34</v>
      </c>
      <c r="K213" s="85">
        <v>0.62290000000000001</v>
      </c>
      <c r="L213" s="86">
        <v>8.86</v>
      </c>
      <c r="M213" s="85">
        <v>2.5999999999999999E-2</v>
      </c>
      <c r="N213" s="86">
        <v>1.1000000000000001</v>
      </c>
      <c r="O213" s="86">
        <v>0.35</v>
      </c>
      <c r="P213" s="84">
        <v>-58.71</v>
      </c>
      <c r="Q213" s="85">
        <v>1.8E-3</v>
      </c>
      <c r="R213" s="86">
        <v>6</v>
      </c>
      <c r="S213" s="84">
        <v>52.28</v>
      </c>
      <c r="T213" s="108">
        <v>34514060564</v>
      </c>
      <c r="U213" s="11" t="s">
        <v>48</v>
      </c>
      <c r="V213" s="11" t="s">
        <v>92</v>
      </c>
    </row>
    <row r="214" spans="1:22" ht="15" customHeight="1" x14ac:dyDescent="0.25">
      <c r="A214" s="11" t="s">
        <v>541</v>
      </c>
      <c r="B214" s="82" t="s">
        <v>542</v>
      </c>
      <c r="C214" s="109" t="s">
        <v>84</v>
      </c>
      <c r="D214" s="11" t="s">
        <v>85</v>
      </c>
      <c r="E214" s="11" t="s">
        <v>46</v>
      </c>
      <c r="F214" s="11" t="s">
        <v>86</v>
      </c>
      <c r="G214" s="83">
        <v>43478</v>
      </c>
      <c r="H214" s="84">
        <v>84.33</v>
      </c>
      <c r="I214" s="86">
        <v>8.01</v>
      </c>
      <c r="J214" s="84">
        <v>164.51</v>
      </c>
      <c r="K214" s="85">
        <v>1.9508000000000001</v>
      </c>
      <c r="L214" s="86">
        <v>20.54</v>
      </c>
      <c r="M214" s="85">
        <v>1.5699999999999999E-2</v>
      </c>
      <c r="N214" s="86">
        <v>0.9</v>
      </c>
      <c r="O214" s="86">
        <v>1.84</v>
      </c>
      <c r="P214" s="84">
        <v>-39.08</v>
      </c>
      <c r="Q214" s="85">
        <v>6.0199999999999997E-2</v>
      </c>
      <c r="R214" s="86">
        <v>1</v>
      </c>
      <c r="S214" s="84">
        <v>93.83</v>
      </c>
      <c r="T214" s="108">
        <v>52623621552</v>
      </c>
      <c r="U214" s="11" t="s">
        <v>48</v>
      </c>
      <c r="V214" s="11" t="s">
        <v>152</v>
      </c>
    </row>
    <row r="215" spans="1:22" ht="15" customHeight="1" x14ac:dyDescent="0.25">
      <c r="A215" s="11" t="s">
        <v>543</v>
      </c>
      <c r="B215" s="82" t="s">
        <v>544</v>
      </c>
      <c r="C215" s="109" t="s">
        <v>44</v>
      </c>
      <c r="D215" s="11" t="s">
        <v>45</v>
      </c>
      <c r="E215" s="11" t="s">
        <v>46</v>
      </c>
      <c r="F215" s="11" t="s">
        <v>47</v>
      </c>
      <c r="G215" s="83">
        <v>43238</v>
      </c>
      <c r="H215" s="84">
        <v>21.44</v>
      </c>
      <c r="I215" s="86">
        <v>2.4300000000000002</v>
      </c>
      <c r="J215" s="84">
        <v>139.53</v>
      </c>
      <c r="K215" s="85">
        <v>6.5079000000000002</v>
      </c>
      <c r="L215" s="86">
        <v>57.42</v>
      </c>
      <c r="M215" s="85">
        <v>0</v>
      </c>
      <c r="N215" s="86">
        <v>0.6</v>
      </c>
      <c r="O215" s="86">
        <v>3.25</v>
      </c>
      <c r="P215" s="84">
        <v>21.44</v>
      </c>
      <c r="Q215" s="85">
        <v>0.24460000000000001</v>
      </c>
      <c r="R215" s="86">
        <v>0</v>
      </c>
      <c r="S215" s="84">
        <v>45.32</v>
      </c>
      <c r="T215" s="108">
        <v>4063420530</v>
      </c>
      <c r="U215" s="11" t="s">
        <v>63</v>
      </c>
      <c r="V215" s="11" t="s">
        <v>139</v>
      </c>
    </row>
    <row r="216" spans="1:22" ht="15" customHeight="1" x14ac:dyDescent="0.25">
      <c r="A216" s="11" t="s">
        <v>545</v>
      </c>
      <c r="B216" s="82" t="s">
        <v>546</v>
      </c>
      <c r="C216" s="109" t="s">
        <v>95</v>
      </c>
      <c r="D216" s="11" t="s">
        <v>53</v>
      </c>
      <c r="E216" s="11" t="s">
        <v>54</v>
      </c>
      <c r="F216" s="11" t="s">
        <v>55</v>
      </c>
      <c r="G216" s="83">
        <v>43230</v>
      </c>
      <c r="H216" s="84">
        <v>117.14</v>
      </c>
      <c r="I216" s="86">
        <v>6.08</v>
      </c>
      <c r="J216" s="84">
        <v>69.12</v>
      </c>
      <c r="K216" s="85">
        <v>0.59009999999999996</v>
      </c>
      <c r="L216" s="86">
        <v>11.37</v>
      </c>
      <c r="M216" s="85">
        <v>1.8800000000000001E-2</v>
      </c>
      <c r="N216" s="86">
        <v>1.6</v>
      </c>
      <c r="O216" s="11" t="s">
        <v>56</v>
      </c>
      <c r="P216" s="11" t="s">
        <v>56</v>
      </c>
      <c r="Q216" s="85">
        <v>1.43E-2</v>
      </c>
      <c r="R216" s="86">
        <v>7</v>
      </c>
      <c r="S216" s="84">
        <v>69.319999999999993</v>
      </c>
      <c r="T216" s="108">
        <v>23221874074</v>
      </c>
      <c r="U216" s="11" t="s">
        <v>48</v>
      </c>
      <c r="V216" s="11" t="s">
        <v>547</v>
      </c>
    </row>
    <row r="217" spans="1:22" ht="15" customHeight="1" x14ac:dyDescent="0.25">
      <c r="A217" s="11" t="s">
        <v>548</v>
      </c>
      <c r="B217" s="82" t="s">
        <v>549</v>
      </c>
      <c r="C217" s="109" t="s">
        <v>70</v>
      </c>
      <c r="D217" s="11" t="s">
        <v>45</v>
      </c>
      <c r="E217" s="11" t="s">
        <v>44</v>
      </c>
      <c r="F217" s="11" t="s">
        <v>186</v>
      </c>
      <c r="G217" s="83">
        <v>43200</v>
      </c>
      <c r="H217" s="84">
        <v>147.85</v>
      </c>
      <c r="I217" s="86">
        <v>5.0599999999999996</v>
      </c>
      <c r="J217" s="84">
        <v>116.64</v>
      </c>
      <c r="K217" s="85">
        <v>0.78890000000000005</v>
      </c>
      <c r="L217" s="86">
        <v>23.05</v>
      </c>
      <c r="M217" s="85">
        <v>8.8999999999999999E-3</v>
      </c>
      <c r="N217" s="86">
        <v>0.7</v>
      </c>
      <c r="O217" s="86">
        <v>1.43</v>
      </c>
      <c r="P217" s="84">
        <v>-7.9</v>
      </c>
      <c r="Q217" s="85">
        <v>7.2800000000000004E-2</v>
      </c>
      <c r="R217" s="86">
        <v>3</v>
      </c>
      <c r="S217" s="84">
        <v>53.84</v>
      </c>
      <c r="T217" s="108">
        <v>30662789599</v>
      </c>
      <c r="U217" s="11" t="s">
        <v>48</v>
      </c>
      <c r="V217" s="11" t="s">
        <v>75</v>
      </c>
    </row>
    <row r="218" spans="1:22" ht="15" customHeight="1" x14ac:dyDescent="0.25">
      <c r="A218" s="11" t="s">
        <v>550</v>
      </c>
      <c r="B218" s="82" t="s">
        <v>551</v>
      </c>
      <c r="C218" s="109" t="s">
        <v>70</v>
      </c>
      <c r="D218" s="11" t="s">
        <v>45</v>
      </c>
      <c r="E218" s="11" t="s">
        <v>44</v>
      </c>
      <c r="F218" s="11" t="s">
        <v>186</v>
      </c>
      <c r="G218" s="83">
        <v>43196</v>
      </c>
      <c r="H218" s="84">
        <v>100.54</v>
      </c>
      <c r="I218" s="86">
        <v>5.46</v>
      </c>
      <c r="J218" s="84">
        <v>87.93</v>
      </c>
      <c r="K218" s="85">
        <v>0.87460000000000004</v>
      </c>
      <c r="L218" s="86">
        <v>16.100000000000001</v>
      </c>
      <c r="M218" s="85">
        <v>1.54E-2</v>
      </c>
      <c r="N218" s="86">
        <v>0.9</v>
      </c>
      <c r="O218" s="86">
        <v>1.24</v>
      </c>
      <c r="P218" s="84">
        <v>-30.54</v>
      </c>
      <c r="Q218" s="85">
        <v>3.7999999999999999E-2</v>
      </c>
      <c r="R218" s="86">
        <v>0</v>
      </c>
      <c r="S218" s="84">
        <v>73.290000000000006</v>
      </c>
      <c r="T218" s="108">
        <v>11964811001</v>
      </c>
      <c r="U218" s="11" t="s">
        <v>48</v>
      </c>
      <c r="V218" s="11" t="s">
        <v>87</v>
      </c>
    </row>
    <row r="219" spans="1:22" ht="15" customHeight="1" x14ac:dyDescent="0.25">
      <c r="A219" s="11" t="s">
        <v>552</v>
      </c>
      <c r="B219" s="82" t="s">
        <v>553</v>
      </c>
      <c r="C219" s="109" t="s">
        <v>74</v>
      </c>
      <c r="D219" s="11" t="s">
        <v>85</v>
      </c>
      <c r="E219" s="11" t="s">
        <v>54</v>
      </c>
      <c r="F219" s="11" t="s">
        <v>107</v>
      </c>
      <c r="G219" s="83">
        <v>43226</v>
      </c>
      <c r="H219" s="84">
        <v>93.07</v>
      </c>
      <c r="I219" s="86">
        <v>2.75</v>
      </c>
      <c r="J219" s="84">
        <v>37.729999999999997</v>
      </c>
      <c r="K219" s="85">
        <v>0.40539999999999998</v>
      </c>
      <c r="L219" s="86">
        <v>13.72</v>
      </c>
      <c r="M219" s="85">
        <v>1.06E-2</v>
      </c>
      <c r="N219" s="86">
        <v>1.2</v>
      </c>
      <c r="O219" s="86">
        <v>6.95</v>
      </c>
      <c r="P219" s="84">
        <v>16.13</v>
      </c>
      <c r="Q219" s="85">
        <v>2.6100000000000002E-2</v>
      </c>
      <c r="R219" s="86">
        <v>4</v>
      </c>
      <c r="S219" s="84">
        <v>40.51</v>
      </c>
      <c r="T219" s="108">
        <v>14089249619</v>
      </c>
      <c r="U219" s="11" t="s">
        <v>48</v>
      </c>
      <c r="V219" s="11" t="s">
        <v>64</v>
      </c>
    </row>
    <row r="220" spans="1:22" ht="15" customHeight="1" x14ac:dyDescent="0.25">
      <c r="A220" s="11" t="s">
        <v>554</v>
      </c>
      <c r="B220" s="82" t="s">
        <v>555</v>
      </c>
      <c r="C220" s="109" t="s">
        <v>90</v>
      </c>
      <c r="D220" s="11" t="s">
        <v>85</v>
      </c>
      <c r="E220" s="11" t="s">
        <v>46</v>
      </c>
      <c r="F220" s="11" t="s">
        <v>86</v>
      </c>
      <c r="G220" s="83">
        <v>43243</v>
      </c>
      <c r="H220" s="84">
        <v>52.26</v>
      </c>
      <c r="I220" s="86">
        <v>4.01</v>
      </c>
      <c r="J220" s="84">
        <v>109.59</v>
      </c>
      <c r="K220" s="85">
        <v>2.097</v>
      </c>
      <c r="L220" s="86">
        <v>27.33</v>
      </c>
      <c r="M220" s="85">
        <v>5.1000000000000004E-3</v>
      </c>
      <c r="N220" s="86">
        <v>1</v>
      </c>
      <c r="O220" s="86">
        <v>1.59</v>
      </c>
      <c r="P220" s="84">
        <v>-18.14</v>
      </c>
      <c r="Q220" s="85">
        <v>9.4100000000000003E-2</v>
      </c>
      <c r="R220" s="86">
        <v>0</v>
      </c>
      <c r="S220" s="84">
        <v>61.2</v>
      </c>
      <c r="T220" s="108">
        <v>76877382431</v>
      </c>
      <c r="U220" s="11" t="s">
        <v>48</v>
      </c>
      <c r="V220" s="11" t="s">
        <v>152</v>
      </c>
    </row>
    <row r="221" spans="1:22" ht="15" customHeight="1" x14ac:dyDescent="0.25">
      <c r="A221" s="11" t="s">
        <v>556</v>
      </c>
      <c r="B221" s="82" t="s">
        <v>557</v>
      </c>
      <c r="C221" s="109" t="s">
        <v>90</v>
      </c>
      <c r="D221" s="11" t="s">
        <v>45</v>
      </c>
      <c r="E221" s="11" t="s">
        <v>54</v>
      </c>
      <c r="F221" s="11" t="s">
        <v>91</v>
      </c>
      <c r="G221" s="83">
        <v>43425</v>
      </c>
      <c r="H221" s="84">
        <v>205.58</v>
      </c>
      <c r="I221" s="86">
        <v>6.89</v>
      </c>
      <c r="J221" s="84">
        <v>111.8</v>
      </c>
      <c r="K221" s="85">
        <v>0.54379999999999995</v>
      </c>
      <c r="L221" s="86">
        <v>16.23</v>
      </c>
      <c r="M221" s="85">
        <v>1.4999999999999999E-2</v>
      </c>
      <c r="N221" s="86">
        <v>1</v>
      </c>
      <c r="O221" s="86">
        <v>0.94</v>
      </c>
      <c r="P221" s="84">
        <v>-19.329999999999998</v>
      </c>
      <c r="Q221" s="85">
        <v>3.8600000000000002E-2</v>
      </c>
      <c r="R221" s="86">
        <v>2</v>
      </c>
      <c r="S221" s="84">
        <v>73.44</v>
      </c>
      <c r="T221" s="108">
        <v>166657916749</v>
      </c>
      <c r="U221" s="11" t="s">
        <v>48</v>
      </c>
      <c r="V221" s="11" t="s">
        <v>191</v>
      </c>
    </row>
    <row r="222" spans="1:22" ht="15" customHeight="1" x14ac:dyDescent="0.25">
      <c r="A222" s="11" t="s">
        <v>558</v>
      </c>
      <c r="B222" s="82" t="s">
        <v>559</v>
      </c>
      <c r="C222" s="109" t="s">
        <v>53</v>
      </c>
      <c r="D222" s="11" t="s">
        <v>45</v>
      </c>
      <c r="E222" s="11" t="s">
        <v>46</v>
      </c>
      <c r="F222" s="11" t="s">
        <v>47</v>
      </c>
      <c r="G222" s="83">
        <v>43198</v>
      </c>
      <c r="H222" s="84">
        <v>3.8</v>
      </c>
      <c r="I222" s="86">
        <v>1.0900000000000001</v>
      </c>
      <c r="J222" s="84">
        <v>28.29</v>
      </c>
      <c r="K222" s="85">
        <v>7.4447000000000001</v>
      </c>
      <c r="L222" s="86">
        <v>25.95</v>
      </c>
      <c r="M222" s="85">
        <v>0</v>
      </c>
      <c r="N222" s="86">
        <v>1.4</v>
      </c>
      <c r="O222" s="86">
        <v>5.34</v>
      </c>
      <c r="P222" s="84">
        <v>-14.18</v>
      </c>
      <c r="Q222" s="85">
        <v>8.7300000000000003E-2</v>
      </c>
      <c r="R222" s="86">
        <v>0</v>
      </c>
      <c r="S222" s="84">
        <v>20.96</v>
      </c>
      <c r="T222" s="108">
        <v>14179698143</v>
      </c>
      <c r="U222" s="11" t="s">
        <v>48</v>
      </c>
      <c r="V222" s="11" t="s">
        <v>191</v>
      </c>
    </row>
    <row r="223" spans="1:22" ht="15" customHeight="1" x14ac:dyDescent="0.25">
      <c r="A223" s="11" t="s">
        <v>560</v>
      </c>
      <c r="B223" s="82" t="s">
        <v>561</v>
      </c>
      <c r="C223" s="109" t="s">
        <v>53</v>
      </c>
      <c r="D223" s="11" t="s">
        <v>45</v>
      </c>
      <c r="E223" s="11" t="s">
        <v>46</v>
      </c>
      <c r="F223" s="11" t="s">
        <v>47</v>
      </c>
      <c r="G223" s="83">
        <v>43198</v>
      </c>
      <c r="H223" s="84">
        <v>3.8</v>
      </c>
      <c r="I223" s="86">
        <v>1.0900000000000001</v>
      </c>
      <c r="J223" s="84">
        <v>26.53</v>
      </c>
      <c r="K223" s="85">
        <v>6.9816000000000003</v>
      </c>
      <c r="L223" s="86">
        <v>24.34</v>
      </c>
      <c r="M223" s="85">
        <v>0</v>
      </c>
      <c r="N223" s="86">
        <v>1.3</v>
      </c>
      <c r="O223" s="86">
        <v>5.34</v>
      </c>
      <c r="P223" s="84">
        <v>-14.18</v>
      </c>
      <c r="Q223" s="85">
        <v>7.9200000000000007E-2</v>
      </c>
      <c r="R223" s="86">
        <v>0</v>
      </c>
      <c r="S223" s="84">
        <v>20.96</v>
      </c>
      <c r="T223" s="108">
        <v>14179698143</v>
      </c>
      <c r="U223" s="11" t="s">
        <v>48</v>
      </c>
      <c r="V223" s="11" t="s">
        <v>191</v>
      </c>
    </row>
    <row r="224" spans="1:22" ht="15" customHeight="1" x14ac:dyDescent="0.25">
      <c r="A224" s="11" t="s">
        <v>562</v>
      </c>
      <c r="B224" s="82" t="s">
        <v>563</v>
      </c>
      <c r="C224" s="109" t="s">
        <v>90</v>
      </c>
      <c r="D224" s="11" t="s">
        <v>45</v>
      </c>
      <c r="E224" s="11" t="s">
        <v>54</v>
      </c>
      <c r="F224" s="11" t="s">
        <v>91</v>
      </c>
      <c r="G224" s="83">
        <v>43199</v>
      </c>
      <c r="H224" s="84">
        <v>51.37</v>
      </c>
      <c r="I224" s="86">
        <v>2.73</v>
      </c>
      <c r="J224" s="84">
        <v>30.19</v>
      </c>
      <c r="K224" s="85">
        <v>0.5877</v>
      </c>
      <c r="L224" s="86">
        <v>11.06</v>
      </c>
      <c r="M224" s="85">
        <v>0</v>
      </c>
      <c r="N224" s="86">
        <v>1.6</v>
      </c>
      <c r="O224" s="86">
        <v>0.68</v>
      </c>
      <c r="P224" s="84">
        <v>-37.21</v>
      </c>
      <c r="Q224" s="85">
        <v>1.2800000000000001E-2</v>
      </c>
      <c r="R224" s="86">
        <v>0</v>
      </c>
      <c r="S224" s="84">
        <v>25.48</v>
      </c>
      <c r="T224" s="108">
        <v>14119069252</v>
      </c>
      <c r="U224" s="11" t="s">
        <v>48</v>
      </c>
      <c r="V224" s="11" t="s">
        <v>240</v>
      </c>
    </row>
    <row r="225" spans="1:22" ht="15" customHeight="1" x14ac:dyDescent="0.25">
      <c r="A225" s="11" t="s">
        <v>564</v>
      </c>
      <c r="B225" s="82" t="s">
        <v>565</v>
      </c>
      <c r="C225" s="109" t="s">
        <v>90</v>
      </c>
      <c r="D225" s="11" t="s">
        <v>45</v>
      </c>
      <c r="E225" s="11" t="s">
        <v>54</v>
      </c>
      <c r="F225" s="11" t="s">
        <v>91</v>
      </c>
      <c r="G225" s="83">
        <v>43338</v>
      </c>
      <c r="H225" s="84">
        <v>99.79</v>
      </c>
      <c r="I225" s="86">
        <v>2.59</v>
      </c>
      <c r="J225" s="84">
        <v>18.53</v>
      </c>
      <c r="K225" s="85">
        <v>0.1857</v>
      </c>
      <c r="L225" s="86">
        <v>7.15</v>
      </c>
      <c r="M225" s="85">
        <v>0</v>
      </c>
      <c r="N225" s="95" t="e">
        <v>#N/A</v>
      </c>
      <c r="O225" s="86">
        <v>1.59</v>
      </c>
      <c r="P225" s="84">
        <v>-15.26</v>
      </c>
      <c r="Q225" s="85">
        <v>-6.7000000000000002E-3</v>
      </c>
      <c r="R225" s="86">
        <v>0</v>
      </c>
      <c r="S225" s="84">
        <v>8.4499999999999993</v>
      </c>
      <c r="T225" s="108">
        <v>1639756820</v>
      </c>
      <c r="U225" s="11" t="s">
        <v>169</v>
      </c>
      <c r="V225" s="11" t="s">
        <v>49</v>
      </c>
    </row>
    <row r="226" spans="1:22" ht="15" customHeight="1" x14ac:dyDescent="0.25">
      <c r="A226" s="11" t="s">
        <v>566</v>
      </c>
      <c r="B226" s="82" t="s">
        <v>567</v>
      </c>
      <c r="C226" s="109" t="s">
        <v>53</v>
      </c>
      <c r="D226" s="11" t="s">
        <v>45</v>
      </c>
      <c r="E226" s="11" t="s">
        <v>46</v>
      </c>
      <c r="F226" s="11" t="s">
        <v>47</v>
      </c>
      <c r="G226" s="83">
        <v>43256</v>
      </c>
      <c r="H226" s="84">
        <v>7.76</v>
      </c>
      <c r="I226" s="86">
        <v>1.29</v>
      </c>
      <c r="J226" s="84">
        <v>109.28</v>
      </c>
      <c r="K226" s="85">
        <v>14.0825</v>
      </c>
      <c r="L226" s="86">
        <v>84.71</v>
      </c>
      <c r="M226" s="85">
        <v>3.4000000000000002E-2</v>
      </c>
      <c r="N226" s="86">
        <v>0.5</v>
      </c>
      <c r="O226" s="86">
        <v>0.31</v>
      </c>
      <c r="P226" s="84">
        <v>-49.71</v>
      </c>
      <c r="Q226" s="85">
        <v>0.38109999999999999</v>
      </c>
      <c r="R226" s="86">
        <v>14</v>
      </c>
      <c r="S226" s="84">
        <v>30.77</v>
      </c>
      <c r="T226" s="108">
        <v>22542496708</v>
      </c>
      <c r="U226" s="11" t="s">
        <v>48</v>
      </c>
      <c r="V226" s="11" t="s">
        <v>71</v>
      </c>
    </row>
    <row r="227" spans="1:22" ht="15" customHeight="1" x14ac:dyDescent="0.25">
      <c r="A227" s="11" t="s">
        <v>568</v>
      </c>
      <c r="B227" s="82" t="s">
        <v>569</v>
      </c>
      <c r="C227" s="109" t="s">
        <v>90</v>
      </c>
      <c r="D227" s="11" t="s">
        <v>45</v>
      </c>
      <c r="E227" s="11" t="s">
        <v>54</v>
      </c>
      <c r="F227" s="11" t="s">
        <v>91</v>
      </c>
      <c r="G227" s="83">
        <v>43236</v>
      </c>
      <c r="H227" s="84">
        <v>167.21</v>
      </c>
      <c r="I227" s="86">
        <v>4.8499999999999996</v>
      </c>
      <c r="J227" s="84">
        <v>98.54</v>
      </c>
      <c r="K227" s="85">
        <v>0.58930000000000005</v>
      </c>
      <c r="L227" s="86">
        <v>20.32</v>
      </c>
      <c r="M227" s="85">
        <v>0</v>
      </c>
      <c r="N227" s="86">
        <v>0.5</v>
      </c>
      <c r="O227" s="86">
        <v>1.6</v>
      </c>
      <c r="P227" s="84">
        <v>-19.2</v>
      </c>
      <c r="Q227" s="85">
        <v>5.91E-2</v>
      </c>
      <c r="R227" s="86">
        <v>0</v>
      </c>
      <c r="S227" s="84">
        <v>60.76</v>
      </c>
      <c r="T227" s="108">
        <v>23449564017</v>
      </c>
      <c r="U227" s="11" t="s">
        <v>48</v>
      </c>
      <c r="V227" s="11" t="s">
        <v>75</v>
      </c>
    </row>
    <row r="228" spans="1:22" ht="15" customHeight="1" x14ac:dyDescent="0.25">
      <c r="A228" s="11" t="s">
        <v>570</v>
      </c>
      <c r="B228" s="82" t="s">
        <v>571</v>
      </c>
      <c r="C228" s="109" t="s">
        <v>53</v>
      </c>
      <c r="D228" s="11" t="s">
        <v>45</v>
      </c>
      <c r="E228" s="11" t="s">
        <v>46</v>
      </c>
      <c r="F228" s="11" t="s">
        <v>47</v>
      </c>
      <c r="G228" s="83">
        <v>43312</v>
      </c>
      <c r="H228" s="84">
        <v>14.58</v>
      </c>
      <c r="I228" s="86">
        <v>5.43</v>
      </c>
      <c r="J228" s="84">
        <v>144.94999999999999</v>
      </c>
      <c r="K228" s="85">
        <v>9.9417000000000009</v>
      </c>
      <c r="L228" s="86">
        <v>26.69</v>
      </c>
      <c r="M228" s="85">
        <v>1.3899999999999999E-2</v>
      </c>
      <c r="N228" s="86">
        <v>0.8</v>
      </c>
      <c r="O228" s="86">
        <v>0.52</v>
      </c>
      <c r="P228" s="84">
        <v>-61.97</v>
      </c>
      <c r="Q228" s="85">
        <v>9.0999999999999998E-2</v>
      </c>
      <c r="R228" s="86">
        <v>11</v>
      </c>
      <c r="S228" s="84">
        <v>0</v>
      </c>
      <c r="T228" s="108">
        <v>5382138336</v>
      </c>
      <c r="U228" s="11" t="s">
        <v>63</v>
      </c>
      <c r="V228" s="11" t="s">
        <v>67</v>
      </c>
    </row>
    <row r="229" spans="1:22" ht="15" customHeight="1" x14ac:dyDescent="0.25">
      <c r="A229" s="11" t="s">
        <v>572</v>
      </c>
      <c r="B229" s="82" t="s">
        <v>573</v>
      </c>
      <c r="C229" s="109" t="s">
        <v>70</v>
      </c>
      <c r="D229" s="11" t="s">
        <v>45</v>
      </c>
      <c r="E229" s="11" t="s">
        <v>46</v>
      </c>
      <c r="F229" s="11" t="s">
        <v>47</v>
      </c>
      <c r="G229" s="83">
        <v>43326</v>
      </c>
      <c r="H229" s="84">
        <v>0</v>
      </c>
      <c r="I229" s="86">
        <v>-1.87</v>
      </c>
      <c r="J229" s="84">
        <v>2.08</v>
      </c>
      <c r="K229" s="11" t="s">
        <v>56</v>
      </c>
      <c r="L229" s="11" t="s">
        <v>56</v>
      </c>
      <c r="M229" s="85">
        <v>0</v>
      </c>
      <c r="N229" s="86">
        <v>3.6</v>
      </c>
      <c r="O229" s="86">
        <v>0.43</v>
      </c>
      <c r="P229" s="84">
        <v>-7.49</v>
      </c>
      <c r="Q229" s="85">
        <v>-4.8099999999999997E-2</v>
      </c>
      <c r="R229" s="86">
        <v>0</v>
      </c>
      <c r="S229" s="84">
        <v>3.3</v>
      </c>
      <c r="T229" s="108">
        <v>957746364</v>
      </c>
      <c r="U229" s="11" t="s">
        <v>169</v>
      </c>
      <c r="V229" s="11" t="s">
        <v>222</v>
      </c>
    </row>
    <row r="230" spans="1:22" ht="15" customHeight="1" x14ac:dyDescent="0.25">
      <c r="A230" s="11" t="s">
        <v>281</v>
      </c>
      <c r="B230" s="82" t="s">
        <v>574</v>
      </c>
      <c r="C230" s="109" t="s">
        <v>44</v>
      </c>
      <c r="D230" s="11" t="s">
        <v>45</v>
      </c>
      <c r="E230" s="11" t="s">
        <v>46</v>
      </c>
      <c r="F230" s="11" t="s">
        <v>47</v>
      </c>
      <c r="G230" s="83">
        <v>43281</v>
      </c>
      <c r="H230" s="84">
        <v>0</v>
      </c>
      <c r="I230" s="86">
        <v>-0.96</v>
      </c>
      <c r="J230" s="84">
        <v>11.14</v>
      </c>
      <c r="K230" s="11" t="s">
        <v>56</v>
      </c>
      <c r="L230" s="11" t="s">
        <v>56</v>
      </c>
      <c r="M230" s="85">
        <v>0</v>
      </c>
      <c r="N230" s="86">
        <v>1.6</v>
      </c>
      <c r="O230" s="86">
        <v>4.51</v>
      </c>
      <c r="P230" s="84">
        <v>-11.15</v>
      </c>
      <c r="Q230" s="85">
        <v>-0.10050000000000001</v>
      </c>
      <c r="R230" s="86">
        <v>0</v>
      </c>
      <c r="S230" s="84">
        <v>0</v>
      </c>
      <c r="T230" s="108">
        <v>1531025947</v>
      </c>
      <c r="U230" s="11" t="s">
        <v>169</v>
      </c>
      <c r="V230" s="11" t="s">
        <v>222</v>
      </c>
    </row>
    <row r="231" spans="1:22" ht="15" customHeight="1" x14ac:dyDescent="0.25">
      <c r="A231" s="11" t="s">
        <v>575</v>
      </c>
      <c r="B231" s="82" t="s">
        <v>576</v>
      </c>
      <c r="C231" s="109" t="s">
        <v>84</v>
      </c>
      <c r="D231" s="11" t="s">
        <v>45</v>
      </c>
      <c r="E231" s="11" t="s">
        <v>46</v>
      </c>
      <c r="F231" s="11" t="s">
        <v>47</v>
      </c>
      <c r="G231" s="83">
        <v>43469</v>
      </c>
      <c r="H231" s="84">
        <v>25.84</v>
      </c>
      <c r="I231" s="86">
        <v>4.41</v>
      </c>
      <c r="J231" s="84">
        <v>87.29</v>
      </c>
      <c r="K231" s="85">
        <v>3.3780999999999999</v>
      </c>
      <c r="L231" s="86">
        <v>19.79</v>
      </c>
      <c r="M231" s="85">
        <v>2.0899999999999998E-2</v>
      </c>
      <c r="N231" s="86">
        <v>1.5</v>
      </c>
      <c r="O231" s="86">
        <v>1.3</v>
      </c>
      <c r="P231" s="84">
        <v>-21.78</v>
      </c>
      <c r="Q231" s="85">
        <v>5.6500000000000002E-2</v>
      </c>
      <c r="R231" s="86">
        <v>20</v>
      </c>
      <c r="S231" s="84">
        <v>50.79</v>
      </c>
      <c r="T231" s="108">
        <v>12773407703</v>
      </c>
      <c r="U231" s="11" t="s">
        <v>48</v>
      </c>
      <c r="V231" s="11" t="s">
        <v>152</v>
      </c>
    </row>
    <row r="232" spans="1:22" ht="15" customHeight="1" x14ac:dyDescent="0.25">
      <c r="A232" s="11" t="s">
        <v>577</v>
      </c>
      <c r="B232" s="82" t="s">
        <v>578</v>
      </c>
      <c r="C232" s="109" t="s">
        <v>106</v>
      </c>
      <c r="D232" s="11" t="s">
        <v>85</v>
      </c>
      <c r="E232" s="11" t="s">
        <v>54</v>
      </c>
      <c r="F232" s="11" t="s">
        <v>107</v>
      </c>
      <c r="G232" s="83">
        <v>43230</v>
      </c>
      <c r="H232" s="84">
        <v>68.45</v>
      </c>
      <c r="I232" s="86">
        <v>1.78</v>
      </c>
      <c r="J232" s="84">
        <v>29.9</v>
      </c>
      <c r="K232" s="85">
        <v>0.43680000000000002</v>
      </c>
      <c r="L232" s="86">
        <v>16.8</v>
      </c>
      <c r="M232" s="85">
        <v>2.58E-2</v>
      </c>
      <c r="N232" s="86">
        <v>0.8</v>
      </c>
      <c r="O232" s="86">
        <v>1.72</v>
      </c>
      <c r="P232" s="84">
        <v>-7.03</v>
      </c>
      <c r="Q232" s="85">
        <v>4.1500000000000002E-2</v>
      </c>
      <c r="R232" s="86">
        <v>3</v>
      </c>
      <c r="S232" s="84">
        <v>9.7200000000000006</v>
      </c>
      <c r="T232" s="108">
        <v>10713737963</v>
      </c>
      <c r="U232" s="11" t="s">
        <v>48</v>
      </c>
      <c r="V232" s="11" t="s">
        <v>71</v>
      </c>
    </row>
    <row r="233" spans="1:22" ht="15" customHeight="1" x14ac:dyDescent="0.25">
      <c r="A233" s="11" t="s">
        <v>579</v>
      </c>
      <c r="B233" s="82" t="s">
        <v>580</v>
      </c>
      <c r="C233" s="109" t="s">
        <v>70</v>
      </c>
      <c r="D233" s="11" t="s">
        <v>45</v>
      </c>
      <c r="E233" s="11" t="s">
        <v>46</v>
      </c>
      <c r="F233" s="11" t="s">
        <v>47</v>
      </c>
      <c r="G233" s="83">
        <v>43234</v>
      </c>
      <c r="H233" s="84">
        <v>79.5</v>
      </c>
      <c r="I233" s="86">
        <v>4.01</v>
      </c>
      <c r="J233" s="84">
        <v>107.17</v>
      </c>
      <c r="K233" s="85">
        <v>1.3481000000000001</v>
      </c>
      <c r="L233" s="86">
        <v>26.73</v>
      </c>
      <c r="M233" s="85">
        <v>2.0899999999999998E-2</v>
      </c>
      <c r="N233" s="86">
        <v>0.3</v>
      </c>
      <c r="O233" s="86">
        <v>0.39</v>
      </c>
      <c r="P233" s="84">
        <v>-21.96</v>
      </c>
      <c r="Q233" s="85">
        <v>9.11E-2</v>
      </c>
      <c r="R233" s="86">
        <v>1</v>
      </c>
      <c r="S233" s="84">
        <v>41.74</v>
      </c>
      <c r="T233" s="108">
        <v>13236459303</v>
      </c>
      <c r="U233" s="11" t="s">
        <v>48</v>
      </c>
      <c r="V233" s="11" t="s">
        <v>375</v>
      </c>
    </row>
    <row r="234" spans="1:22" ht="15" customHeight="1" x14ac:dyDescent="0.25">
      <c r="A234" s="11" t="s">
        <v>581</v>
      </c>
      <c r="B234" s="82" t="s">
        <v>582</v>
      </c>
      <c r="C234" s="109" t="s">
        <v>70</v>
      </c>
      <c r="D234" s="11" t="s">
        <v>45</v>
      </c>
      <c r="E234" s="11" t="s">
        <v>46</v>
      </c>
      <c r="F234" s="11" t="s">
        <v>47</v>
      </c>
      <c r="G234" s="83">
        <v>43488</v>
      </c>
      <c r="H234" s="84">
        <v>98.04</v>
      </c>
      <c r="I234" s="86">
        <v>5.52</v>
      </c>
      <c r="J234" s="84">
        <v>117.39</v>
      </c>
      <c r="K234" s="85">
        <v>1.1974</v>
      </c>
      <c r="L234" s="86">
        <v>21.27</v>
      </c>
      <c r="M234" s="85">
        <v>2.86E-2</v>
      </c>
      <c r="N234" s="86">
        <v>0.3</v>
      </c>
      <c r="O234" s="86">
        <v>1.47</v>
      </c>
      <c r="P234" s="84">
        <v>-118.13</v>
      </c>
      <c r="Q234" s="85">
        <v>6.3799999999999996E-2</v>
      </c>
      <c r="R234" s="86">
        <v>8</v>
      </c>
      <c r="S234" s="84">
        <v>84.39</v>
      </c>
      <c r="T234" s="108">
        <v>21356175638</v>
      </c>
      <c r="U234" s="11" t="s">
        <v>48</v>
      </c>
      <c r="V234" s="11" t="s">
        <v>80</v>
      </c>
    </row>
    <row r="235" spans="1:22" ht="15" customHeight="1" x14ac:dyDescent="0.25">
      <c r="A235" s="11" t="s">
        <v>583</v>
      </c>
      <c r="B235" s="82" t="s">
        <v>584</v>
      </c>
      <c r="C235" s="109" t="s">
        <v>70</v>
      </c>
      <c r="D235" s="11" t="s">
        <v>45</v>
      </c>
      <c r="E235" s="11" t="s">
        <v>46</v>
      </c>
      <c r="F235" s="11" t="s">
        <v>47</v>
      </c>
      <c r="G235" s="83">
        <v>43241</v>
      </c>
      <c r="H235" s="84">
        <v>64.88</v>
      </c>
      <c r="I235" s="86">
        <v>4.03</v>
      </c>
      <c r="J235" s="84">
        <v>87.82</v>
      </c>
      <c r="K235" s="85">
        <v>1.3535999999999999</v>
      </c>
      <c r="L235" s="86">
        <v>21.79</v>
      </c>
      <c r="M235" s="85">
        <v>3.9699999999999999E-2</v>
      </c>
      <c r="N235" s="86">
        <v>0.1</v>
      </c>
      <c r="O235" s="86">
        <v>0.64</v>
      </c>
      <c r="P235" s="84">
        <v>-126.21</v>
      </c>
      <c r="Q235" s="85">
        <v>6.6500000000000004E-2</v>
      </c>
      <c r="R235" s="86">
        <v>10</v>
      </c>
      <c r="S235" s="84">
        <v>78.39</v>
      </c>
      <c r="T235" s="108">
        <v>62604945742</v>
      </c>
      <c r="U235" s="11" t="s">
        <v>48</v>
      </c>
      <c r="V235" s="11" t="s">
        <v>80</v>
      </c>
    </row>
    <row r="236" spans="1:22" ht="15" customHeight="1" x14ac:dyDescent="0.25">
      <c r="A236" s="11" t="s">
        <v>585</v>
      </c>
      <c r="B236" s="82" t="s">
        <v>586</v>
      </c>
      <c r="C236" s="109" t="s">
        <v>124</v>
      </c>
      <c r="D236" s="11" t="s">
        <v>53</v>
      </c>
      <c r="E236" s="11" t="s">
        <v>46</v>
      </c>
      <c r="F236" s="11" t="s">
        <v>281</v>
      </c>
      <c r="G236" s="83">
        <v>43252</v>
      </c>
      <c r="H236" s="84">
        <v>50.11</v>
      </c>
      <c r="I236" s="86">
        <v>3.48</v>
      </c>
      <c r="J236" s="84">
        <v>56.6</v>
      </c>
      <c r="K236" s="85">
        <v>1.1294999999999999</v>
      </c>
      <c r="L236" s="86">
        <v>16.260000000000002</v>
      </c>
      <c r="M236" s="85">
        <v>0</v>
      </c>
      <c r="N236" s="86">
        <v>1.3</v>
      </c>
      <c r="O236" s="86">
        <v>2.94</v>
      </c>
      <c r="P236" s="84">
        <v>-30.17</v>
      </c>
      <c r="Q236" s="85">
        <v>3.8800000000000001E-2</v>
      </c>
      <c r="R236" s="86">
        <v>0</v>
      </c>
      <c r="S236" s="84">
        <v>47.61</v>
      </c>
      <c r="T236" s="108">
        <v>9394694146</v>
      </c>
      <c r="U236" s="11" t="s">
        <v>63</v>
      </c>
      <c r="V236" s="11" t="s">
        <v>87</v>
      </c>
    </row>
    <row r="237" spans="1:22" ht="15" customHeight="1" x14ac:dyDescent="0.25">
      <c r="A237" s="11" t="s">
        <v>587</v>
      </c>
      <c r="B237" s="82" t="s">
        <v>588</v>
      </c>
      <c r="C237" s="109" t="s">
        <v>70</v>
      </c>
      <c r="D237" s="11" t="s">
        <v>45</v>
      </c>
      <c r="E237" s="11" t="s">
        <v>46</v>
      </c>
      <c r="F237" s="11" t="s">
        <v>47</v>
      </c>
      <c r="G237" s="83">
        <v>43493</v>
      </c>
      <c r="H237" s="84">
        <v>0</v>
      </c>
      <c r="I237" s="86">
        <v>-2.61</v>
      </c>
      <c r="J237" s="84">
        <v>27.16</v>
      </c>
      <c r="K237" s="11" t="s">
        <v>56</v>
      </c>
      <c r="L237" s="11" t="s">
        <v>56</v>
      </c>
      <c r="M237" s="85">
        <v>8.8000000000000005E-3</v>
      </c>
      <c r="N237" s="86">
        <v>2.2000000000000002</v>
      </c>
      <c r="O237" s="86">
        <v>1.48</v>
      </c>
      <c r="P237" s="84">
        <v>-13.33</v>
      </c>
      <c r="Q237" s="85">
        <v>-9.4500000000000001E-2</v>
      </c>
      <c r="R237" s="86">
        <v>0</v>
      </c>
      <c r="S237" s="84">
        <v>39.630000000000003</v>
      </c>
      <c r="T237" s="108">
        <v>12716311928</v>
      </c>
      <c r="U237" s="11" t="s">
        <v>48</v>
      </c>
      <c r="V237" s="11" t="s">
        <v>222</v>
      </c>
    </row>
    <row r="238" spans="1:22" ht="15" customHeight="1" x14ac:dyDescent="0.25">
      <c r="A238" s="11" t="s">
        <v>589</v>
      </c>
      <c r="B238" s="82" t="s">
        <v>590</v>
      </c>
      <c r="C238" s="109" t="s">
        <v>95</v>
      </c>
      <c r="D238" s="11" t="s">
        <v>53</v>
      </c>
      <c r="E238" s="11" t="s">
        <v>44</v>
      </c>
      <c r="F238" s="11" t="s">
        <v>146</v>
      </c>
      <c r="G238" s="83">
        <v>43415</v>
      </c>
      <c r="H238" s="84">
        <v>55.47</v>
      </c>
      <c r="I238" s="86">
        <v>3.19</v>
      </c>
      <c r="J238" s="84">
        <v>53.13</v>
      </c>
      <c r="K238" s="85">
        <v>0.95779999999999998</v>
      </c>
      <c r="L238" s="86">
        <v>16.66</v>
      </c>
      <c r="M238" s="85">
        <v>3.3099999999999997E-2</v>
      </c>
      <c r="N238" s="95" t="e">
        <v>#N/A</v>
      </c>
      <c r="O238" s="86">
        <v>1.64</v>
      </c>
      <c r="P238" s="84">
        <v>-17.010000000000002</v>
      </c>
      <c r="Q238" s="85">
        <v>4.0800000000000003E-2</v>
      </c>
      <c r="R238" s="86">
        <v>0</v>
      </c>
      <c r="S238" s="84">
        <v>59.99</v>
      </c>
      <c r="T238" s="108">
        <v>121893186170</v>
      </c>
      <c r="U238" s="11" t="s">
        <v>48</v>
      </c>
      <c r="V238" s="11" t="s">
        <v>172</v>
      </c>
    </row>
    <row r="239" spans="1:22" ht="15" customHeight="1" x14ac:dyDescent="0.25">
      <c r="A239" s="11" t="s">
        <v>591</v>
      </c>
      <c r="B239" s="82" t="s">
        <v>592</v>
      </c>
      <c r="C239" s="109" t="s">
        <v>124</v>
      </c>
      <c r="D239" s="11" t="s">
        <v>45</v>
      </c>
      <c r="E239" s="11" t="s">
        <v>54</v>
      </c>
      <c r="F239" s="11" t="s">
        <v>91</v>
      </c>
      <c r="G239" s="83">
        <v>43415</v>
      </c>
      <c r="H239" s="84">
        <v>139.16999999999999</v>
      </c>
      <c r="I239" s="86">
        <v>4.3499999999999996</v>
      </c>
      <c r="J239" s="84">
        <v>64.760000000000005</v>
      </c>
      <c r="K239" s="85">
        <v>0.46529999999999999</v>
      </c>
      <c r="L239" s="86">
        <v>14.89</v>
      </c>
      <c r="M239" s="85">
        <v>1.11E-2</v>
      </c>
      <c r="N239" s="95" t="e">
        <v>#N/A</v>
      </c>
      <c r="O239" s="86">
        <v>1.04</v>
      </c>
      <c r="P239" s="84">
        <v>-28.8</v>
      </c>
      <c r="Q239" s="85">
        <v>3.1899999999999998E-2</v>
      </c>
      <c r="R239" s="86">
        <v>1</v>
      </c>
      <c r="S239" s="84">
        <v>92.46</v>
      </c>
      <c r="T239" s="108">
        <v>18140183238</v>
      </c>
      <c r="U239" s="11" t="s">
        <v>48</v>
      </c>
      <c r="V239" s="11" t="s">
        <v>115</v>
      </c>
    </row>
    <row r="240" spans="1:22" ht="15" customHeight="1" x14ac:dyDescent="0.25">
      <c r="A240" s="11" t="s">
        <v>593</v>
      </c>
      <c r="B240" s="82" t="s">
        <v>594</v>
      </c>
      <c r="C240" s="109" t="s">
        <v>132</v>
      </c>
      <c r="D240" s="11" t="s">
        <v>85</v>
      </c>
      <c r="E240" s="11" t="s">
        <v>54</v>
      </c>
      <c r="F240" s="11" t="s">
        <v>107</v>
      </c>
      <c r="G240" s="83">
        <v>43432</v>
      </c>
      <c r="H240" s="84">
        <v>127.67</v>
      </c>
      <c r="I240" s="86">
        <v>3.32</v>
      </c>
      <c r="J240" s="84">
        <v>88.43</v>
      </c>
      <c r="K240" s="85">
        <v>0.69259999999999999</v>
      </c>
      <c r="L240" s="86">
        <v>26.64</v>
      </c>
      <c r="M240" s="85">
        <v>0</v>
      </c>
      <c r="N240" s="86">
        <v>1.2</v>
      </c>
      <c r="O240" s="86">
        <v>3.52</v>
      </c>
      <c r="P240" s="84">
        <v>8.6999999999999993</v>
      </c>
      <c r="Q240" s="85">
        <v>9.0700000000000003E-2</v>
      </c>
      <c r="R240" s="86">
        <v>0</v>
      </c>
      <c r="S240" s="84">
        <v>34.340000000000003</v>
      </c>
      <c r="T240" s="108">
        <v>26717267562</v>
      </c>
      <c r="U240" s="11" t="s">
        <v>48</v>
      </c>
      <c r="V240" s="11" t="s">
        <v>249</v>
      </c>
    </row>
    <row r="241" spans="1:22" ht="15" customHeight="1" x14ac:dyDescent="0.25">
      <c r="A241" s="11" t="s">
        <v>595</v>
      </c>
      <c r="B241" s="82" t="s">
        <v>596</v>
      </c>
      <c r="C241" s="109" t="s">
        <v>70</v>
      </c>
      <c r="D241" s="11" t="s">
        <v>45</v>
      </c>
      <c r="E241" s="11" t="s">
        <v>44</v>
      </c>
      <c r="F241" s="11" t="s">
        <v>186</v>
      </c>
      <c r="G241" s="83">
        <v>43223</v>
      </c>
      <c r="H241" s="84">
        <v>38.619999999999997</v>
      </c>
      <c r="I241" s="86">
        <v>1.95</v>
      </c>
      <c r="J241" s="84">
        <v>35.049999999999997</v>
      </c>
      <c r="K241" s="85">
        <v>0.90759999999999996</v>
      </c>
      <c r="L241" s="86">
        <v>17.97</v>
      </c>
      <c r="M241" s="85">
        <v>0</v>
      </c>
      <c r="N241" s="86">
        <v>1.4</v>
      </c>
      <c r="O241" s="86">
        <v>2.63</v>
      </c>
      <c r="P241" s="84">
        <v>-9.91</v>
      </c>
      <c r="Q241" s="85">
        <v>4.7399999999999998E-2</v>
      </c>
      <c r="R241" s="86">
        <v>0</v>
      </c>
      <c r="S241" s="84">
        <v>19.739999999999998</v>
      </c>
      <c r="T241" s="108">
        <v>32066560827</v>
      </c>
      <c r="U241" s="11" t="s">
        <v>48</v>
      </c>
      <c r="V241" s="11" t="s">
        <v>484</v>
      </c>
    </row>
    <row r="242" spans="1:22" ht="15" customHeight="1" x14ac:dyDescent="0.25">
      <c r="A242" s="11" t="s">
        <v>597</v>
      </c>
      <c r="B242" s="82" t="s">
        <v>598</v>
      </c>
      <c r="C242" s="109" t="s">
        <v>70</v>
      </c>
      <c r="D242" s="11" t="s">
        <v>45</v>
      </c>
      <c r="E242" s="11" t="s">
        <v>46</v>
      </c>
      <c r="F242" s="11" t="s">
        <v>47</v>
      </c>
      <c r="G242" s="83">
        <v>43480</v>
      </c>
      <c r="H242" s="84">
        <v>109.08</v>
      </c>
      <c r="I242" s="86">
        <v>4.57</v>
      </c>
      <c r="J242" s="84">
        <v>159.18</v>
      </c>
      <c r="K242" s="85">
        <v>1.4593</v>
      </c>
      <c r="L242" s="86">
        <v>34.83</v>
      </c>
      <c r="M242" s="85">
        <v>9.4999999999999998E-3</v>
      </c>
      <c r="N242" s="86">
        <v>0.9</v>
      </c>
      <c r="O242" s="86">
        <v>1.34</v>
      </c>
      <c r="P242" s="84">
        <v>-24.39</v>
      </c>
      <c r="Q242" s="85">
        <v>0.13170000000000001</v>
      </c>
      <c r="R242" s="86">
        <v>20</v>
      </c>
      <c r="S242" s="84">
        <v>54.54</v>
      </c>
      <c r="T242" s="108">
        <v>45982802024</v>
      </c>
      <c r="U242" s="11" t="s">
        <v>48</v>
      </c>
      <c r="V242" s="11" t="s">
        <v>67</v>
      </c>
    </row>
    <row r="243" spans="1:22" ht="15" customHeight="1" x14ac:dyDescent="0.25">
      <c r="A243" s="11" t="s">
        <v>599</v>
      </c>
      <c r="B243" s="82" t="s">
        <v>600</v>
      </c>
      <c r="C243" s="109" t="s">
        <v>84</v>
      </c>
      <c r="D243" s="11" t="s">
        <v>45</v>
      </c>
      <c r="E243" s="11" t="s">
        <v>46</v>
      </c>
      <c r="F243" s="11" t="s">
        <v>47</v>
      </c>
      <c r="G243" s="83">
        <v>43252</v>
      </c>
      <c r="H243" s="84">
        <v>59.9</v>
      </c>
      <c r="I243" s="86">
        <v>4.33</v>
      </c>
      <c r="J243" s="84">
        <v>77.569999999999993</v>
      </c>
      <c r="K243" s="85">
        <v>1.2949999999999999</v>
      </c>
      <c r="L243" s="86">
        <v>17.91</v>
      </c>
      <c r="M243" s="85">
        <v>3.56E-2</v>
      </c>
      <c r="N243" s="86">
        <v>0.1</v>
      </c>
      <c r="O243" s="86">
        <v>0.67</v>
      </c>
      <c r="P243" s="84">
        <v>-94.56</v>
      </c>
      <c r="Q243" s="85">
        <v>4.7100000000000003E-2</v>
      </c>
      <c r="R243" s="86">
        <v>20</v>
      </c>
      <c r="S243" s="84">
        <v>68.64</v>
      </c>
      <c r="T243" s="108">
        <v>24161216495</v>
      </c>
      <c r="U243" s="11" t="s">
        <v>48</v>
      </c>
      <c r="V243" s="11" t="s">
        <v>80</v>
      </c>
    </row>
    <row r="244" spans="1:22" ht="15" customHeight="1" x14ac:dyDescent="0.25">
      <c r="A244" s="11" t="s">
        <v>601</v>
      </c>
      <c r="B244" s="82" t="s">
        <v>602</v>
      </c>
      <c r="C244" s="109" t="s">
        <v>70</v>
      </c>
      <c r="D244" s="11" t="s">
        <v>45</v>
      </c>
      <c r="E244" s="11" t="s">
        <v>54</v>
      </c>
      <c r="F244" s="11" t="s">
        <v>91</v>
      </c>
      <c r="G244" s="83">
        <v>43235</v>
      </c>
      <c r="H244" s="84">
        <v>158.54</v>
      </c>
      <c r="I244" s="86">
        <v>4.7300000000000004</v>
      </c>
      <c r="J244" s="84">
        <v>107.77</v>
      </c>
      <c r="K244" s="85">
        <v>0.67979999999999996</v>
      </c>
      <c r="L244" s="86">
        <v>22.78</v>
      </c>
      <c r="M244" s="85">
        <v>1.4500000000000001E-2</v>
      </c>
      <c r="N244" s="86">
        <v>1.2</v>
      </c>
      <c r="O244" s="86">
        <v>0.6</v>
      </c>
      <c r="P244" s="84">
        <v>-24.77</v>
      </c>
      <c r="Q244" s="85">
        <v>7.1400000000000005E-2</v>
      </c>
      <c r="R244" s="86">
        <v>8</v>
      </c>
      <c r="S244" s="84">
        <v>59.23</v>
      </c>
      <c r="T244" s="108">
        <v>12994367345</v>
      </c>
      <c r="U244" s="11" t="s">
        <v>48</v>
      </c>
      <c r="V244" s="11" t="s">
        <v>198</v>
      </c>
    </row>
    <row r="245" spans="1:22" ht="15" customHeight="1" x14ac:dyDescent="0.25">
      <c r="A245" s="11" t="s">
        <v>603</v>
      </c>
      <c r="B245" s="82" t="s">
        <v>604</v>
      </c>
      <c r="C245" s="109" t="s">
        <v>90</v>
      </c>
      <c r="D245" s="11" t="s">
        <v>45</v>
      </c>
      <c r="E245" s="11" t="s">
        <v>44</v>
      </c>
      <c r="F245" s="11" t="s">
        <v>186</v>
      </c>
      <c r="G245" s="83">
        <v>43485</v>
      </c>
      <c r="H245" s="84">
        <v>57.78</v>
      </c>
      <c r="I245" s="86">
        <v>3.27</v>
      </c>
      <c r="J245" s="84">
        <v>56.14</v>
      </c>
      <c r="K245" s="85">
        <v>0.97160000000000002</v>
      </c>
      <c r="L245" s="86">
        <v>17.170000000000002</v>
      </c>
      <c r="M245" s="85">
        <v>3.9699999999999999E-2</v>
      </c>
      <c r="N245" s="86">
        <v>0</v>
      </c>
      <c r="O245" s="86">
        <v>0.72</v>
      </c>
      <c r="P245" s="84">
        <v>-109.76</v>
      </c>
      <c r="Q245" s="85">
        <v>4.3299999999999998E-2</v>
      </c>
      <c r="R245" s="86">
        <v>15</v>
      </c>
      <c r="S245" s="84">
        <v>55.49</v>
      </c>
      <c r="T245" s="108">
        <v>18291029341</v>
      </c>
      <c r="U245" s="11" t="s">
        <v>48</v>
      </c>
      <c r="V245" s="11" t="s">
        <v>80</v>
      </c>
    </row>
    <row r="246" spans="1:22" ht="15" customHeight="1" x14ac:dyDescent="0.25">
      <c r="A246" s="11" t="s">
        <v>605</v>
      </c>
      <c r="B246" s="82" t="s">
        <v>606</v>
      </c>
      <c r="C246" s="109" t="s">
        <v>84</v>
      </c>
      <c r="D246" s="11" t="s">
        <v>85</v>
      </c>
      <c r="E246" s="11" t="s">
        <v>46</v>
      </c>
      <c r="F246" s="11" t="s">
        <v>86</v>
      </c>
      <c r="G246" s="83">
        <v>43439</v>
      </c>
      <c r="H246" s="84">
        <v>67.650000000000006</v>
      </c>
      <c r="I246" s="86">
        <v>3.6</v>
      </c>
      <c r="J246" s="84">
        <v>136.16999999999999</v>
      </c>
      <c r="K246" s="85">
        <v>2.0129000000000001</v>
      </c>
      <c r="L246" s="86">
        <v>37.83</v>
      </c>
      <c r="M246" s="85">
        <v>1.09E-2</v>
      </c>
      <c r="N246" s="86">
        <v>0.7</v>
      </c>
      <c r="O246" s="86">
        <v>1.75</v>
      </c>
      <c r="P246" s="84">
        <v>-4.9800000000000004</v>
      </c>
      <c r="Q246" s="85">
        <v>0.14660000000000001</v>
      </c>
      <c r="R246" s="86">
        <v>4</v>
      </c>
      <c r="S246" s="84">
        <v>36.630000000000003</v>
      </c>
      <c r="T246" s="108">
        <v>49409624260</v>
      </c>
      <c r="U246" s="11" t="s">
        <v>48</v>
      </c>
      <c r="V246" s="11" t="s">
        <v>254</v>
      </c>
    </row>
    <row r="247" spans="1:22" ht="15" customHeight="1" x14ac:dyDescent="0.25">
      <c r="A247" s="11" t="s">
        <v>607</v>
      </c>
      <c r="B247" s="82" t="s">
        <v>608</v>
      </c>
      <c r="C247" s="109" t="s">
        <v>52</v>
      </c>
      <c r="D247" s="11" t="s">
        <v>53</v>
      </c>
      <c r="E247" s="11" t="s">
        <v>54</v>
      </c>
      <c r="F247" s="11" t="s">
        <v>55</v>
      </c>
      <c r="G247" s="83">
        <v>43468</v>
      </c>
      <c r="H247" s="84">
        <v>188.07</v>
      </c>
      <c r="I247" s="86">
        <v>7.69</v>
      </c>
      <c r="J247" s="84">
        <v>82.37</v>
      </c>
      <c r="K247" s="85">
        <v>0.438</v>
      </c>
      <c r="L247" s="86">
        <v>10.71</v>
      </c>
      <c r="M247" s="85">
        <v>2.5399999999999999E-2</v>
      </c>
      <c r="N247" s="86">
        <v>1.2</v>
      </c>
      <c r="O247" s="86">
        <v>1.69</v>
      </c>
      <c r="P247" s="84">
        <v>-47.19</v>
      </c>
      <c r="Q247" s="85">
        <v>1.11E-2</v>
      </c>
      <c r="R247" s="86">
        <v>8</v>
      </c>
      <c r="S247" s="84">
        <v>86.45</v>
      </c>
      <c r="T247" s="108">
        <v>11515326383</v>
      </c>
      <c r="U247" s="11" t="s">
        <v>48</v>
      </c>
      <c r="V247" s="11" t="s">
        <v>172</v>
      </c>
    </row>
    <row r="248" spans="1:22" ht="15" customHeight="1" x14ac:dyDescent="0.25">
      <c r="A248" s="11" t="s">
        <v>609</v>
      </c>
      <c r="B248" s="82" t="s">
        <v>610</v>
      </c>
      <c r="C248" s="109" t="s">
        <v>84</v>
      </c>
      <c r="D248" s="11" t="s">
        <v>45</v>
      </c>
      <c r="E248" s="11" t="s">
        <v>46</v>
      </c>
      <c r="F248" s="11" t="s">
        <v>47</v>
      </c>
      <c r="G248" s="83">
        <v>43280</v>
      </c>
      <c r="H248" s="84">
        <v>24.8</v>
      </c>
      <c r="I248" s="86">
        <v>2.91</v>
      </c>
      <c r="J248" s="84">
        <v>67.650000000000006</v>
      </c>
      <c r="K248" s="85">
        <v>2.7277999999999998</v>
      </c>
      <c r="L248" s="86">
        <v>23.25</v>
      </c>
      <c r="M248" s="85">
        <v>2.8400000000000002E-2</v>
      </c>
      <c r="N248" s="86">
        <v>1.2</v>
      </c>
      <c r="O248" s="86">
        <v>1.3</v>
      </c>
      <c r="P248" s="84">
        <v>-5.54</v>
      </c>
      <c r="Q248" s="85">
        <v>7.3700000000000002E-2</v>
      </c>
      <c r="R248" s="86">
        <v>20</v>
      </c>
      <c r="S248" s="84">
        <v>30.93</v>
      </c>
      <c r="T248" s="108">
        <v>42359657305</v>
      </c>
      <c r="U248" s="11" t="s">
        <v>48</v>
      </c>
      <c r="V248" s="11" t="s">
        <v>100</v>
      </c>
    </row>
    <row r="249" spans="1:22" ht="15" customHeight="1" x14ac:dyDescent="0.25">
      <c r="A249" s="11" t="s">
        <v>611</v>
      </c>
      <c r="B249" s="82" t="s">
        <v>612</v>
      </c>
      <c r="C249" s="109" t="s">
        <v>44</v>
      </c>
      <c r="D249" s="11" t="s">
        <v>45</v>
      </c>
      <c r="E249" s="11" t="s">
        <v>46</v>
      </c>
      <c r="F249" s="11" t="s">
        <v>47</v>
      </c>
      <c r="G249" s="83">
        <v>43197</v>
      </c>
      <c r="H249" s="84">
        <v>0</v>
      </c>
      <c r="I249" s="86">
        <v>0.8</v>
      </c>
      <c r="J249" s="84">
        <v>99.38</v>
      </c>
      <c r="K249" s="11" t="s">
        <v>56</v>
      </c>
      <c r="L249" s="86">
        <v>124.23</v>
      </c>
      <c r="M249" s="85">
        <v>6.7000000000000002E-3</v>
      </c>
      <c r="N249" s="86">
        <v>1.3</v>
      </c>
      <c r="O249" s="86">
        <v>1.2</v>
      </c>
      <c r="P249" s="84">
        <v>-17.73</v>
      </c>
      <c r="Q249" s="85">
        <v>0.5786</v>
      </c>
      <c r="R249" s="86">
        <v>0</v>
      </c>
      <c r="S249" s="84">
        <v>37.93</v>
      </c>
      <c r="T249" s="108">
        <v>57630748609</v>
      </c>
      <c r="U249" s="11" t="s">
        <v>48</v>
      </c>
      <c r="V249" s="11" t="s">
        <v>222</v>
      </c>
    </row>
    <row r="250" spans="1:22" ht="15" customHeight="1" x14ac:dyDescent="0.25">
      <c r="A250" s="11" t="s">
        <v>613</v>
      </c>
      <c r="B250" s="82" t="s">
        <v>614</v>
      </c>
      <c r="C250" s="109" t="s">
        <v>84</v>
      </c>
      <c r="D250" s="11" t="s">
        <v>45</v>
      </c>
      <c r="E250" s="11" t="s">
        <v>46</v>
      </c>
      <c r="F250" s="11" t="s">
        <v>47</v>
      </c>
      <c r="G250" s="83">
        <v>43282</v>
      </c>
      <c r="H250" s="84">
        <v>11.7</v>
      </c>
      <c r="I250" s="86">
        <v>1.34</v>
      </c>
      <c r="J250" s="84">
        <v>28.58</v>
      </c>
      <c r="K250" s="85">
        <v>2.4426999999999999</v>
      </c>
      <c r="L250" s="86">
        <v>21.33</v>
      </c>
      <c r="M250" s="85">
        <v>5.8400000000000001E-2</v>
      </c>
      <c r="N250" s="86">
        <v>1</v>
      </c>
      <c r="O250" s="86">
        <v>0.77</v>
      </c>
      <c r="P250" s="84">
        <v>-11.82</v>
      </c>
      <c r="Q250" s="85">
        <v>6.4100000000000004E-2</v>
      </c>
      <c r="R250" s="86">
        <v>20</v>
      </c>
      <c r="S250" s="84">
        <v>18.579999999999998</v>
      </c>
      <c r="T250" s="108">
        <v>62380451213</v>
      </c>
      <c r="U250" s="11" t="s">
        <v>48</v>
      </c>
      <c r="V250" s="11" t="s">
        <v>222</v>
      </c>
    </row>
    <row r="251" spans="1:22" ht="15" customHeight="1" x14ac:dyDescent="0.25">
      <c r="A251" s="11" t="s">
        <v>615</v>
      </c>
      <c r="B251" s="82" t="s">
        <v>616</v>
      </c>
      <c r="C251" s="109" t="s">
        <v>53</v>
      </c>
      <c r="D251" s="11" t="s">
        <v>45</v>
      </c>
      <c r="E251" s="11" t="s">
        <v>46</v>
      </c>
      <c r="F251" s="11" t="s">
        <v>47</v>
      </c>
      <c r="G251" s="83">
        <v>43277</v>
      </c>
      <c r="H251" s="84">
        <v>86.19</v>
      </c>
      <c r="I251" s="86">
        <v>2.2400000000000002</v>
      </c>
      <c r="J251" s="84">
        <v>395.29</v>
      </c>
      <c r="K251" s="85">
        <v>4.5862999999999996</v>
      </c>
      <c r="L251" s="86">
        <v>176.47</v>
      </c>
      <c r="M251" s="85">
        <v>2.0199999999999999E-2</v>
      </c>
      <c r="N251" s="86">
        <v>0.9</v>
      </c>
      <c r="O251" s="86">
        <v>2.36</v>
      </c>
      <c r="P251" s="84">
        <v>-123.77</v>
      </c>
      <c r="Q251" s="85">
        <v>0.83979999999999999</v>
      </c>
      <c r="R251" s="86">
        <v>3</v>
      </c>
      <c r="S251" s="84">
        <v>75.84</v>
      </c>
      <c r="T251" s="108">
        <v>31777561431</v>
      </c>
      <c r="U251" s="11" t="s">
        <v>48</v>
      </c>
      <c r="V251" s="11" t="s">
        <v>115</v>
      </c>
    </row>
    <row r="252" spans="1:22" ht="15" customHeight="1" x14ac:dyDescent="0.25">
      <c r="A252" s="11" t="s">
        <v>617</v>
      </c>
      <c r="B252" s="82" t="s">
        <v>618</v>
      </c>
      <c r="C252" s="109" t="s">
        <v>132</v>
      </c>
      <c r="D252" s="11" t="s">
        <v>53</v>
      </c>
      <c r="E252" s="11" t="s">
        <v>46</v>
      </c>
      <c r="F252" s="11" t="s">
        <v>281</v>
      </c>
      <c r="G252" s="83">
        <v>43253</v>
      </c>
      <c r="H252" s="84">
        <v>52.23</v>
      </c>
      <c r="I252" s="86">
        <v>3.56</v>
      </c>
      <c r="J252" s="84">
        <v>72.790000000000006</v>
      </c>
      <c r="K252" s="85">
        <v>1.3935999999999999</v>
      </c>
      <c r="L252" s="86">
        <v>20.45</v>
      </c>
      <c r="M252" s="85">
        <v>2.7799999999999998E-2</v>
      </c>
      <c r="N252" s="86">
        <v>0.6</v>
      </c>
      <c r="O252" s="86">
        <v>7.0000000000000007E-2</v>
      </c>
      <c r="P252" s="84">
        <v>-25.62</v>
      </c>
      <c r="Q252" s="85">
        <v>5.9700000000000003E-2</v>
      </c>
      <c r="R252" s="86">
        <v>0</v>
      </c>
      <c r="S252" s="84">
        <v>25.96</v>
      </c>
      <c r="T252" s="108">
        <v>26888997567</v>
      </c>
      <c r="U252" s="11" t="s">
        <v>48</v>
      </c>
      <c r="V252" s="11" t="s">
        <v>71</v>
      </c>
    </row>
    <row r="253" spans="1:22" ht="15" customHeight="1" x14ac:dyDescent="0.25">
      <c r="A253" s="11" t="s">
        <v>619</v>
      </c>
      <c r="B253" s="82" t="s">
        <v>620</v>
      </c>
      <c r="C253" s="109" t="s">
        <v>44</v>
      </c>
      <c r="D253" s="11" t="s">
        <v>45</v>
      </c>
      <c r="E253" s="11" t="s">
        <v>46</v>
      </c>
      <c r="F253" s="11" t="s">
        <v>47</v>
      </c>
      <c r="G253" s="83">
        <v>43484</v>
      </c>
      <c r="H253" s="84">
        <v>0</v>
      </c>
      <c r="I253" s="86">
        <v>-0.12</v>
      </c>
      <c r="J253" s="84">
        <v>19.78</v>
      </c>
      <c r="K253" s="11" t="s">
        <v>56</v>
      </c>
      <c r="L253" s="11" t="s">
        <v>56</v>
      </c>
      <c r="M253" s="85">
        <v>6.1000000000000004E-3</v>
      </c>
      <c r="N253" s="86">
        <v>0.8</v>
      </c>
      <c r="O253" s="86">
        <v>0.47</v>
      </c>
      <c r="P253" s="84">
        <v>-43.19</v>
      </c>
      <c r="Q253" s="85">
        <v>-0.86670000000000003</v>
      </c>
      <c r="R253" s="86">
        <v>0</v>
      </c>
      <c r="S253" s="84">
        <v>0</v>
      </c>
      <c r="T253" s="108">
        <v>5042060635</v>
      </c>
      <c r="U253" s="11" t="s">
        <v>63</v>
      </c>
      <c r="V253" s="11" t="s">
        <v>222</v>
      </c>
    </row>
    <row r="254" spans="1:22" ht="15" customHeight="1" x14ac:dyDescent="0.25">
      <c r="A254" s="11" t="s">
        <v>621</v>
      </c>
      <c r="B254" s="82" t="s">
        <v>622</v>
      </c>
      <c r="C254" s="109" t="s">
        <v>74</v>
      </c>
      <c r="D254" s="11" t="s">
        <v>53</v>
      </c>
      <c r="E254" s="11" t="s">
        <v>46</v>
      </c>
      <c r="F254" s="11" t="s">
        <v>281</v>
      </c>
      <c r="G254" s="83">
        <v>43277</v>
      </c>
      <c r="H254" s="84">
        <v>52.43</v>
      </c>
      <c r="I254" s="86">
        <v>3.03</v>
      </c>
      <c r="J254" s="84">
        <v>69.02</v>
      </c>
      <c r="K254" s="85">
        <v>1.3164</v>
      </c>
      <c r="L254" s="86">
        <v>22.78</v>
      </c>
      <c r="M254" s="85">
        <v>2.75E-2</v>
      </c>
      <c r="N254" s="86">
        <v>0.3</v>
      </c>
      <c r="O254" s="86">
        <v>0.68</v>
      </c>
      <c r="P254" s="84">
        <v>-72.599999999999994</v>
      </c>
      <c r="Q254" s="85">
        <v>7.1400000000000005E-2</v>
      </c>
      <c r="R254" s="86">
        <v>20</v>
      </c>
      <c r="S254" s="84">
        <v>50.27</v>
      </c>
      <c r="T254" s="108">
        <v>21871449950</v>
      </c>
      <c r="U254" s="11" t="s">
        <v>48</v>
      </c>
      <c r="V254" s="11" t="s">
        <v>80</v>
      </c>
    </row>
    <row r="255" spans="1:22" ht="15" customHeight="1" x14ac:dyDescent="0.25">
      <c r="A255" s="11" t="s">
        <v>623</v>
      </c>
      <c r="B255" s="82" t="s">
        <v>624</v>
      </c>
      <c r="C255" s="109" t="s">
        <v>84</v>
      </c>
      <c r="D255" s="11" t="s">
        <v>45</v>
      </c>
      <c r="E255" s="11" t="s">
        <v>46</v>
      </c>
      <c r="F255" s="11" t="s">
        <v>47</v>
      </c>
      <c r="G255" s="83">
        <v>43264</v>
      </c>
      <c r="H255" s="84">
        <v>177.52</v>
      </c>
      <c r="I255" s="86">
        <v>5.07</v>
      </c>
      <c r="J255" s="84">
        <v>274.69</v>
      </c>
      <c r="K255" s="85">
        <v>1.5474000000000001</v>
      </c>
      <c r="L255" s="86">
        <v>54.18</v>
      </c>
      <c r="M255" s="85">
        <v>2.5499999999999998E-2</v>
      </c>
      <c r="N255" s="86">
        <v>0.5</v>
      </c>
      <c r="O255" s="86">
        <v>1.31</v>
      </c>
      <c r="P255" s="84">
        <v>-86</v>
      </c>
      <c r="Q255" s="85">
        <v>0.22839999999999999</v>
      </c>
      <c r="R255" s="86">
        <v>20</v>
      </c>
      <c r="S255" s="84">
        <v>96.67</v>
      </c>
      <c r="T255" s="108">
        <v>18147416986</v>
      </c>
      <c r="U255" s="11" t="s">
        <v>48</v>
      </c>
      <c r="V255" s="11" t="s">
        <v>71</v>
      </c>
    </row>
    <row r="256" spans="1:22" ht="15" customHeight="1" x14ac:dyDescent="0.25">
      <c r="A256" s="11" t="s">
        <v>625</v>
      </c>
      <c r="B256" s="82" t="s">
        <v>626</v>
      </c>
      <c r="C256" s="109" t="s">
        <v>44</v>
      </c>
      <c r="D256" s="11" t="s">
        <v>45</v>
      </c>
      <c r="E256" s="11" t="s">
        <v>46</v>
      </c>
      <c r="F256" s="11" t="s">
        <v>47</v>
      </c>
      <c r="G256" s="83">
        <v>43282</v>
      </c>
      <c r="H256" s="84">
        <v>0</v>
      </c>
      <c r="I256" s="86">
        <v>-2.15</v>
      </c>
      <c r="J256" s="84">
        <v>4.6399999999999997</v>
      </c>
      <c r="K256" s="11" t="s">
        <v>56</v>
      </c>
      <c r="L256" s="11" t="s">
        <v>56</v>
      </c>
      <c r="M256" s="85">
        <v>8.6E-3</v>
      </c>
      <c r="N256" s="86">
        <v>2.2000000000000002</v>
      </c>
      <c r="O256" s="86">
        <v>2.75</v>
      </c>
      <c r="P256" s="84">
        <v>-10.06</v>
      </c>
      <c r="Q256" s="85">
        <v>-5.33E-2</v>
      </c>
      <c r="R256" s="86">
        <v>0</v>
      </c>
      <c r="S256" s="84">
        <v>0</v>
      </c>
      <c r="T256" s="108">
        <v>2028144869</v>
      </c>
      <c r="U256" s="11" t="s">
        <v>63</v>
      </c>
      <c r="V256" s="11" t="s">
        <v>222</v>
      </c>
    </row>
    <row r="257" spans="1:22" ht="15" customHeight="1" x14ac:dyDescent="0.25">
      <c r="A257" s="11" t="s">
        <v>627</v>
      </c>
      <c r="B257" s="82" t="s">
        <v>628</v>
      </c>
      <c r="C257" s="109" t="s">
        <v>90</v>
      </c>
      <c r="D257" s="11" t="s">
        <v>45</v>
      </c>
      <c r="E257" s="11" t="s">
        <v>54</v>
      </c>
      <c r="F257" s="11" t="s">
        <v>91</v>
      </c>
      <c r="G257" s="83">
        <v>43493</v>
      </c>
      <c r="H257" s="84">
        <v>96.66</v>
      </c>
      <c r="I257" s="86">
        <v>2.5099999999999998</v>
      </c>
      <c r="J257" s="84">
        <v>47.57</v>
      </c>
      <c r="K257" s="85">
        <v>0.49209999999999998</v>
      </c>
      <c r="L257" s="86">
        <v>18.95</v>
      </c>
      <c r="M257" s="85">
        <v>0</v>
      </c>
      <c r="N257" s="86">
        <v>1.2</v>
      </c>
      <c r="O257" s="11" t="s">
        <v>56</v>
      </c>
      <c r="P257" s="11" t="s">
        <v>56</v>
      </c>
      <c r="Q257" s="85">
        <v>5.2299999999999999E-2</v>
      </c>
      <c r="R257" s="86">
        <v>0</v>
      </c>
      <c r="S257" s="84">
        <v>46.23</v>
      </c>
      <c r="T257" s="108">
        <v>11725767074</v>
      </c>
      <c r="U257" s="11" t="s">
        <v>48</v>
      </c>
      <c r="V257" s="11" t="s">
        <v>198</v>
      </c>
    </row>
    <row r="258" spans="1:22" ht="15" customHeight="1" x14ac:dyDescent="0.25">
      <c r="A258" s="11" t="s">
        <v>629</v>
      </c>
      <c r="B258" s="82" t="s">
        <v>630</v>
      </c>
      <c r="C258" s="109" t="s">
        <v>106</v>
      </c>
      <c r="D258" s="11" t="s">
        <v>53</v>
      </c>
      <c r="E258" s="11" t="s">
        <v>44</v>
      </c>
      <c r="F258" s="11" t="s">
        <v>146</v>
      </c>
      <c r="G258" s="83">
        <v>43494</v>
      </c>
      <c r="H258" s="84">
        <v>98.97</v>
      </c>
      <c r="I258" s="86">
        <v>5.05</v>
      </c>
      <c r="J258" s="84">
        <v>77.099999999999994</v>
      </c>
      <c r="K258" s="85">
        <v>0.77900000000000003</v>
      </c>
      <c r="L258" s="86">
        <v>15.27</v>
      </c>
      <c r="M258" s="85">
        <v>3.1099999999999999E-2</v>
      </c>
      <c r="N258" s="86">
        <v>1.5</v>
      </c>
      <c r="O258" s="86">
        <v>1.49</v>
      </c>
      <c r="P258" s="84">
        <v>-15.98</v>
      </c>
      <c r="Q258" s="85">
        <v>3.3799999999999997E-2</v>
      </c>
      <c r="R258" s="86">
        <v>8</v>
      </c>
      <c r="S258" s="84">
        <v>65.489999999999995</v>
      </c>
      <c r="T258" s="108">
        <v>33415139338</v>
      </c>
      <c r="U258" s="11" t="s">
        <v>48</v>
      </c>
      <c r="V258" s="11" t="s">
        <v>152</v>
      </c>
    </row>
    <row r="259" spans="1:22" ht="15" customHeight="1" x14ac:dyDescent="0.25">
      <c r="A259" s="11" t="s">
        <v>631</v>
      </c>
      <c r="B259" s="82" t="s">
        <v>632</v>
      </c>
      <c r="C259" s="109" t="s">
        <v>53</v>
      </c>
      <c r="D259" s="11" t="s">
        <v>45</v>
      </c>
      <c r="E259" s="11" t="s">
        <v>46</v>
      </c>
      <c r="F259" s="11" t="s">
        <v>47</v>
      </c>
      <c r="G259" s="83">
        <v>43276</v>
      </c>
      <c r="H259" s="84">
        <v>0</v>
      </c>
      <c r="I259" s="86">
        <v>2.11</v>
      </c>
      <c r="J259" s="84">
        <v>89.19</v>
      </c>
      <c r="K259" s="11" t="s">
        <v>56</v>
      </c>
      <c r="L259" s="86">
        <v>42.27</v>
      </c>
      <c r="M259" s="85">
        <v>3.9199999999999999E-2</v>
      </c>
      <c r="N259" s="86">
        <v>0.4</v>
      </c>
      <c r="O259" s="86">
        <v>0.7</v>
      </c>
      <c r="P259" s="84">
        <v>-196.5</v>
      </c>
      <c r="Q259" s="85">
        <v>0.16889999999999999</v>
      </c>
      <c r="R259" s="86">
        <v>3</v>
      </c>
      <c r="S259" s="84">
        <v>76.08</v>
      </c>
      <c r="T259" s="108">
        <v>16156064341</v>
      </c>
      <c r="U259" s="11" t="s">
        <v>48</v>
      </c>
      <c r="V259" s="11" t="s">
        <v>80</v>
      </c>
    </row>
    <row r="260" spans="1:22" ht="15" customHeight="1" x14ac:dyDescent="0.25">
      <c r="A260" s="11" t="s">
        <v>633</v>
      </c>
      <c r="B260" s="82" t="s">
        <v>634</v>
      </c>
      <c r="C260" s="109" t="s">
        <v>84</v>
      </c>
      <c r="D260" s="11" t="s">
        <v>85</v>
      </c>
      <c r="E260" s="11" t="s">
        <v>46</v>
      </c>
      <c r="F260" s="11" t="s">
        <v>86</v>
      </c>
      <c r="G260" s="83">
        <v>43230</v>
      </c>
      <c r="H260" s="84">
        <v>80.98</v>
      </c>
      <c r="I260" s="86">
        <v>3.29</v>
      </c>
      <c r="J260" s="84">
        <v>171.31</v>
      </c>
      <c r="K260" s="85">
        <v>2.1154999999999999</v>
      </c>
      <c r="L260" s="86">
        <v>52.07</v>
      </c>
      <c r="M260" s="85">
        <v>0</v>
      </c>
      <c r="N260" s="86">
        <v>0.9</v>
      </c>
      <c r="O260" s="86">
        <v>2.0699999999999998</v>
      </c>
      <c r="P260" s="84">
        <v>0.64</v>
      </c>
      <c r="Q260" s="85">
        <v>0.21779999999999999</v>
      </c>
      <c r="R260" s="86">
        <v>0</v>
      </c>
      <c r="S260" s="84">
        <v>37.78</v>
      </c>
      <c r="T260" s="108">
        <v>35812183679</v>
      </c>
      <c r="U260" s="11" t="s">
        <v>48</v>
      </c>
      <c r="V260" s="11" t="s">
        <v>87</v>
      </c>
    </row>
    <row r="261" spans="1:22" ht="15" customHeight="1" x14ac:dyDescent="0.25">
      <c r="A261" s="11" t="s">
        <v>635</v>
      </c>
      <c r="B261" s="82" t="s">
        <v>636</v>
      </c>
      <c r="C261" s="109" t="s">
        <v>70</v>
      </c>
      <c r="D261" s="11" t="s">
        <v>45</v>
      </c>
      <c r="E261" s="11" t="s">
        <v>46</v>
      </c>
      <c r="F261" s="11" t="s">
        <v>47</v>
      </c>
      <c r="G261" s="83">
        <v>43494</v>
      </c>
      <c r="H261" s="84">
        <v>35.380000000000003</v>
      </c>
      <c r="I261" s="86">
        <v>2.58</v>
      </c>
      <c r="J261" s="84">
        <v>47.34</v>
      </c>
      <c r="K261" s="85">
        <v>1.3380000000000001</v>
      </c>
      <c r="L261" s="86">
        <v>18.350000000000001</v>
      </c>
      <c r="M261" s="85">
        <v>2.7699999999999999E-2</v>
      </c>
      <c r="N261" s="86">
        <v>0.4</v>
      </c>
      <c r="O261" s="86">
        <v>1.33</v>
      </c>
      <c r="P261" s="84">
        <v>-74.87</v>
      </c>
      <c r="Q261" s="85">
        <v>4.9200000000000001E-2</v>
      </c>
      <c r="R261" s="86">
        <v>2</v>
      </c>
      <c r="S261" s="84">
        <v>41.34</v>
      </c>
      <c r="T261" s="108">
        <v>45778253547</v>
      </c>
      <c r="U261" s="11" t="s">
        <v>48</v>
      </c>
      <c r="V261" s="11" t="s">
        <v>80</v>
      </c>
    </row>
    <row r="262" spans="1:22" ht="15" customHeight="1" x14ac:dyDescent="0.25">
      <c r="A262" s="11" t="s">
        <v>637</v>
      </c>
      <c r="B262" s="82" t="s">
        <v>638</v>
      </c>
      <c r="C262" s="109" t="s">
        <v>132</v>
      </c>
      <c r="D262" s="11" t="s">
        <v>85</v>
      </c>
      <c r="E262" s="11" t="s">
        <v>44</v>
      </c>
      <c r="F262" s="11" t="s">
        <v>201</v>
      </c>
      <c r="G262" s="83">
        <v>43478</v>
      </c>
      <c r="H262" s="84">
        <v>69.36</v>
      </c>
      <c r="I262" s="86">
        <v>2.73</v>
      </c>
      <c r="J262" s="84">
        <v>70.239999999999995</v>
      </c>
      <c r="K262" s="85">
        <v>1.0126999999999999</v>
      </c>
      <c r="L262" s="86">
        <v>25.73</v>
      </c>
      <c r="M262" s="85">
        <v>1.2E-2</v>
      </c>
      <c r="N262" s="86">
        <v>0.8</v>
      </c>
      <c r="O262" s="86">
        <v>1.99</v>
      </c>
      <c r="P262" s="84">
        <v>7.73</v>
      </c>
      <c r="Q262" s="85">
        <v>8.6099999999999996E-2</v>
      </c>
      <c r="R262" s="86">
        <v>20</v>
      </c>
      <c r="S262" s="84">
        <v>28.87</v>
      </c>
      <c r="T262" s="108">
        <v>12122721231</v>
      </c>
      <c r="U262" s="11" t="s">
        <v>48</v>
      </c>
      <c r="V262" s="11" t="s">
        <v>366</v>
      </c>
    </row>
    <row r="263" spans="1:22" ht="15" customHeight="1" x14ac:dyDescent="0.25">
      <c r="A263" s="11" t="s">
        <v>639</v>
      </c>
      <c r="B263" s="82" t="s">
        <v>640</v>
      </c>
      <c r="C263" s="109" t="s">
        <v>53</v>
      </c>
      <c r="D263" s="11" t="s">
        <v>45</v>
      </c>
      <c r="E263" s="11" t="s">
        <v>46</v>
      </c>
      <c r="F263" s="11" t="s">
        <v>47</v>
      </c>
      <c r="G263" s="83">
        <v>43234</v>
      </c>
      <c r="H263" s="84">
        <v>51.11</v>
      </c>
      <c r="I263" s="86">
        <v>3.14</v>
      </c>
      <c r="J263" s="84">
        <v>123.54</v>
      </c>
      <c r="K263" s="85">
        <v>2.4171</v>
      </c>
      <c r="L263" s="86">
        <v>39.340000000000003</v>
      </c>
      <c r="M263" s="85">
        <v>9.4000000000000004E-3</v>
      </c>
      <c r="N263" s="86">
        <v>1</v>
      </c>
      <c r="O263" s="86">
        <v>0.74</v>
      </c>
      <c r="P263" s="84">
        <v>-57.98</v>
      </c>
      <c r="Q263" s="85">
        <v>0.1542</v>
      </c>
      <c r="R263" s="86">
        <v>5</v>
      </c>
      <c r="S263" s="84">
        <v>48.51</v>
      </c>
      <c r="T263" s="108">
        <v>18404297512</v>
      </c>
      <c r="U263" s="11" t="s">
        <v>48</v>
      </c>
      <c r="V263" s="11" t="s">
        <v>299</v>
      </c>
    </row>
    <row r="264" spans="1:22" ht="15" customHeight="1" x14ac:dyDescent="0.25">
      <c r="A264" s="11" t="s">
        <v>641</v>
      </c>
      <c r="B264" s="82" t="s">
        <v>642</v>
      </c>
      <c r="C264" s="109" t="s">
        <v>90</v>
      </c>
      <c r="D264" s="11" t="s">
        <v>45</v>
      </c>
      <c r="E264" s="11" t="s">
        <v>44</v>
      </c>
      <c r="F264" s="11" t="s">
        <v>186</v>
      </c>
      <c r="G264" s="83">
        <v>43256</v>
      </c>
      <c r="H264" s="84">
        <v>108.11</v>
      </c>
      <c r="I264" s="86">
        <v>2.81</v>
      </c>
      <c r="J264" s="84">
        <v>98.01</v>
      </c>
      <c r="K264" s="85">
        <v>0.90659999999999996</v>
      </c>
      <c r="L264" s="86">
        <v>34.880000000000003</v>
      </c>
      <c r="M264" s="85">
        <v>3.1800000000000002E-2</v>
      </c>
      <c r="N264" s="86">
        <v>0.3</v>
      </c>
      <c r="O264" s="86">
        <v>0.5</v>
      </c>
      <c r="P264" s="84">
        <v>-35.42</v>
      </c>
      <c r="Q264" s="85">
        <v>0.13189999999999999</v>
      </c>
      <c r="R264" s="86">
        <v>8</v>
      </c>
      <c r="S264" s="84">
        <v>33.909999999999997</v>
      </c>
      <c r="T264" s="108">
        <v>12399735420</v>
      </c>
      <c r="U264" s="11" t="s">
        <v>48</v>
      </c>
      <c r="V264" s="11" t="s">
        <v>71</v>
      </c>
    </row>
    <row r="265" spans="1:22" ht="15" customHeight="1" x14ac:dyDescent="0.25">
      <c r="A265" s="11" t="s">
        <v>44</v>
      </c>
      <c r="B265" s="82" t="s">
        <v>643</v>
      </c>
      <c r="C265" s="109" t="s">
        <v>84</v>
      </c>
      <c r="D265" s="11" t="s">
        <v>45</v>
      </c>
      <c r="E265" s="11" t="s">
        <v>46</v>
      </c>
      <c r="F265" s="11" t="s">
        <v>47</v>
      </c>
      <c r="G265" s="83">
        <v>43209</v>
      </c>
      <c r="H265" s="84">
        <v>1.19</v>
      </c>
      <c r="I265" s="86">
        <v>1.44</v>
      </c>
      <c r="J265" s="84">
        <v>8.6999999999999993</v>
      </c>
      <c r="K265" s="85">
        <v>7.3109000000000002</v>
      </c>
      <c r="L265" s="86">
        <v>6.04</v>
      </c>
      <c r="M265" s="85">
        <v>6.9000000000000006E-2</v>
      </c>
      <c r="N265" s="86">
        <v>1</v>
      </c>
      <c r="O265" s="86">
        <v>1.23</v>
      </c>
      <c r="P265" s="84">
        <v>-26.77</v>
      </c>
      <c r="Q265" s="85">
        <v>-1.23E-2</v>
      </c>
      <c r="R265" s="86">
        <v>0</v>
      </c>
      <c r="S265" s="84">
        <v>15.98</v>
      </c>
      <c r="T265" s="108">
        <v>33991342954</v>
      </c>
      <c r="U265" s="11" t="s">
        <v>48</v>
      </c>
      <c r="V265" s="11" t="s">
        <v>49</v>
      </c>
    </row>
    <row r="266" spans="1:22" ht="15" customHeight="1" x14ac:dyDescent="0.25">
      <c r="A266" s="11" t="s">
        <v>644</v>
      </c>
      <c r="B266" s="82" t="s">
        <v>645</v>
      </c>
      <c r="C266" s="109" t="s">
        <v>132</v>
      </c>
      <c r="D266" s="11" t="s">
        <v>85</v>
      </c>
      <c r="E266" s="11" t="s">
        <v>46</v>
      </c>
      <c r="F266" s="11" t="s">
        <v>86</v>
      </c>
      <c r="G266" s="83">
        <v>43486</v>
      </c>
      <c r="H266" s="84">
        <v>53.79</v>
      </c>
      <c r="I266" s="86">
        <v>2.37</v>
      </c>
      <c r="J266" s="84">
        <v>61.42</v>
      </c>
      <c r="K266" s="85">
        <v>1.1417999999999999</v>
      </c>
      <c r="L266" s="86">
        <v>25.92</v>
      </c>
      <c r="M266" s="85">
        <v>2.5100000000000001E-2</v>
      </c>
      <c r="N266" s="86">
        <v>1.2</v>
      </c>
      <c r="O266" s="86">
        <v>5.3</v>
      </c>
      <c r="P266" s="84">
        <v>4.53</v>
      </c>
      <c r="Q266" s="85">
        <v>8.7099999999999997E-2</v>
      </c>
      <c r="R266" s="86">
        <v>20</v>
      </c>
      <c r="S266" s="84">
        <v>22.32</v>
      </c>
      <c r="T266" s="108">
        <v>17560100316</v>
      </c>
      <c r="U266" s="11" t="s">
        <v>48</v>
      </c>
      <c r="V266" s="11" t="s">
        <v>152</v>
      </c>
    </row>
    <row r="267" spans="1:22" ht="15" customHeight="1" x14ac:dyDescent="0.25">
      <c r="A267" s="11" t="s">
        <v>646</v>
      </c>
      <c r="B267" s="82" t="s">
        <v>647</v>
      </c>
      <c r="C267" s="109" t="s">
        <v>124</v>
      </c>
      <c r="D267" s="11" t="s">
        <v>85</v>
      </c>
      <c r="E267" s="11" t="s">
        <v>44</v>
      </c>
      <c r="F267" s="11" t="s">
        <v>201</v>
      </c>
      <c r="G267" s="83">
        <v>43485</v>
      </c>
      <c r="H267" s="84">
        <v>182.77</v>
      </c>
      <c r="I267" s="86">
        <v>4.75</v>
      </c>
      <c r="J267" s="84">
        <v>169.25</v>
      </c>
      <c r="K267" s="85">
        <v>0.92600000000000005</v>
      </c>
      <c r="L267" s="86">
        <v>35.630000000000003</v>
      </c>
      <c r="M267" s="85">
        <v>0</v>
      </c>
      <c r="N267" s="86">
        <v>0.9</v>
      </c>
      <c r="O267" s="86">
        <v>9</v>
      </c>
      <c r="P267" s="84">
        <v>12.71</v>
      </c>
      <c r="Q267" s="85">
        <v>0.13569999999999999</v>
      </c>
      <c r="R267" s="86">
        <v>0</v>
      </c>
      <c r="S267" s="84">
        <v>63.93</v>
      </c>
      <c r="T267" s="108">
        <v>486388449750</v>
      </c>
      <c r="U267" s="11" t="s">
        <v>48</v>
      </c>
      <c r="V267" s="11" t="s">
        <v>484</v>
      </c>
    </row>
    <row r="268" spans="1:22" ht="15" customHeight="1" x14ac:dyDescent="0.25">
      <c r="A268" s="11" t="s">
        <v>648</v>
      </c>
      <c r="B268" s="82" t="s">
        <v>649</v>
      </c>
      <c r="C268" s="109" t="s">
        <v>90</v>
      </c>
      <c r="D268" s="11" t="s">
        <v>45</v>
      </c>
      <c r="E268" s="11" t="s">
        <v>54</v>
      </c>
      <c r="F268" s="11" t="s">
        <v>91</v>
      </c>
      <c r="G268" s="83">
        <v>43257</v>
      </c>
      <c r="H268" s="84">
        <v>109.83</v>
      </c>
      <c r="I268" s="86">
        <v>2.85</v>
      </c>
      <c r="J268" s="84">
        <v>45.72</v>
      </c>
      <c r="K268" s="85">
        <v>0.4163</v>
      </c>
      <c r="L268" s="86">
        <v>16.04</v>
      </c>
      <c r="M268" s="85">
        <v>1.5699999999999999E-2</v>
      </c>
      <c r="N268" s="86">
        <v>1.5</v>
      </c>
      <c r="O268" s="86">
        <v>1.44</v>
      </c>
      <c r="P268" s="84">
        <v>-10.19</v>
      </c>
      <c r="Q268" s="85">
        <v>3.7699999999999997E-2</v>
      </c>
      <c r="R268" s="86">
        <v>5</v>
      </c>
      <c r="S268" s="84">
        <v>37.229999999999997</v>
      </c>
      <c r="T268" s="108">
        <v>6465036772</v>
      </c>
      <c r="U268" s="11" t="s">
        <v>63</v>
      </c>
      <c r="V268" s="11" t="s">
        <v>64</v>
      </c>
    </row>
    <row r="269" spans="1:22" ht="15" customHeight="1" x14ac:dyDescent="0.25">
      <c r="A269" s="11" t="s">
        <v>650</v>
      </c>
      <c r="B269" s="82" t="s">
        <v>651</v>
      </c>
      <c r="C269" s="109" t="s">
        <v>70</v>
      </c>
      <c r="D269" s="11" t="s">
        <v>45</v>
      </c>
      <c r="E269" s="11" t="s">
        <v>46</v>
      </c>
      <c r="F269" s="11" t="s">
        <v>47</v>
      </c>
      <c r="G269" s="83">
        <v>43230</v>
      </c>
      <c r="H269" s="84">
        <v>0</v>
      </c>
      <c r="I269" s="86">
        <v>-1.31</v>
      </c>
      <c r="J269" s="84">
        <v>11.86</v>
      </c>
      <c r="K269" s="11" t="s">
        <v>56</v>
      </c>
      <c r="L269" s="11" t="s">
        <v>56</v>
      </c>
      <c r="M269" s="85">
        <v>0</v>
      </c>
      <c r="N269" s="86">
        <v>2.2000000000000002</v>
      </c>
      <c r="O269" s="86">
        <v>2.33</v>
      </c>
      <c r="P269" s="84">
        <v>-12.26</v>
      </c>
      <c r="Q269" s="85">
        <v>-8.7800000000000003E-2</v>
      </c>
      <c r="R269" s="86">
        <v>0</v>
      </c>
      <c r="S269" s="84">
        <v>14.73</v>
      </c>
      <c r="T269" s="108">
        <v>17185542742</v>
      </c>
      <c r="U269" s="11" t="s">
        <v>48</v>
      </c>
      <c r="V269" s="11" t="s">
        <v>235</v>
      </c>
    </row>
    <row r="270" spans="1:22" ht="15" customHeight="1" x14ac:dyDescent="0.25">
      <c r="A270" s="11" t="s">
        <v>652</v>
      </c>
      <c r="B270" s="82" t="s">
        <v>653</v>
      </c>
      <c r="C270" s="109" t="s">
        <v>106</v>
      </c>
      <c r="D270" s="11" t="s">
        <v>53</v>
      </c>
      <c r="E270" s="11" t="s">
        <v>54</v>
      </c>
      <c r="F270" s="11" t="s">
        <v>55</v>
      </c>
      <c r="G270" s="83">
        <v>43496</v>
      </c>
      <c r="H270" s="84">
        <v>484.56</v>
      </c>
      <c r="I270" s="86">
        <v>12.59</v>
      </c>
      <c r="J270" s="84">
        <v>182.73</v>
      </c>
      <c r="K270" s="85">
        <v>0.37709999999999999</v>
      </c>
      <c r="L270" s="86">
        <v>14.51</v>
      </c>
      <c r="M270" s="85">
        <v>1.09E-2</v>
      </c>
      <c r="N270" s="86">
        <v>1.6</v>
      </c>
      <c r="O270" s="86">
        <v>1.42</v>
      </c>
      <c r="P270" s="84">
        <v>-77.28</v>
      </c>
      <c r="Q270" s="85">
        <v>3.0099999999999998E-2</v>
      </c>
      <c r="R270" s="86">
        <v>8</v>
      </c>
      <c r="S270" s="84">
        <v>153.54</v>
      </c>
      <c r="T270" s="108">
        <v>47700569004</v>
      </c>
      <c r="U270" s="11" t="s">
        <v>48</v>
      </c>
      <c r="V270" s="11" t="s">
        <v>366</v>
      </c>
    </row>
    <row r="271" spans="1:22" ht="15" customHeight="1" x14ac:dyDescent="0.25">
      <c r="A271" s="11" t="s">
        <v>654</v>
      </c>
      <c r="B271" s="82" t="s">
        <v>655</v>
      </c>
      <c r="C271" s="109" t="s">
        <v>53</v>
      </c>
      <c r="D271" s="11" t="s">
        <v>45</v>
      </c>
      <c r="E271" s="11" t="s">
        <v>46</v>
      </c>
      <c r="F271" s="11" t="s">
        <v>47</v>
      </c>
      <c r="G271" s="83">
        <v>43485</v>
      </c>
      <c r="H271" s="84">
        <v>0</v>
      </c>
      <c r="I271" s="86">
        <v>-2.96</v>
      </c>
      <c r="J271" s="84">
        <v>38.54</v>
      </c>
      <c r="K271" s="11" t="s">
        <v>56</v>
      </c>
      <c r="L271" s="11" t="s">
        <v>56</v>
      </c>
      <c r="M271" s="85">
        <v>3.7400000000000003E-2</v>
      </c>
      <c r="N271" s="86">
        <v>0.3</v>
      </c>
      <c r="O271" s="86">
        <v>0.45</v>
      </c>
      <c r="P271" s="84">
        <v>-59.35</v>
      </c>
      <c r="Q271" s="85">
        <v>-0.1076</v>
      </c>
      <c r="R271" s="86">
        <v>0</v>
      </c>
      <c r="S271" s="84">
        <v>20.98</v>
      </c>
      <c r="T271" s="108">
        <v>19711102330</v>
      </c>
      <c r="U271" s="11" t="s">
        <v>48</v>
      </c>
      <c r="V271" s="11" t="s">
        <v>80</v>
      </c>
    </row>
    <row r="272" spans="1:22" ht="15" customHeight="1" x14ac:dyDescent="0.25">
      <c r="A272" s="11" t="s">
        <v>656</v>
      </c>
      <c r="B272" s="82" t="s">
        <v>657</v>
      </c>
      <c r="C272" s="109" t="s">
        <v>132</v>
      </c>
      <c r="D272" s="11" t="s">
        <v>85</v>
      </c>
      <c r="E272" s="11" t="s">
        <v>54</v>
      </c>
      <c r="F272" s="11" t="s">
        <v>107</v>
      </c>
      <c r="G272" s="83">
        <v>43498</v>
      </c>
      <c r="H272" s="84">
        <v>270.35000000000002</v>
      </c>
      <c r="I272" s="86">
        <v>7.75</v>
      </c>
      <c r="J272" s="84">
        <v>162.84</v>
      </c>
      <c r="K272" s="85">
        <v>0.60229999999999995</v>
      </c>
      <c r="L272" s="86">
        <v>21.01</v>
      </c>
      <c r="M272" s="85">
        <v>0</v>
      </c>
      <c r="N272" s="86">
        <v>0.9</v>
      </c>
      <c r="O272" s="86">
        <v>1.55</v>
      </c>
      <c r="P272" s="84">
        <v>2.2599999999999998</v>
      </c>
      <c r="Q272" s="85">
        <v>6.2600000000000003E-2</v>
      </c>
      <c r="R272" s="86">
        <v>0</v>
      </c>
      <c r="S272" s="84">
        <v>70.47</v>
      </c>
      <c r="T272" s="108">
        <v>9771702500</v>
      </c>
      <c r="U272" s="11" t="s">
        <v>63</v>
      </c>
      <c r="V272" s="11" t="s">
        <v>115</v>
      </c>
    </row>
    <row r="273" spans="1:22" ht="15" customHeight="1" x14ac:dyDescent="0.25">
      <c r="A273" s="11" t="s">
        <v>658</v>
      </c>
      <c r="B273" s="82" t="s">
        <v>659</v>
      </c>
      <c r="C273" s="109" t="s">
        <v>44</v>
      </c>
      <c r="D273" s="11" t="s">
        <v>45</v>
      </c>
      <c r="E273" s="11" t="s">
        <v>46</v>
      </c>
      <c r="F273" s="11" t="s">
        <v>47</v>
      </c>
      <c r="G273" s="83">
        <v>43486</v>
      </c>
      <c r="H273" s="84">
        <v>76.92</v>
      </c>
      <c r="I273" s="86">
        <v>2.91</v>
      </c>
      <c r="J273" s="84">
        <v>108.97</v>
      </c>
      <c r="K273" s="85">
        <v>1.4167000000000001</v>
      </c>
      <c r="L273" s="86">
        <v>37.450000000000003</v>
      </c>
      <c r="M273" s="85">
        <v>1.06E-2</v>
      </c>
      <c r="N273" s="86">
        <v>0.8</v>
      </c>
      <c r="O273" s="86">
        <v>1.34</v>
      </c>
      <c r="P273" s="84">
        <v>-30</v>
      </c>
      <c r="Q273" s="85">
        <v>0.1447</v>
      </c>
      <c r="R273" s="86">
        <v>1</v>
      </c>
      <c r="S273" s="84">
        <v>48.48</v>
      </c>
      <c r="T273" s="108">
        <v>35686367759</v>
      </c>
      <c r="U273" s="11" t="s">
        <v>48</v>
      </c>
      <c r="V273" s="11" t="s">
        <v>198</v>
      </c>
    </row>
    <row r="274" spans="1:22" ht="15" customHeight="1" x14ac:dyDescent="0.25">
      <c r="A274" s="11" t="s">
        <v>660</v>
      </c>
      <c r="B274" s="82" t="s">
        <v>661</v>
      </c>
      <c r="C274" s="109" t="s">
        <v>53</v>
      </c>
      <c r="D274" s="11" t="s">
        <v>45</v>
      </c>
      <c r="E274" s="11" t="s">
        <v>44</v>
      </c>
      <c r="F274" s="11" t="s">
        <v>186</v>
      </c>
      <c r="G274" s="83">
        <v>43200</v>
      </c>
      <c r="H274" s="84">
        <v>96.16</v>
      </c>
      <c r="I274" s="86">
        <v>2.5</v>
      </c>
      <c r="J274" s="84">
        <v>84.09</v>
      </c>
      <c r="K274" s="85">
        <v>0.87450000000000006</v>
      </c>
      <c r="L274" s="86">
        <v>33.64</v>
      </c>
      <c r="M274" s="85">
        <v>0</v>
      </c>
      <c r="N274" s="86">
        <v>0.8</v>
      </c>
      <c r="O274" s="86">
        <v>1.02</v>
      </c>
      <c r="P274" s="84">
        <v>-13.15</v>
      </c>
      <c r="Q274" s="85">
        <v>0.12570000000000001</v>
      </c>
      <c r="R274" s="86">
        <v>0</v>
      </c>
      <c r="S274" s="84">
        <v>20.81</v>
      </c>
      <c r="T274" s="108">
        <v>32891970247</v>
      </c>
      <c r="U274" s="11" t="s">
        <v>48</v>
      </c>
      <c r="V274" s="11" t="s">
        <v>67</v>
      </c>
    </row>
    <row r="275" spans="1:22" ht="15" customHeight="1" x14ac:dyDescent="0.25">
      <c r="A275" s="11" t="s">
        <v>662</v>
      </c>
      <c r="B275" s="82" t="s">
        <v>663</v>
      </c>
      <c r="C275" s="109" t="s">
        <v>52</v>
      </c>
      <c r="D275" s="11" t="s">
        <v>53</v>
      </c>
      <c r="E275" s="11" t="s">
        <v>54</v>
      </c>
      <c r="F275" s="11" t="s">
        <v>55</v>
      </c>
      <c r="G275" s="83">
        <v>43484</v>
      </c>
      <c r="H275" s="84">
        <v>55.48</v>
      </c>
      <c r="I275" s="86">
        <v>2.41</v>
      </c>
      <c r="J275" s="84">
        <v>27.14</v>
      </c>
      <c r="K275" s="85">
        <v>0.48920000000000002</v>
      </c>
      <c r="L275" s="86">
        <v>11.26</v>
      </c>
      <c r="M275" s="85">
        <v>2.2100000000000002E-2</v>
      </c>
      <c r="N275" s="86">
        <v>1.3</v>
      </c>
      <c r="O275" s="11" t="s">
        <v>56</v>
      </c>
      <c r="P275" s="11" t="s">
        <v>56</v>
      </c>
      <c r="Q275" s="85">
        <v>1.38E-2</v>
      </c>
      <c r="R275" s="86">
        <v>7</v>
      </c>
      <c r="S275" s="84">
        <v>36.08</v>
      </c>
      <c r="T275" s="108">
        <v>17793404269</v>
      </c>
      <c r="U275" s="11" t="s">
        <v>48</v>
      </c>
      <c r="V275" s="11" t="s">
        <v>268</v>
      </c>
    </row>
    <row r="276" spans="1:22" ht="15" customHeight="1" x14ac:dyDescent="0.25">
      <c r="A276" s="11" t="s">
        <v>664</v>
      </c>
      <c r="B276" s="82" t="s">
        <v>665</v>
      </c>
      <c r="C276" s="109" t="s">
        <v>74</v>
      </c>
      <c r="D276" s="11" t="s">
        <v>53</v>
      </c>
      <c r="E276" s="11" t="s">
        <v>54</v>
      </c>
      <c r="F276" s="11" t="s">
        <v>55</v>
      </c>
      <c r="G276" s="83">
        <v>43476</v>
      </c>
      <c r="H276" s="84">
        <v>77.319999999999993</v>
      </c>
      <c r="I276" s="86">
        <v>3.85</v>
      </c>
      <c r="J276" s="84">
        <v>55.85</v>
      </c>
      <c r="K276" s="85">
        <v>0.72230000000000005</v>
      </c>
      <c r="L276" s="86">
        <v>14.51</v>
      </c>
      <c r="M276" s="85">
        <v>2.2200000000000001E-2</v>
      </c>
      <c r="N276" s="86">
        <v>0.8</v>
      </c>
      <c r="O276" s="86">
        <v>3.42</v>
      </c>
      <c r="P276" s="84">
        <v>9.99</v>
      </c>
      <c r="Q276" s="85">
        <v>0.03</v>
      </c>
      <c r="R276" s="86">
        <v>7</v>
      </c>
      <c r="S276" s="84">
        <v>46.49</v>
      </c>
      <c r="T276" s="108">
        <v>6304906327</v>
      </c>
      <c r="U276" s="11" t="s">
        <v>63</v>
      </c>
      <c r="V276" s="11" t="s">
        <v>75</v>
      </c>
    </row>
    <row r="277" spans="1:22" ht="15" customHeight="1" x14ac:dyDescent="0.25">
      <c r="A277" s="11" t="s">
        <v>666</v>
      </c>
      <c r="B277" s="82" t="s">
        <v>667</v>
      </c>
      <c r="C277" s="109" t="s">
        <v>90</v>
      </c>
      <c r="D277" s="11" t="s">
        <v>85</v>
      </c>
      <c r="E277" s="11" t="s">
        <v>46</v>
      </c>
      <c r="F277" s="11" t="s">
        <v>86</v>
      </c>
      <c r="G277" s="83">
        <v>43208</v>
      </c>
      <c r="H277" s="84">
        <v>15.33</v>
      </c>
      <c r="I277" s="86">
        <v>1.46</v>
      </c>
      <c r="J277" s="84">
        <v>48.96</v>
      </c>
      <c r="K277" s="85">
        <v>3.1937000000000002</v>
      </c>
      <c r="L277" s="86">
        <v>33.53</v>
      </c>
      <c r="M277" s="85">
        <v>1.23E-2</v>
      </c>
      <c r="N277" s="86">
        <v>1.1000000000000001</v>
      </c>
      <c r="O277" s="86">
        <v>3.51</v>
      </c>
      <c r="P277" s="84">
        <v>2.9</v>
      </c>
      <c r="Q277" s="85">
        <v>0.12520000000000001</v>
      </c>
      <c r="R277" s="86">
        <v>7</v>
      </c>
      <c r="S277" s="84">
        <v>24.81</v>
      </c>
      <c r="T277" s="108">
        <v>6773517953</v>
      </c>
      <c r="U277" s="11" t="s">
        <v>63</v>
      </c>
      <c r="V277" s="11" t="s">
        <v>100</v>
      </c>
    </row>
    <row r="278" spans="1:22" ht="15" customHeight="1" x14ac:dyDescent="0.25">
      <c r="A278" s="11" t="s">
        <v>668</v>
      </c>
      <c r="B278" s="82" t="s">
        <v>669</v>
      </c>
      <c r="C278" s="109" t="s">
        <v>106</v>
      </c>
      <c r="D278" s="11" t="s">
        <v>85</v>
      </c>
      <c r="E278" s="11" t="s">
        <v>46</v>
      </c>
      <c r="F278" s="11" t="s">
        <v>86</v>
      </c>
      <c r="G278" s="83">
        <v>43216</v>
      </c>
      <c r="H278" s="84">
        <v>1.53</v>
      </c>
      <c r="I278" s="86">
        <v>2.42</v>
      </c>
      <c r="J278" s="84">
        <v>36.200000000000003</v>
      </c>
      <c r="K278" s="85">
        <v>23.6601</v>
      </c>
      <c r="L278" s="86">
        <v>14.96</v>
      </c>
      <c r="M278" s="85">
        <v>2.3199999999999998E-2</v>
      </c>
      <c r="N278" s="86">
        <v>1.7</v>
      </c>
      <c r="O278" s="86">
        <v>1.57</v>
      </c>
      <c r="P278" s="84">
        <v>-2.72</v>
      </c>
      <c r="Q278" s="85">
        <v>3.2300000000000002E-2</v>
      </c>
      <c r="R278" s="86">
        <v>0</v>
      </c>
      <c r="S278" s="84">
        <v>41.47</v>
      </c>
      <c r="T278" s="108">
        <v>5092181707</v>
      </c>
      <c r="U278" s="11" t="s">
        <v>63</v>
      </c>
      <c r="V278" s="11" t="s">
        <v>64</v>
      </c>
    </row>
    <row r="279" spans="1:22" ht="15" customHeight="1" x14ac:dyDescent="0.25">
      <c r="A279" s="11" t="s">
        <v>61</v>
      </c>
      <c r="B279" s="82" t="s">
        <v>62</v>
      </c>
      <c r="C279" s="109" t="s">
        <v>44</v>
      </c>
      <c r="D279" s="11" t="s">
        <v>45</v>
      </c>
      <c r="E279" s="11" t="s">
        <v>46</v>
      </c>
      <c r="F279" s="11" t="s">
        <v>47</v>
      </c>
      <c r="G279" s="83">
        <v>43466</v>
      </c>
      <c r="H279" s="84">
        <v>0</v>
      </c>
      <c r="I279" s="86">
        <v>1.04</v>
      </c>
      <c r="J279" s="84">
        <v>44.44</v>
      </c>
      <c r="K279" s="11" t="s">
        <v>56</v>
      </c>
      <c r="L279" s="86">
        <v>42.73</v>
      </c>
      <c r="M279" s="85">
        <v>1.7100000000000001E-2</v>
      </c>
      <c r="N279" s="86">
        <v>1.7</v>
      </c>
      <c r="O279" s="86">
        <v>2.2400000000000002</v>
      </c>
      <c r="P279" s="84">
        <v>-4.95</v>
      </c>
      <c r="Q279" s="85">
        <v>0.17119999999999999</v>
      </c>
      <c r="R279" s="86">
        <v>11</v>
      </c>
      <c r="S279" s="84">
        <v>16.73</v>
      </c>
      <c r="T279" s="108">
        <v>5815284900</v>
      </c>
      <c r="U279" s="11" t="s">
        <v>63</v>
      </c>
      <c r="V279" s="11" t="s">
        <v>64</v>
      </c>
    </row>
    <row r="280" spans="1:22" ht="15" customHeight="1" x14ac:dyDescent="0.25">
      <c r="A280" s="11" t="s">
        <v>65</v>
      </c>
      <c r="B280" s="82" t="s">
        <v>66</v>
      </c>
      <c r="C280" s="109" t="s">
        <v>44</v>
      </c>
      <c r="D280" s="11" t="s">
        <v>45</v>
      </c>
      <c r="E280" s="11" t="s">
        <v>46</v>
      </c>
      <c r="F280" s="11" t="s">
        <v>47</v>
      </c>
      <c r="G280" s="83">
        <v>43466</v>
      </c>
      <c r="H280" s="84">
        <v>0</v>
      </c>
      <c r="I280" s="86">
        <v>1.76</v>
      </c>
      <c r="J280" s="84">
        <v>202.02</v>
      </c>
      <c r="K280" s="11" t="s">
        <v>56</v>
      </c>
      <c r="L280" s="86">
        <v>114.78</v>
      </c>
      <c r="M280" s="85">
        <v>3.8E-3</v>
      </c>
      <c r="N280" s="86">
        <v>1.3</v>
      </c>
      <c r="O280" s="86">
        <v>2.2400000000000002</v>
      </c>
      <c r="P280" s="84">
        <v>-4.95</v>
      </c>
      <c r="Q280" s="85">
        <v>0.53139999999999998</v>
      </c>
      <c r="R280" s="86">
        <v>11</v>
      </c>
      <c r="S280" s="84">
        <v>29.9</v>
      </c>
      <c r="T280" s="108">
        <v>17329477986</v>
      </c>
      <c r="U280" s="11" t="s">
        <v>48</v>
      </c>
      <c r="V280" s="11" t="s">
        <v>67</v>
      </c>
    </row>
    <row r="281" spans="1:22" ht="15" customHeight="1" x14ac:dyDescent="0.25">
      <c r="A281" s="11" t="s">
        <v>670</v>
      </c>
      <c r="B281" s="82" t="s">
        <v>671</v>
      </c>
      <c r="C281" s="109" t="s">
        <v>84</v>
      </c>
      <c r="D281" s="11" t="s">
        <v>85</v>
      </c>
      <c r="E281" s="11" t="s">
        <v>44</v>
      </c>
      <c r="F281" s="11" t="s">
        <v>201</v>
      </c>
      <c r="G281" s="83">
        <v>43473</v>
      </c>
      <c r="H281" s="84">
        <v>88.66</v>
      </c>
      <c r="I281" s="86">
        <v>3.62</v>
      </c>
      <c r="J281" s="84">
        <v>85.2</v>
      </c>
      <c r="K281" s="85">
        <v>0.96099999999999997</v>
      </c>
      <c r="L281" s="86">
        <v>23.54</v>
      </c>
      <c r="M281" s="85">
        <v>7.7000000000000002E-3</v>
      </c>
      <c r="N281" s="86">
        <v>1.5</v>
      </c>
      <c r="O281" s="86">
        <v>1.54</v>
      </c>
      <c r="P281" s="84">
        <v>-20.81</v>
      </c>
      <c r="Q281" s="85">
        <v>7.5200000000000003E-2</v>
      </c>
      <c r="R281" s="86">
        <v>0</v>
      </c>
      <c r="S281" s="84">
        <v>46.43</v>
      </c>
      <c r="T281" s="108">
        <v>11472861189</v>
      </c>
      <c r="U281" s="11" t="s">
        <v>48</v>
      </c>
      <c r="V281" s="11" t="s">
        <v>172</v>
      </c>
    </row>
    <row r="282" spans="1:22" ht="15" customHeight="1" x14ac:dyDescent="0.25">
      <c r="A282" s="11" t="s">
        <v>672</v>
      </c>
      <c r="B282" s="82" t="s">
        <v>673</v>
      </c>
      <c r="C282" s="109" t="s">
        <v>44</v>
      </c>
      <c r="D282" s="11" t="s">
        <v>45</v>
      </c>
      <c r="E282" s="11" t="s">
        <v>46</v>
      </c>
      <c r="F282" s="11" t="s">
        <v>47</v>
      </c>
      <c r="G282" s="83">
        <v>43261</v>
      </c>
      <c r="H282" s="84">
        <v>3.43</v>
      </c>
      <c r="I282" s="86">
        <v>-1.84</v>
      </c>
      <c r="J282" s="84">
        <v>16.87</v>
      </c>
      <c r="K282" s="85">
        <v>4.9184000000000001</v>
      </c>
      <c r="L282" s="11" t="s">
        <v>56</v>
      </c>
      <c r="M282" s="85">
        <v>0</v>
      </c>
      <c r="N282" s="86">
        <v>0.3</v>
      </c>
      <c r="O282" s="86">
        <v>2.21</v>
      </c>
      <c r="P282" s="84">
        <v>3.43</v>
      </c>
      <c r="Q282" s="85">
        <v>-8.8300000000000003E-2</v>
      </c>
      <c r="R282" s="86">
        <v>0</v>
      </c>
      <c r="S282" s="84">
        <v>0</v>
      </c>
      <c r="T282" s="108">
        <v>834322761</v>
      </c>
      <c r="U282" s="11" t="s">
        <v>169</v>
      </c>
      <c r="V282" s="11" t="s">
        <v>75</v>
      </c>
    </row>
    <row r="283" spans="1:22" ht="15" customHeight="1" x14ac:dyDescent="0.25">
      <c r="A283" s="11" t="s">
        <v>674</v>
      </c>
      <c r="B283" s="82" t="s">
        <v>675</v>
      </c>
      <c r="C283" s="109" t="s">
        <v>53</v>
      </c>
      <c r="D283" s="11" t="s">
        <v>45</v>
      </c>
      <c r="E283" s="11" t="s">
        <v>46</v>
      </c>
      <c r="F283" s="11" t="s">
        <v>47</v>
      </c>
      <c r="G283" s="83">
        <v>43472</v>
      </c>
      <c r="H283" s="84">
        <v>3.07</v>
      </c>
      <c r="I283" s="86">
        <v>1.97</v>
      </c>
      <c r="J283" s="84">
        <v>49.09</v>
      </c>
      <c r="K283" s="85">
        <v>15.9902</v>
      </c>
      <c r="L283" s="86">
        <v>24.92</v>
      </c>
      <c r="M283" s="85">
        <v>7.3000000000000001E-3</v>
      </c>
      <c r="N283" s="86">
        <v>0.9</v>
      </c>
      <c r="O283" s="86">
        <v>2.4500000000000002</v>
      </c>
      <c r="P283" s="84">
        <v>-7.22</v>
      </c>
      <c r="Q283" s="85">
        <v>8.2100000000000006E-2</v>
      </c>
      <c r="R283" s="86">
        <v>5</v>
      </c>
      <c r="S283" s="84">
        <v>20.100000000000001</v>
      </c>
      <c r="T283" s="108">
        <v>91305537045</v>
      </c>
      <c r="U283" s="11" t="s">
        <v>48</v>
      </c>
      <c r="V283" s="11" t="s">
        <v>191</v>
      </c>
    </row>
    <row r="284" spans="1:22" ht="15" customHeight="1" x14ac:dyDescent="0.25">
      <c r="A284" s="11" t="s">
        <v>676</v>
      </c>
      <c r="B284" s="82" t="s">
        <v>677</v>
      </c>
      <c r="C284" s="109" t="s">
        <v>53</v>
      </c>
      <c r="D284" s="11" t="s">
        <v>45</v>
      </c>
      <c r="E284" s="11" t="s">
        <v>46</v>
      </c>
      <c r="F284" s="11" t="s">
        <v>47</v>
      </c>
      <c r="G284" s="83">
        <v>43472</v>
      </c>
      <c r="H284" s="84">
        <v>3.07</v>
      </c>
      <c r="I284" s="86">
        <v>1.97</v>
      </c>
      <c r="J284" s="84">
        <v>49.29</v>
      </c>
      <c r="K284" s="85">
        <v>16.055399999999999</v>
      </c>
      <c r="L284" s="86">
        <v>25.02</v>
      </c>
      <c r="M284" s="85">
        <v>7.3000000000000001E-3</v>
      </c>
      <c r="N284" s="86">
        <v>1</v>
      </c>
      <c r="O284" s="86">
        <v>2.4500000000000002</v>
      </c>
      <c r="P284" s="84">
        <v>-7.22</v>
      </c>
      <c r="Q284" s="85">
        <v>8.2600000000000007E-2</v>
      </c>
      <c r="R284" s="86">
        <v>5</v>
      </c>
      <c r="S284" s="84">
        <v>20.100000000000001</v>
      </c>
      <c r="T284" s="108">
        <v>91305537045</v>
      </c>
      <c r="U284" s="11" t="s">
        <v>48</v>
      </c>
      <c r="V284" s="11" t="s">
        <v>191</v>
      </c>
    </row>
    <row r="285" spans="1:22" ht="15" customHeight="1" x14ac:dyDescent="0.25">
      <c r="A285" s="11" t="s">
        <v>678</v>
      </c>
      <c r="B285" s="82" t="s">
        <v>679</v>
      </c>
      <c r="C285" s="109" t="s">
        <v>106</v>
      </c>
      <c r="D285" s="11" t="s">
        <v>85</v>
      </c>
      <c r="E285" s="11" t="s">
        <v>46</v>
      </c>
      <c r="F285" s="11" t="s">
        <v>86</v>
      </c>
      <c r="G285" s="83">
        <v>43258</v>
      </c>
      <c r="H285" s="84">
        <v>69.260000000000005</v>
      </c>
      <c r="I285" s="86">
        <v>3.33</v>
      </c>
      <c r="J285" s="84">
        <v>134.32</v>
      </c>
      <c r="K285" s="85">
        <v>1.9394</v>
      </c>
      <c r="L285" s="86">
        <v>40.340000000000003</v>
      </c>
      <c r="M285" s="85">
        <v>2.9499999999999998E-2</v>
      </c>
      <c r="N285" s="86">
        <v>0.5</v>
      </c>
      <c r="O285" s="86">
        <v>1.72</v>
      </c>
      <c r="P285" s="84">
        <v>-47.28</v>
      </c>
      <c r="Q285" s="85">
        <v>0.15920000000000001</v>
      </c>
      <c r="R285" s="86">
        <v>20</v>
      </c>
      <c r="S285" s="84">
        <v>44.33</v>
      </c>
      <c r="T285" s="108">
        <v>9921278700</v>
      </c>
      <c r="U285" s="11" t="s">
        <v>63</v>
      </c>
      <c r="V285" s="11" t="s">
        <v>71</v>
      </c>
    </row>
    <row r="286" spans="1:22" ht="15" customHeight="1" x14ac:dyDescent="0.25">
      <c r="A286" s="11" t="s">
        <v>680</v>
      </c>
      <c r="B286" s="82" t="s">
        <v>681</v>
      </c>
      <c r="C286" s="109" t="s">
        <v>53</v>
      </c>
      <c r="D286" s="11" t="s">
        <v>45</v>
      </c>
      <c r="E286" s="11" t="s">
        <v>46</v>
      </c>
      <c r="F286" s="11" t="s">
        <v>47</v>
      </c>
      <c r="G286" s="83">
        <v>43324</v>
      </c>
      <c r="H286" s="84">
        <v>19.77</v>
      </c>
      <c r="I286" s="86">
        <v>0.17</v>
      </c>
      <c r="J286" s="84">
        <v>49.29</v>
      </c>
      <c r="K286" s="85">
        <v>2.4931999999999999</v>
      </c>
      <c r="L286" s="86">
        <v>289.94</v>
      </c>
      <c r="M286" s="85">
        <v>0</v>
      </c>
      <c r="N286" s="86">
        <v>1.3</v>
      </c>
      <c r="O286" s="86">
        <v>4.8899999999999997</v>
      </c>
      <c r="P286" s="84">
        <v>19.77</v>
      </c>
      <c r="Q286" s="85">
        <v>1.4072</v>
      </c>
      <c r="R286" s="86">
        <v>0</v>
      </c>
      <c r="S286" s="84">
        <v>34.6</v>
      </c>
      <c r="T286" s="108">
        <v>5166331445</v>
      </c>
      <c r="U286" s="11" t="s">
        <v>63</v>
      </c>
      <c r="V286" s="11" t="s">
        <v>682</v>
      </c>
    </row>
    <row r="287" spans="1:22" ht="15" customHeight="1" x14ac:dyDescent="0.25">
      <c r="A287" s="11" t="s">
        <v>683</v>
      </c>
      <c r="B287" s="82" t="s">
        <v>684</v>
      </c>
      <c r="C287" s="109" t="s">
        <v>90</v>
      </c>
      <c r="D287" s="11" t="s">
        <v>45</v>
      </c>
      <c r="E287" s="11" t="s">
        <v>46</v>
      </c>
      <c r="F287" s="11" t="s">
        <v>47</v>
      </c>
      <c r="G287" s="83">
        <v>43202</v>
      </c>
      <c r="H287" s="84">
        <v>0</v>
      </c>
      <c r="I287" s="86">
        <v>1.36</v>
      </c>
      <c r="J287" s="84">
        <v>23.52</v>
      </c>
      <c r="K287" s="11" t="s">
        <v>56</v>
      </c>
      <c r="L287" s="86">
        <v>17.29</v>
      </c>
      <c r="M287" s="85">
        <v>5.4999999999999997E-3</v>
      </c>
      <c r="N287" s="95" t="e">
        <v>#N/A</v>
      </c>
      <c r="O287" s="86">
        <v>1.32</v>
      </c>
      <c r="P287" s="84">
        <v>-4.71</v>
      </c>
      <c r="Q287" s="85">
        <v>4.3999999999999997E-2</v>
      </c>
      <c r="R287" s="86">
        <v>0</v>
      </c>
      <c r="S287" s="84">
        <v>26.06</v>
      </c>
      <c r="T287" s="108">
        <v>10645951887</v>
      </c>
      <c r="U287" s="11" t="s">
        <v>48</v>
      </c>
      <c r="V287" s="11" t="s">
        <v>222</v>
      </c>
    </row>
    <row r="288" spans="1:22" ht="15" customHeight="1" x14ac:dyDescent="0.25">
      <c r="A288" s="11" t="s">
        <v>685</v>
      </c>
      <c r="B288" s="82" t="s">
        <v>686</v>
      </c>
      <c r="C288" s="109" t="s">
        <v>44</v>
      </c>
      <c r="D288" s="11" t="s">
        <v>45</v>
      </c>
      <c r="E288" s="11" t="s">
        <v>46</v>
      </c>
      <c r="F288" s="11" t="s">
        <v>47</v>
      </c>
      <c r="G288" s="83">
        <v>43338</v>
      </c>
      <c r="H288" s="84">
        <v>0</v>
      </c>
      <c r="I288" s="86">
        <v>-9.9700000000000006</v>
      </c>
      <c r="J288" s="84">
        <v>2.13</v>
      </c>
      <c r="K288" s="11" t="s">
        <v>56</v>
      </c>
      <c r="L288" s="11" t="s">
        <v>56</v>
      </c>
      <c r="M288" s="85">
        <v>0</v>
      </c>
      <c r="N288" s="86">
        <v>1</v>
      </c>
      <c r="O288" s="86">
        <v>0.47</v>
      </c>
      <c r="P288" s="84">
        <v>-267.87</v>
      </c>
      <c r="Q288" s="85">
        <v>-4.36E-2</v>
      </c>
      <c r="R288" s="86">
        <v>0</v>
      </c>
      <c r="S288" s="84">
        <v>0</v>
      </c>
      <c r="T288" s="108">
        <v>224819382</v>
      </c>
      <c r="U288" s="11" t="s">
        <v>169</v>
      </c>
      <c r="V288" s="11" t="s">
        <v>240</v>
      </c>
    </row>
    <row r="289" spans="1:22" ht="15" customHeight="1" x14ac:dyDescent="0.25">
      <c r="A289" s="11" t="s">
        <v>687</v>
      </c>
      <c r="B289" s="82" t="s">
        <v>688</v>
      </c>
      <c r="C289" s="109" t="s">
        <v>132</v>
      </c>
      <c r="D289" s="11" t="s">
        <v>85</v>
      </c>
      <c r="E289" s="11" t="s">
        <v>54</v>
      </c>
      <c r="F289" s="11" t="s">
        <v>107</v>
      </c>
      <c r="G289" s="83">
        <v>43258</v>
      </c>
      <c r="H289" s="84">
        <v>112.27</v>
      </c>
      <c r="I289" s="86">
        <v>2.92</v>
      </c>
      <c r="J289" s="84">
        <v>74.3</v>
      </c>
      <c r="K289" s="85">
        <v>0.66180000000000005</v>
      </c>
      <c r="L289" s="86">
        <v>25.45</v>
      </c>
      <c r="M289" s="85">
        <v>3.8E-3</v>
      </c>
      <c r="N289" s="95" t="e">
        <v>#N/A</v>
      </c>
      <c r="O289" s="86">
        <v>2.11</v>
      </c>
      <c r="P289" s="84">
        <v>-9.7799999999999994</v>
      </c>
      <c r="Q289" s="85">
        <v>8.4699999999999998E-2</v>
      </c>
      <c r="R289" s="86">
        <v>2</v>
      </c>
      <c r="S289" s="84">
        <v>29.09</v>
      </c>
      <c r="T289" s="108">
        <v>24813437059</v>
      </c>
      <c r="U289" s="11" t="s">
        <v>48</v>
      </c>
      <c r="V289" s="11" t="s">
        <v>100</v>
      </c>
    </row>
    <row r="290" spans="1:22" ht="15" customHeight="1" x14ac:dyDescent="0.25">
      <c r="A290" s="11" t="s">
        <v>689</v>
      </c>
      <c r="B290" s="82" t="s">
        <v>690</v>
      </c>
      <c r="C290" s="109" t="s">
        <v>132</v>
      </c>
      <c r="D290" s="11" t="s">
        <v>85</v>
      </c>
      <c r="E290" s="11" t="s">
        <v>54</v>
      </c>
      <c r="F290" s="11" t="s">
        <v>107</v>
      </c>
      <c r="G290" s="83">
        <v>43275</v>
      </c>
      <c r="H290" s="84">
        <v>294.33999999999997</v>
      </c>
      <c r="I290" s="86">
        <v>9.5</v>
      </c>
      <c r="J290" s="84">
        <v>174.61</v>
      </c>
      <c r="K290" s="85">
        <v>0.59319999999999995</v>
      </c>
      <c r="L290" s="86">
        <v>18.38</v>
      </c>
      <c r="M290" s="85">
        <v>1.8800000000000001E-2</v>
      </c>
      <c r="N290" s="86">
        <v>1.2</v>
      </c>
      <c r="O290" s="86">
        <v>1.34</v>
      </c>
      <c r="P290" s="84">
        <v>-16.54</v>
      </c>
      <c r="Q290" s="85">
        <v>4.9399999999999999E-2</v>
      </c>
      <c r="R290" s="86">
        <v>4</v>
      </c>
      <c r="S290" s="84">
        <v>96.25</v>
      </c>
      <c r="T290" s="108">
        <v>50409557956</v>
      </c>
      <c r="U290" s="11" t="s">
        <v>48</v>
      </c>
      <c r="V290" s="11" t="s">
        <v>103</v>
      </c>
    </row>
    <row r="291" spans="1:22" ht="15" customHeight="1" x14ac:dyDescent="0.25">
      <c r="A291" s="11" t="s">
        <v>691</v>
      </c>
      <c r="B291" s="82" t="s">
        <v>692</v>
      </c>
      <c r="C291" s="109" t="s">
        <v>53</v>
      </c>
      <c r="D291" s="11" t="s">
        <v>45</v>
      </c>
      <c r="E291" s="11" t="s">
        <v>46</v>
      </c>
      <c r="F291" s="11" t="s">
        <v>47</v>
      </c>
      <c r="G291" s="83">
        <v>43421</v>
      </c>
      <c r="H291" s="84">
        <v>0</v>
      </c>
      <c r="I291" s="86">
        <v>-0.38</v>
      </c>
      <c r="J291" s="84">
        <v>10.210000000000001</v>
      </c>
      <c r="K291" s="11" t="s">
        <v>56</v>
      </c>
      <c r="L291" s="11" t="s">
        <v>56</v>
      </c>
      <c r="M291" s="85">
        <v>8.2299999999999998E-2</v>
      </c>
      <c r="N291" s="86">
        <v>1</v>
      </c>
      <c r="O291" s="86">
        <v>1.66</v>
      </c>
      <c r="P291" s="84">
        <v>-16.920000000000002</v>
      </c>
      <c r="Q291" s="85">
        <v>-0.17680000000000001</v>
      </c>
      <c r="R291" s="86">
        <v>0</v>
      </c>
      <c r="S291" s="84">
        <v>0</v>
      </c>
      <c r="T291" s="108">
        <v>88807744271</v>
      </c>
      <c r="U291" s="11" t="s">
        <v>48</v>
      </c>
      <c r="V291" s="11" t="s">
        <v>693</v>
      </c>
    </row>
    <row r="292" spans="1:22" ht="15" customHeight="1" x14ac:dyDescent="0.25">
      <c r="A292" s="11" t="s">
        <v>694</v>
      </c>
      <c r="B292" s="82" t="s">
        <v>695</v>
      </c>
      <c r="C292" s="109" t="s">
        <v>44</v>
      </c>
      <c r="D292" s="11" t="s">
        <v>45</v>
      </c>
      <c r="E292" s="11" t="s">
        <v>46</v>
      </c>
      <c r="F292" s="11" t="s">
        <v>47</v>
      </c>
      <c r="G292" s="83">
        <v>43283</v>
      </c>
      <c r="H292" s="84">
        <v>0</v>
      </c>
      <c r="I292" s="86">
        <v>-0.51</v>
      </c>
      <c r="J292" s="84">
        <v>11.11</v>
      </c>
      <c r="K292" s="11" t="s">
        <v>56</v>
      </c>
      <c r="L292" s="11" t="s">
        <v>56</v>
      </c>
      <c r="M292" s="85">
        <v>7.1999999999999998E-3</v>
      </c>
      <c r="N292" s="86">
        <v>0.3</v>
      </c>
      <c r="O292" s="86">
        <v>0.92</v>
      </c>
      <c r="P292" s="84">
        <v>-7.25</v>
      </c>
      <c r="Q292" s="85">
        <v>-0.15140000000000001</v>
      </c>
      <c r="R292" s="86">
        <v>0</v>
      </c>
      <c r="S292" s="84">
        <v>10.33</v>
      </c>
      <c r="T292" s="108">
        <v>9638502422</v>
      </c>
      <c r="U292" s="11" t="s">
        <v>63</v>
      </c>
      <c r="V292" s="11" t="s">
        <v>235</v>
      </c>
    </row>
    <row r="293" spans="1:22" ht="15" customHeight="1" x14ac:dyDescent="0.25">
      <c r="A293" s="11" t="s">
        <v>696</v>
      </c>
      <c r="B293" s="82" t="s">
        <v>697</v>
      </c>
      <c r="C293" s="109" t="s">
        <v>53</v>
      </c>
      <c r="D293" s="11" t="s">
        <v>45</v>
      </c>
      <c r="E293" s="11" t="s">
        <v>46</v>
      </c>
      <c r="F293" s="11" t="s">
        <v>47</v>
      </c>
      <c r="G293" s="83">
        <v>43283</v>
      </c>
      <c r="H293" s="84">
        <v>0</v>
      </c>
      <c r="I293" s="86">
        <v>30.95</v>
      </c>
      <c r="J293" s="84">
        <v>665.68</v>
      </c>
      <c r="K293" s="11" t="s">
        <v>56</v>
      </c>
      <c r="L293" s="86">
        <v>21.51</v>
      </c>
      <c r="M293" s="85">
        <v>7.6E-3</v>
      </c>
      <c r="N293" s="86">
        <v>0.5</v>
      </c>
      <c r="O293" s="86">
        <v>1.32</v>
      </c>
      <c r="P293" s="84">
        <v>-64.790000000000006</v>
      </c>
      <c r="Q293" s="85">
        <v>6.5000000000000002E-2</v>
      </c>
      <c r="R293" s="86">
        <v>1</v>
      </c>
      <c r="S293" s="84">
        <v>0</v>
      </c>
      <c r="T293" s="108">
        <v>3529274892</v>
      </c>
      <c r="U293" s="11" t="s">
        <v>63</v>
      </c>
      <c r="V293" s="11" t="s">
        <v>191</v>
      </c>
    </row>
    <row r="294" spans="1:22" ht="15" customHeight="1" x14ac:dyDescent="0.25">
      <c r="A294" s="11" t="s">
        <v>698</v>
      </c>
      <c r="B294" s="82" t="s">
        <v>699</v>
      </c>
      <c r="C294" s="109" t="s">
        <v>74</v>
      </c>
      <c r="D294" s="11" t="s">
        <v>53</v>
      </c>
      <c r="E294" s="11" t="s">
        <v>54</v>
      </c>
      <c r="F294" s="11" t="s">
        <v>55</v>
      </c>
      <c r="G294" s="83">
        <v>43469</v>
      </c>
      <c r="H294" s="84">
        <v>244.68</v>
      </c>
      <c r="I294" s="86">
        <v>6.87</v>
      </c>
      <c r="J294" s="84">
        <v>70.05</v>
      </c>
      <c r="K294" s="85">
        <v>0.2863</v>
      </c>
      <c r="L294" s="86">
        <v>10.199999999999999</v>
      </c>
      <c r="M294" s="85">
        <v>2.9700000000000001E-2</v>
      </c>
      <c r="N294" s="86">
        <v>1.2</v>
      </c>
      <c r="O294" s="86">
        <v>3.45</v>
      </c>
      <c r="P294" s="84">
        <v>-4.88</v>
      </c>
      <c r="Q294" s="85">
        <v>8.5000000000000006E-3</v>
      </c>
      <c r="R294" s="86">
        <v>3</v>
      </c>
      <c r="S294" s="84">
        <v>44.37</v>
      </c>
      <c r="T294" s="108">
        <v>90618084947</v>
      </c>
      <c r="U294" s="11" t="s">
        <v>48</v>
      </c>
      <c r="V294" s="11" t="s">
        <v>108</v>
      </c>
    </row>
    <row r="295" spans="1:22" ht="15" customHeight="1" x14ac:dyDescent="0.25">
      <c r="A295" s="11" t="s">
        <v>700</v>
      </c>
      <c r="B295" s="82" t="s">
        <v>701</v>
      </c>
      <c r="C295" s="109" t="s">
        <v>70</v>
      </c>
      <c r="D295" s="11" t="s">
        <v>45</v>
      </c>
      <c r="E295" s="11" t="s">
        <v>46</v>
      </c>
      <c r="F295" s="11" t="s">
        <v>47</v>
      </c>
      <c r="G295" s="83">
        <v>43227</v>
      </c>
      <c r="H295" s="84">
        <v>36.630000000000003</v>
      </c>
      <c r="I295" s="86">
        <v>3</v>
      </c>
      <c r="J295" s="84">
        <v>43.83</v>
      </c>
      <c r="K295" s="85">
        <v>1.1966000000000001</v>
      </c>
      <c r="L295" s="86">
        <v>14.61</v>
      </c>
      <c r="M295" s="85">
        <v>4.3799999999999999E-2</v>
      </c>
      <c r="N295" s="86">
        <v>0.8</v>
      </c>
      <c r="O295" s="86">
        <v>0.69</v>
      </c>
      <c r="P295" s="84">
        <v>-22.04</v>
      </c>
      <c r="Q295" s="85">
        <v>3.0599999999999999E-2</v>
      </c>
      <c r="R295" s="86">
        <v>13</v>
      </c>
      <c r="S295" s="84">
        <v>25.19</v>
      </c>
      <c r="T295" s="108">
        <v>26155509762</v>
      </c>
      <c r="U295" s="11" t="s">
        <v>48</v>
      </c>
      <c r="V295" s="11" t="s">
        <v>127</v>
      </c>
    </row>
    <row r="296" spans="1:22" ht="15" customHeight="1" x14ac:dyDescent="0.25">
      <c r="A296" s="11" t="s">
        <v>702</v>
      </c>
      <c r="B296" s="82" t="s">
        <v>703</v>
      </c>
      <c r="C296" s="109" t="s">
        <v>44</v>
      </c>
      <c r="D296" s="11" t="s">
        <v>45</v>
      </c>
      <c r="E296" s="11" t="s">
        <v>46</v>
      </c>
      <c r="F296" s="11" t="s">
        <v>47</v>
      </c>
      <c r="G296" s="83">
        <v>43467</v>
      </c>
      <c r="H296" s="84">
        <v>1.02</v>
      </c>
      <c r="I296" s="86">
        <v>1.1499999999999999</v>
      </c>
      <c r="J296" s="84">
        <v>33.549999999999997</v>
      </c>
      <c r="K296" s="85">
        <v>32.892200000000003</v>
      </c>
      <c r="L296" s="86">
        <v>29.17</v>
      </c>
      <c r="M296" s="85">
        <v>1.8499999999999999E-2</v>
      </c>
      <c r="N296" s="86">
        <v>1.2</v>
      </c>
      <c r="O296" s="86">
        <v>2.13</v>
      </c>
      <c r="P296" s="84">
        <v>-6.22</v>
      </c>
      <c r="Q296" s="85">
        <v>0.10340000000000001</v>
      </c>
      <c r="R296" s="86">
        <v>7</v>
      </c>
      <c r="S296" s="84">
        <v>21.29</v>
      </c>
      <c r="T296" s="108">
        <v>26853392549</v>
      </c>
      <c r="U296" s="11" t="s">
        <v>48</v>
      </c>
      <c r="V296" s="11" t="s">
        <v>100</v>
      </c>
    </row>
    <row r="297" spans="1:22" ht="15" customHeight="1" x14ac:dyDescent="0.25">
      <c r="A297" s="11" t="s">
        <v>704</v>
      </c>
      <c r="B297" s="82" t="s">
        <v>705</v>
      </c>
      <c r="C297" s="109" t="s">
        <v>132</v>
      </c>
      <c r="D297" s="11" t="s">
        <v>45</v>
      </c>
      <c r="E297" s="11" t="s">
        <v>54</v>
      </c>
      <c r="F297" s="11" t="s">
        <v>91</v>
      </c>
      <c r="G297" s="83">
        <v>43208</v>
      </c>
      <c r="H297" s="84">
        <v>55.96</v>
      </c>
      <c r="I297" s="86">
        <v>3.3</v>
      </c>
      <c r="J297" s="84">
        <v>38.93</v>
      </c>
      <c r="K297" s="85">
        <v>0.69569999999999999</v>
      </c>
      <c r="L297" s="86">
        <v>11.8</v>
      </c>
      <c r="M297" s="85">
        <v>3.9E-2</v>
      </c>
      <c r="N297" s="86">
        <v>1.3</v>
      </c>
      <c r="O297" s="86">
        <v>0.89</v>
      </c>
      <c r="P297" s="84">
        <v>-75.150000000000006</v>
      </c>
      <c r="Q297" s="85">
        <v>1.6500000000000001E-2</v>
      </c>
      <c r="R297" s="86">
        <v>4</v>
      </c>
      <c r="S297" s="84">
        <v>56.31</v>
      </c>
      <c r="T297" s="108">
        <v>54945919220</v>
      </c>
      <c r="U297" s="11" t="s">
        <v>48</v>
      </c>
      <c r="V297" s="11" t="s">
        <v>49</v>
      </c>
    </row>
    <row r="298" spans="1:22" ht="15" customHeight="1" x14ac:dyDescent="0.25">
      <c r="A298" s="11" t="s">
        <v>706</v>
      </c>
      <c r="B298" s="82" t="s">
        <v>707</v>
      </c>
      <c r="C298" s="109" t="s">
        <v>95</v>
      </c>
      <c r="D298" s="11" t="s">
        <v>85</v>
      </c>
      <c r="E298" s="11" t="s">
        <v>54</v>
      </c>
      <c r="F298" s="11" t="s">
        <v>107</v>
      </c>
      <c r="G298" s="83">
        <v>43259</v>
      </c>
      <c r="H298" s="84">
        <v>36.340000000000003</v>
      </c>
      <c r="I298" s="86">
        <v>2.4500000000000002</v>
      </c>
      <c r="J298" s="84">
        <v>11.37</v>
      </c>
      <c r="K298" s="85">
        <v>0.31290000000000001</v>
      </c>
      <c r="L298" s="86">
        <v>4.6399999999999997</v>
      </c>
      <c r="M298" s="85">
        <v>0.13370000000000001</v>
      </c>
      <c r="N298" s="86">
        <v>0.7</v>
      </c>
      <c r="O298" s="86">
        <v>1.52</v>
      </c>
      <c r="P298" s="84">
        <v>-2.68</v>
      </c>
      <c r="Q298" s="85">
        <v>-1.9300000000000001E-2</v>
      </c>
      <c r="R298" s="86">
        <v>6</v>
      </c>
      <c r="S298" s="84">
        <v>37.340000000000003</v>
      </c>
      <c r="T298" s="108">
        <v>1159376148</v>
      </c>
      <c r="U298" s="11" t="s">
        <v>169</v>
      </c>
      <c r="V298" s="11" t="s">
        <v>75</v>
      </c>
    </row>
    <row r="299" spans="1:22" ht="15" customHeight="1" x14ac:dyDescent="0.25">
      <c r="A299" s="11" t="s">
        <v>708</v>
      </c>
      <c r="B299" s="82" t="s">
        <v>709</v>
      </c>
      <c r="C299" s="109" t="s">
        <v>124</v>
      </c>
      <c r="D299" s="11" t="s">
        <v>45</v>
      </c>
      <c r="E299" s="11" t="s">
        <v>54</v>
      </c>
      <c r="F299" s="11" t="s">
        <v>91</v>
      </c>
      <c r="G299" s="83">
        <v>43281</v>
      </c>
      <c r="H299" s="84">
        <v>12.19</v>
      </c>
      <c r="I299" s="86">
        <v>0.32</v>
      </c>
      <c r="J299" s="84">
        <v>4.82</v>
      </c>
      <c r="K299" s="85">
        <v>0.39539999999999997</v>
      </c>
      <c r="L299" s="86">
        <v>15.06</v>
      </c>
      <c r="M299" s="85">
        <v>0</v>
      </c>
      <c r="N299" s="86">
        <v>1.6</v>
      </c>
      <c r="O299" s="11" t="s">
        <v>56</v>
      </c>
      <c r="P299" s="11" t="s">
        <v>56</v>
      </c>
      <c r="Q299" s="85">
        <v>3.2800000000000003E-2</v>
      </c>
      <c r="R299" s="86">
        <v>0</v>
      </c>
      <c r="S299" s="84">
        <v>24.35</v>
      </c>
      <c r="T299" s="108">
        <v>2413648825</v>
      </c>
      <c r="U299" s="11" t="s">
        <v>63</v>
      </c>
      <c r="V299" s="11" t="s">
        <v>57</v>
      </c>
    </row>
    <row r="300" spans="1:22" ht="15" customHeight="1" x14ac:dyDescent="0.25">
      <c r="A300" s="11" t="s">
        <v>710</v>
      </c>
      <c r="B300" s="82" t="s">
        <v>711</v>
      </c>
      <c r="C300" s="109" t="s">
        <v>84</v>
      </c>
      <c r="D300" s="11" t="s">
        <v>85</v>
      </c>
      <c r="E300" s="11" t="s">
        <v>46</v>
      </c>
      <c r="F300" s="11" t="s">
        <v>86</v>
      </c>
      <c r="G300" s="83">
        <v>43477</v>
      </c>
      <c r="H300" s="84">
        <v>729.6</v>
      </c>
      <c r="I300" s="86">
        <v>28.31</v>
      </c>
      <c r="J300" s="84">
        <v>1006.94</v>
      </c>
      <c r="K300" s="85">
        <v>1.4691000000000001</v>
      </c>
      <c r="L300" s="86">
        <v>36.36</v>
      </c>
      <c r="M300" s="85">
        <v>0</v>
      </c>
      <c r="N300" s="86">
        <v>1</v>
      </c>
      <c r="O300" s="86">
        <v>4.1399999999999997</v>
      </c>
      <c r="P300" s="84">
        <v>103.9</v>
      </c>
      <c r="Q300" s="85">
        <v>0.13930000000000001</v>
      </c>
      <c r="R300" s="86">
        <v>0</v>
      </c>
      <c r="S300" s="84">
        <v>447.56</v>
      </c>
      <c r="T300" s="108">
        <v>699462067006</v>
      </c>
      <c r="U300" s="11" t="s">
        <v>48</v>
      </c>
      <c r="V300" s="11" t="s">
        <v>60</v>
      </c>
    </row>
    <row r="301" spans="1:22" ht="15" customHeight="1" x14ac:dyDescent="0.25">
      <c r="A301" s="11" t="s">
        <v>712</v>
      </c>
      <c r="B301" s="82" t="s">
        <v>713</v>
      </c>
      <c r="C301" s="109" t="s">
        <v>84</v>
      </c>
      <c r="D301" s="11" t="s">
        <v>85</v>
      </c>
      <c r="E301" s="11" t="s">
        <v>46</v>
      </c>
      <c r="F301" s="11" t="s">
        <v>86</v>
      </c>
      <c r="G301" s="83">
        <v>43477</v>
      </c>
      <c r="H301" s="84">
        <v>729.6</v>
      </c>
      <c r="I301" s="86">
        <v>28.31</v>
      </c>
      <c r="J301" s="84">
        <v>1141.42</v>
      </c>
      <c r="K301" s="85">
        <v>1.5644</v>
      </c>
      <c r="L301" s="86">
        <v>40.32</v>
      </c>
      <c r="M301" s="85">
        <v>0</v>
      </c>
      <c r="N301" s="86">
        <v>1.1000000000000001</v>
      </c>
      <c r="O301" s="86">
        <v>4.1399999999999997</v>
      </c>
      <c r="P301" s="84">
        <v>103.9</v>
      </c>
      <c r="Q301" s="85">
        <v>0.15909999999999999</v>
      </c>
      <c r="R301" s="86">
        <v>0</v>
      </c>
      <c r="S301" s="84">
        <v>447.56</v>
      </c>
      <c r="T301" s="108">
        <v>791011167258</v>
      </c>
      <c r="U301" s="11" t="s">
        <v>48</v>
      </c>
      <c r="V301" s="11" t="s">
        <v>60</v>
      </c>
    </row>
    <row r="302" spans="1:22" ht="15" customHeight="1" x14ac:dyDescent="0.25">
      <c r="A302" s="11" t="s">
        <v>714</v>
      </c>
      <c r="B302" s="82" t="s">
        <v>715</v>
      </c>
      <c r="C302" s="109" t="s">
        <v>84</v>
      </c>
      <c r="D302" s="11" t="s">
        <v>45</v>
      </c>
      <c r="E302" s="11" t="s">
        <v>46</v>
      </c>
      <c r="F302" s="11" t="s">
        <v>47</v>
      </c>
      <c r="G302" s="83">
        <v>43469</v>
      </c>
      <c r="H302" s="84">
        <v>60.34</v>
      </c>
      <c r="I302" s="86">
        <v>4.79</v>
      </c>
      <c r="J302" s="84">
        <v>101.39</v>
      </c>
      <c r="K302" s="85">
        <v>1.6802999999999999</v>
      </c>
      <c r="L302" s="86">
        <v>21.17</v>
      </c>
      <c r="M302" s="85">
        <v>2.6599999999999999E-2</v>
      </c>
      <c r="N302" s="86">
        <v>1</v>
      </c>
      <c r="O302" s="86">
        <v>1.33</v>
      </c>
      <c r="P302" s="84">
        <v>-9.7899999999999991</v>
      </c>
      <c r="Q302" s="85">
        <v>6.3299999999999995E-2</v>
      </c>
      <c r="R302" s="86">
        <v>20</v>
      </c>
      <c r="S302" s="84">
        <v>53.66</v>
      </c>
      <c r="T302" s="108">
        <v>14879894920</v>
      </c>
      <c r="U302" s="11" t="s">
        <v>48</v>
      </c>
      <c r="V302" s="11" t="s">
        <v>49</v>
      </c>
    </row>
    <row r="303" spans="1:22" ht="15" customHeight="1" x14ac:dyDescent="0.25">
      <c r="A303" s="11" t="s">
        <v>716</v>
      </c>
      <c r="B303" s="82" t="s">
        <v>717</v>
      </c>
      <c r="C303" s="109" t="s">
        <v>53</v>
      </c>
      <c r="D303" s="11" t="s">
        <v>45</v>
      </c>
      <c r="E303" s="11" t="s">
        <v>44</v>
      </c>
      <c r="F303" s="11" t="s">
        <v>186</v>
      </c>
      <c r="G303" s="83">
        <v>43258</v>
      </c>
      <c r="H303" s="84">
        <v>125.43</v>
      </c>
      <c r="I303" s="86">
        <v>3.26</v>
      </c>
      <c r="J303" s="84">
        <v>115.12</v>
      </c>
      <c r="K303" s="85">
        <v>0.91779999999999995</v>
      </c>
      <c r="L303" s="86">
        <v>35.31</v>
      </c>
      <c r="M303" s="85">
        <v>2.9999999999999997E-4</v>
      </c>
      <c r="N303" s="86">
        <v>1.2</v>
      </c>
      <c r="O303" s="86">
        <v>1.06</v>
      </c>
      <c r="P303" s="84">
        <v>-28.78</v>
      </c>
      <c r="Q303" s="85">
        <v>0.1341</v>
      </c>
      <c r="R303" s="86">
        <v>1</v>
      </c>
      <c r="S303" s="84">
        <v>51.68</v>
      </c>
      <c r="T303" s="108">
        <v>18213480994</v>
      </c>
      <c r="U303" s="11" t="s">
        <v>48</v>
      </c>
      <c r="V303" s="11" t="s">
        <v>67</v>
      </c>
    </row>
    <row r="304" spans="1:22" ht="15" customHeight="1" x14ac:dyDescent="0.25">
      <c r="A304" s="11" t="s">
        <v>718</v>
      </c>
      <c r="B304" s="82" t="s">
        <v>719</v>
      </c>
      <c r="C304" s="109" t="s">
        <v>53</v>
      </c>
      <c r="D304" s="11" t="s">
        <v>45</v>
      </c>
      <c r="E304" s="11" t="s">
        <v>46</v>
      </c>
      <c r="F304" s="11" t="s">
        <v>47</v>
      </c>
      <c r="G304" s="83">
        <v>43166</v>
      </c>
      <c r="H304" s="84">
        <v>0</v>
      </c>
      <c r="I304" s="86">
        <v>0.53</v>
      </c>
      <c r="J304" s="84">
        <v>14.47</v>
      </c>
      <c r="K304" s="11" t="s">
        <v>56</v>
      </c>
      <c r="L304" s="86">
        <v>27.3</v>
      </c>
      <c r="M304" s="85">
        <v>3.32E-2</v>
      </c>
      <c r="N304" s="86">
        <v>1.3</v>
      </c>
      <c r="O304" s="86">
        <v>1.36</v>
      </c>
      <c r="P304" s="84">
        <v>-13.01</v>
      </c>
      <c r="Q304" s="85">
        <v>9.4E-2</v>
      </c>
      <c r="R304" s="86">
        <v>5</v>
      </c>
      <c r="S304" s="84">
        <v>0</v>
      </c>
      <c r="T304" s="108">
        <v>599260591</v>
      </c>
      <c r="U304" s="11" t="s">
        <v>169</v>
      </c>
      <c r="V304" s="11" t="s">
        <v>172</v>
      </c>
    </row>
    <row r="305" spans="1:22" ht="15" customHeight="1" x14ac:dyDescent="0.25">
      <c r="A305" s="11" t="s">
        <v>720</v>
      </c>
      <c r="B305" s="82" t="s">
        <v>721</v>
      </c>
      <c r="C305" s="109" t="s">
        <v>124</v>
      </c>
      <c r="D305" s="11" t="s">
        <v>85</v>
      </c>
      <c r="E305" s="11" t="s">
        <v>46</v>
      </c>
      <c r="F305" s="11" t="s">
        <v>86</v>
      </c>
      <c r="G305" s="83">
        <v>43230</v>
      </c>
      <c r="H305" s="84">
        <v>10.49</v>
      </c>
      <c r="I305" s="86">
        <v>2.1800000000000002</v>
      </c>
      <c r="J305" s="84">
        <v>25.28</v>
      </c>
      <c r="K305" s="85">
        <v>2.4098999999999999</v>
      </c>
      <c r="L305" s="86">
        <v>11.6</v>
      </c>
      <c r="M305" s="85">
        <v>3.6400000000000002E-2</v>
      </c>
      <c r="N305" s="86">
        <v>0.6</v>
      </c>
      <c r="O305" s="86">
        <v>1.86</v>
      </c>
      <c r="P305" s="84">
        <v>-0.7</v>
      </c>
      <c r="Q305" s="85">
        <v>1.55E-2</v>
      </c>
      <c r="R305" s="86">
        <v>0</v>
      </c>
      <c r="S305" s="84">
        <v>20.49</v>
      </c>
      <c r="T305" s="108">
        <v>9642651781</v>
      </c>
      <c r="U305" s="11" t="s">
        <v>63</v>
      </c>
      <c r="V305" s="11" t="s">
        <v>139</v>
      </c>
    </row>
    <row r="306" spans="1:22" ht="15" customHeight="1" x14ac:dyDescent="0.25">
      <c r="A306" s="11" t="s">
        <v>722</v>
      </c>
      <c r="B306" s="82" t="s">
        <v>723</v>
      </c>
      <c r="C306" s="109" t="s">
        <v>124</v>
      </c>
      <c r="D306" s="11" t="s">
        <v>85</v>
      </c>
      <c r="E306" s="11" t="s">
        <v>46</v>
      </c>
      <c r="F306" s="11" t="s">
        <v>86</v>
      </c>
      <c r="G306" s="83">
        <v>43262</v>
      </c>
      <c r="H306" s="84">
        <v>39.96</v>
      </c>
      <c r="I306" s="86">
        <v>2.98</v>
      </c>
      <c r="J306" s="84">
        <v>69.569999999999993</v>
      </c>
      <c r="K306" s="85">
        <v>1.7410000000000001</v>
      </c>
      <c r="L306" s="86">
        <v>23.35</v>
      </c>
      <c r="M306" s="85">
        <v>2.93E-2</v>
      </c>
      <c r="N306" s="86">
        <v>0.9</v>
      </c>
      <c r="O306" s="86">
        <v>3.93</v>
      </c>
      <c r="P306" s="84">
        <v>7.04</v>
      </c>
      <c r="Q306" s="85">
        <v>7.4200000000000002E-2</v>
      </c>
      <c r="R306" s="86">
        <v>8</v>
      </c>
      <c r="S306" s="84">
        <v>37.24</v>
      </c>
      <c r="T306" s="108">
        <v>13135442072</v>
      </c>
      <c r="U306" s="11" t="s">
        <v>48</v>
      </c>
      <c r="V306" s="11" t="s">
        <v>100</v>
      </c>
    </row>
    <row r="307" spans="1:22" ht="15" customHeight="1" x14ac:dyDescent="0.25">
      <c r="A307" s="11" t="s">
        <v>724</v>
      </c>
      <c r="B307" s="82" t="s">
        <v>725</v>
      </c>
      <c r="C307" s="109" t="s">
        <v>106</v>
      </c>
      <c r="D307" s="11" t="s">
        <v>85</v>
      </c>
      <c r="E307" s="11" t="s">
        <v>44</v>
      </c>
      <c r="F307" s="11" t="s">
        <v>201</v>
      </c>
      <c r="G307" s="83">
        <v>43421</v>
      </c>
      <c r="H307" s="84">
        <v>236.89</v>
      </c>
      <c r="I307" s="86">
        <v>16.77</v>
      </c>
      <c r="J307" s="84">
        <v>197.72</v>
      </c>
      <c r="K307" s="85">
        <v>0.83460000000000001</v>
      </c>
      <c r="L307" s="86">
        <v>11.79</v>
      </c>
      <c r="M307" s="85">
        <v>1.47E-2</v>
      </c>
      <c r="N307" s="86">
        <v>1.2</v>
      </c>
      <c r="O307" s="11" t="s">
        <v>56</v>
      </c>
      <c r="P307" s="11" t="s">
        <v>56</v>
      </c>
      <c r="Q307" s="85">
        <v>1.6500000000000001E-2</v>
      </c>
      <c r="R307" s="86">
        <v>6</v>
      </c>
      <c r="S307" s="84">
        <v>325.35000000000002</v>
      </c>
      <c r="T307" s="108">
        <v>73546640418</v>
      </c>
      <c r="U307" s="11" t="s">
        <v>48</v>
      </c>
      <c r="V307" s="11" t="s">
        <v>198</v>
      </c>
    </row>
    <row r="308" spans="1:22" ht="15" customHeight="1" x14ac:dyDescent="0.25">
      <c r="A308" s="11" t="s">
        <v>726</v>
      </c>
      <c r="B308" s="82" t="s">
        <v>727</v>
      </c>
      <c r="C308" s="109" t="s">
        <v>84</v>
      </c>
      <c r="D308" s="11" t="s">
        <v>45</v>
      </c>
      <c r="E308" s="11" t="s">
        <v>46</v>
      </c>
      <c r="F308" s="11" t="s">
        <v>47</v>
      </c>
      <c r="G308" s="83">
        <v>43486</v>
      </c>
      <c r="H308" s="84">
        <v>7.71</v>
      </c>
      <c r="I308" s="86">
        <v>3.04</v>
      </c>
      <c r="J308" s="84">
        <v>21</v>
      </c>
      <c r="K308" s="85">
        <v>2.7237</v>
      </c>
      <c r="L308" s="86">
        <v>6.91</v>
      </c>
      <c r="M308" s="85">
        <v>2.1000000000000001E-2</v>
      </c>
      <c r="N308" s="86">
        <v>1.6</v>
      </c>
      <c r="O308" s="86">
        <v>1.34</v>
      </c>
      <c r="P308" s="84">
        <v>-24.53</v>
      </c>
      <c r="Q308" s="85">
        <v>-8.0000000000000002E-3</v>
      </c>
      <c r="R308" s="86">
        <v>5</v>
      </c>
      <c r="S308" s="84">
        <v>35.79</v>
      </c>
      <c r="T308" s="108">
        <v>4893210000</v>
      </c>
      <c r="U308" s="11" t="s">
        <v>63</v>
      </c>
      <c r="V308" s="11" t="s">
        <v>49</v>
      </c>
    </row>
    <row r="309" spans="1:22" ht="15" customHeight="1" x14ac:dyDescent="0.25">
      <c r="A309" s="11" t="s">
        <v>728</v>
      </c>
      <c r="B309" s="82" t="s">
        <v>729</v>
      </c>
      <c r="C309" s="109" t="s">
        <v>124</v>
      </c>
      <c r="D309" s="11" t="s">
        <v>85</v>
      </c>
      <c r="E309" s="11" t="s">
        <v>46</v>
      </c>
      <c r="F309" s="11" t="s">
        <v>86</v>
      </c>
      <c r="G309" s="83">
        <v>43226</v>
      </c>
      <c r="H309" s="84">
        <v>140.4</v>
      </c>
      <c r="I309" s="86">
        <v>11.6</v>
      </c>
      <c r="J309" s="84">
        <v>298.61</v>
      </c>
      <c r="K309" s="85">
        <v>2.1269</v>
      </c>
      <c r="L309" s="86">
        <v>25.74</v>
      </c>
      <c r="M309" s="85">
        <v>1.6899999999999998E-2</v>
      </c>
      <c r="N309" s="86">
        <v>1</v>
      </c>
      <c r="O309" s="86">
        <v>2.2000000000000002</v>
      </c>
      <c r="P309" s="84">
        <v>-14.63</v>
      </c>
      <c r="Q309" s="85">
        <v>8.6199999999999999E-2</v>
      </c>
      <c r="R309" s="86">
        <v>20</v>
      </c>
      <c r="S309" s="84">
        <v>97.04</v>
      </c>
      <c r="T309" s="108">
        <v>16680951001</v>
      </c>
      <c r="U309" s="11" t="s">
        <v>48</v>
      </c>
      <c r="V309" s="11" t="s">
        <v>152</v>
      </c>
    </row>
    <row r="310" spans="1:22" ht="15" customHeight="1" x14ac:dyDescent="0.25">
      <c r="A310" s="11" t="s">
        <v>730</v>
      </c>
      <c r="B310" s="82" t="s">
        <v>731</v>
      </c>
      <c r="C310" s="109" t="s">
        <v>53</v>
      </c>
      <c r="D310" s="11" t="s">
        <v>45</v>
      </c>
      <c r="E310" s="11" t="s">
        <v>46</v>
      </c>
      <c r="F310" s="11" t="s">
        <v>47</v>
      </c>
      <c r="G310" s="83">
        <v>43230</v>
      </c>
      <c r="H310" s="84">
        <v>0</v>
      </c>
      <c r="I310" s="86">
        <v>-0.64</v>
      </c>
      <c r="J310" s="84">
        <v>32.25</v>
      </c>
      <c r="K310" s="11" t="s">
        <v>56</v>
      </c>
      <c r="L310" s="11" t="s">
        <v>56</v>
      </c>
      <c r="M310" s="85">
        <v>2.23E-2</v>
      </c>
      <c r="N310" s="86">
        <v>1.3</v>
      </c>
      <c r="O310" s="86">
        <v>2.2200000000000002</v>
      </c>
      <c r="P310" s="84">
        <v>-6.6</v>
      </c>
      <c r="Q310" s="85">
        <v>-0.29449999999999998</v>
      </c>
      <c r="R310" s="86">
        <v>0</v>
      </c>
      <c r="S310" s="84">
        <v>0</v>
      </c>
      <c r="T310" s="108">
        <v>28252483500</v>
      </c>
      <c r="U310" s="11" t="s">
        <v>48</v>
      </c>
      <c r="V310" s="11" t="s">
        <v>222</v>
      </c>
    </row>
    <row r="311" spans="1:22" ht="15" customHeight="1" x14ac:dyDescent="0.25">
      <c r="A311" s="11" t="s">
        <v>732</v>
      </c>
      <c r="B311" s="82" t="s">
        <v>733</v>
      </c>
      <c r="C311" s="109" t="s">
        <v>124</v>
      </c>
      <c r="D311" s="11" t="s">
        <v>85</v>
      </c>
      <c r="E311" s="11" t="s">
        <v>46</v>
      </c>
      <c r="F311" s="11" t="s">
        <v>86</v>
      </c>
      <c r="G311" s="83">
        <v>43487</v>
      </c>
      <c r="H311" s="84">
        <v>55.72</v>
      </c>
      <c r="I311" s="86">
        <v>3.42</v>
      </c>
      <c r="J311" s="84">
        <v>91.35</v>
      </c>
      <c r="K311" s="85">
        <v>1.6394</v>
      </c>
      <c r="L311" s="86">
        <v>26.71</v>
      </c>
      <c r="M311" s="85">
        <v>2.4299999999999999E-2</v>
      </c>
      <c r="N311" s="86">
        <v>1</v>
      </c>
      <c r="O311" s="86">
        <v>2.42</v>
      </c>
      <c r="P311" s="84">
        <v>-3.27</v>
      </c>
      <c r="Q311" s="85">
        <v>9.11E-2</v>
      </c>
      <c r="R311" s="86">
        <v>4</v>
      </c>
      <c r="S311" s="84">
        <v>31.97</v>
      </c>
      <c r="T311" s="108">
        <v>11556450796</v>
      </c>
      <c r="U311" s="11" t="s">
        <v>48</v>
      </c>
      <c r="V311" s="11" t="s">
        <v>249</v>
      </c>
    </row>
    <row r="312" spans="1:22" ht="15" customHeight="1" x14ac:dyDescent="0.25">
      <c r="A312" s="11" t="s">
        <v>734</v>
      </c>
      <c r="B312" s="82" t="s">
        <v>735</v>
      </c>
      <c r="C312" s="109" t="s">
        <v>95</v>
      </c>
      <c r="D312" s="11" t="s">
        <v>85</v>
      </c>
      <c r="E312" s="11" t="s">
        <v>54</v>
      </c>
      <c r="F312" s="11" t="s">
        <v>107</v>
      </c>
      <c r="G312" s="83">
        <v>43481</v>
      </c>
      <c r="H312" s="84">
        <v>20.9</v>
      </c>
      <c r="I312" s="86">
        <v>0.96</v>
      </c>
      <c r="J312" s="84">
        <v>13.41</v>
      </c>
      <c r="K312" s="85">
        <v>0.64159999999999995</v>
      </c>
      <c r="L312" s="86">
        <v>13.97</v>
      </c>
      <c r="M312" s="85">
        <v>2.6100000000000002E-2</v>
      </c>
      <c r="N312" s="86">
        <v>1.4</v>
      </c>
      <c r="O312" s="11" t="s">
        <v>56</v>
      </c>
      <c r="P312" s="11" t="s">
        <v>56</v>
      </c>
      <c r="Q312" s="85">
        <v>2.7300000000000001E-2</v>
      </c>
      <c r="R312" s="86">
        <v>7</v>
      </c>
      <c r="S312" s="84">
        <v>15.53</v>
      </c>
      <c r="T312" s="108">
        <v>14037145310</v>
      </c>
      <c r="U312" s="11" t="s">
        <v>48</v>
      </c>
      <c r="V312" s="11" t="s">
        <v>268</v>
      </c>
    </row>
    <row r="313" spans="1:22" ht="15" customHeight="1" x14ac:dyDescent="0.25">
      <c r="A313" s="11" t="s">
        <v>736</v>
      </c>
      <c r="B313" s="82" t="s">
        <v>737</v>
      </c>
      <c r="C313" s="109" t="s">
        <v>132</v>
      </c>
      <c r="D313" s="11" t="s">
        <v>85</v>
      </c>
      <c r="E313" s="11" t="s">
        <v>44</v>
      </c>
      <c r="F313" s="11" t="s">
        <v>201</v>
      </c>
      <c r="G313" s="83">
        <v>43472</v>
      </c>
      <c r="H313" s="84">
        <v>20.45</v>
      </c>
      <c r="I313" s="86">
        <v>1.04</v>
      </c>
      <c r="J313" s="84">
        <v>15.37</v>
      </c>
      <c r="K313" s="85">
        <v>0.75160000000000005</v>
      </c>
      <c r="L313" s="86">
        <v>14.78</v>
      </c>
      <c r="M313" s="85">
        <v>3.9E-2</v>
      </c>
      <c r="N313" s="86">
        <v>0.9</v>
      </c>
      <c r="O313" s="86">
        <v>1.84</v>
      </c>
      <c r="P313" s="84">
        <v>-7.81</v>
      </c>
      <c r="Q313" s="85">
        <v>3.1399999999999997E-2</v>
      </c>
      <c r="R313" s="86">
        <v>5</v>
      </c>
      <c r="S313" s="84">
        <v>8.0500000000000007</v>
      </c>
      <c r="T313" s="108">
        <v>5544466168</v>
      </c>
      <c r="U313" s="11" t="s">
        <v>63</v>
      </c>
      <c r="V313" s="11" t="s">
        <v>139</v>
      </c>
    </row>
    <row r="314" spans="1:22" ht="15" customHeight="1" x14ac:dyDescent="0.25">
      <c r="A314" s="11" t="s">
        <v>738</v>
      </c>
      <c r="B314" s="82" t="s">
        <v>739</v>
      </c>
      <c r="C314" s="109" t="s">
        <v>70</v>
      </c>
      <c r="D314" s="11" t="s">
        <v>45</v>
      </c>
      <c r="E314" s="11" t="s">
        <v>44</v>
      </c>
      <c r="F314" s="11" t="s">
        <v>186</v>
      </c>
      <c r="G314" s="83">
        <v>43203</v>
      </c>
      <c r="H314" s="84">
        <v>167.49</v>
      </c>
      <c r="I314" s="86">
        <v>6.2</v>
      </c>
      <c r="J314" s="84">
        <v>138.76</v>
      </c>
      <c r="K314" s="85">
        <v>0.82850000000000001</v>
      </c>
      <c r="L314" s="86">
        <v>22.38</v>
      </c>
      <c r="M314" s="85">
        <v>0</v>
      </c>
      <c r="N314" s="86">
        <v>0.8</v>
      </c>
      <c r="O314" s="86">
        <v>1.62</v>
      </c>
      <c r="P314" s="84">
        <v>-91.86</v>
      </c>
      <c r="Q314" s="85">
        <v>6.9400000000000003E-2</v>
      </c>
      <c r="R314" s="86">
        <v>0</v>
      </c>
      <c r="S314" s="84">
        <v>0</v>
      </c>
      <c r="T314" s="108">
        <v>47755778469</v>
      </c>
      <c r="U314" s="11" t="s">
        <v>48</v>
      </c>
      <c r="V314" s="11" t="s">
        <v>87</v>
      </c>
    </row>
    <row r="315" spans="1:22" ht="15" customHeight="1" x14ac:dyDescent="0.25">
      <c r="A315" s="11" t="s">
        <v>740</v>
      </c>
      <c r="B315" s="82" t="s">
        <v>741</v>
      </c>
      <c r="C315" s="109" t="s">
        <v>70</v>
      </c>
      <c r="D315" s="11" t="s">
        <v>45</v>
      </c>
      <c r="E315" s="11" t="s">
        <v>46</v>
      </c>
      <c r="F315" s="11" t="s">
        <v>47</v>
      </c>
      <c r="G315" s="83">
        <v>43488</v>
      </c>
      <c r="H315" s="84">
        <v>0</v>
      </c>
      <c r="I315" s="86">
        <v>0.67</v>
      </c>
      <c r="J315" s="84">
        <v>31.22</v>
      </c>
      <c r="K315" s="11" t="s">
        <v>56</v>
      </c>
      <c r="L315" s="86">
        <v>46.6</v>
      </c>
      <c r="M315" s="85">
        <v>4.7399999999999998E-2</v>
      </c>
      <c r="N315" s="86">
        <v>0.4</v>
      </c>
      <c r="O315" s="86">
        <v>1.41</v>
      </c>
      <c r="P315" s="84">
        <v>-14.6</v>
      </c>
      <c r="Q315" s="85">
        <v>0.1905</v>
      </c>
      <c r="R315" s="86">
        <v>0</v>
      </c>
      <c r="S315" s="84">
        <v>12.24</v>
      </c>
      <c r="T315" s="108">
        <v>14977326370</v>
      </c>
      <c r="U315" s="11" t="s">
        <v>48</v>
      </c>
      <c r="V315" s="11" t="s">
        <v>71</v>
      </c>
    </row>
    <row r="316" spans="1:22" ht="15" customHeight="1" x14ac:dyDescent="0.25">
      <c r="A316" s="11" t="s">
        <v>742</v>
      </c>
      <c r="B316" s="82" t="s">
        <v>743</v>
      </c>
      <c r="C316" s="109" t="s">
        <v>70</v>
      </c>
      <c r="D316" s="11" t="s">
        <v>45</v>
      </c>
      <c r="E316" s="11" t="s">
        <v>54</v>
      </c>
      <c r="F316" s="11" t="s">
        <v>91</v>
      </c>
      <c r="G316" s="83">
        <v>43421</v>
      </c>
      <c r="H316" s="84">
        <v>289.75</v>
      </c>
      <c r="I316" s="86">
        <v>7.53</v>
      </c>
      <c r="J316" s="84">
        <v>186.43</v>
      </c>
      <c r="K316" s="85">
        <v>0.64339999999999997</v>
      </c>
      <c r="L316" s="86">
        <v>24.76</v>
      </c>
      <c r="M316" s="85">
        <v>1.9099999999999999E-2</v>
      </c>
      <c r="N316" s="86">
        <v>1.1000000000000001</v>
      </c>
      <c r="O316" s="86">
        <v>1.0900000000000001</v>
      </c>
      <c r="P316" s="84">
        <v>-21.1</v>
      </c>
      <c r="Q316" s="85">
        <v>8.1299999999999997E-2</v>
      </c>
      <c r="R316" s="86">
        <v>8</v>
      </c>
      <c r="S316" s="84">
        <v>16.600000000000001</v>
      </c>
      <c r="T316" s="108">
        <v>210577896767</v>
      </c>
      <c r="U316" s="11" t="s">
        <v>48</v>
      </c>
      <c r="V316" s="11" t="s">
        <v>64</v>
      </c>
    </row>
    <row r="317" spans="1:22" ht="15" customHeight="1" x14ac:dyDescent="0.25">
      <c r="A317" s="11" t="s">
        <v>744</v>
      </c>
      <c r="B317" s="82" t="s">
        <v>745</v>
      </c>
      <c r="C317" s="109" t="s">
        <v>44</v>
      </c>
      <c r="D317" s="11" t="s">
        <v>45</v>
      </c>
      <c r="E317" s="11" t="s">
        <v>46</v>
      </c>
      <c r="F317" s="11" t="s">
        <v>47</v>
      </c>
      <c r="G317" s="83">
        <v>43489</v>
      </c>
      <c r="H317" s="84">
        <v>0</v>
      </c>
      <c r="I317" s="86">
        <v>-8.92</v>
      </c>
      <c r="J317" s="84">
        <v>55.67</v>
      </c>
      <c r="K317" s="11" t="s">
        <v>56</v>
      </c>
      <c r="L317" s="11" t="s">
        <v>56</v>
      </c>
      <c r="M317" s="85">
        <v>1.7999999999999999E-2</v>
      </c>
      <c r="N317" s="86">
        <v>1.9</v>
      </c>
      <c r="O317" s="86">
        <v>2.2999999999999998</v>
      </c>
      <c r="P317" s="84">
        <v>-20.12</v>
      </c>
      <c r="Q317" s="85">
        <v>-7.3700000000000002E-2</v>
      </c>
      <c r="R317" s="86">
        <v>0</v>
      </c>
      <c r="S317" s="84">
        <v>0</v>
      </c>
      <c r="T317" s="108">
        <v>17138326255</v>
      </c>
      <c r="U317" s="11" t="s">
        <v>48</v>
      </c>
      <c r="V317" s="11" t="s">
        <v>222</v>
      </c>
    </row>
    <row r="318" spans="1:22" ht="15" customHeight="1" x14ac:dyDescent="0.25">
      <c r="A318" s="11" t="s">
        <v>1728</v>
      </c>
      <c r="B318" s="82" t="s">
        <v>1824</v>
      </c>
      <c r="C318" s="109" t="s">
        <v>84</v>
      </c>
      <c r="D318" s="11" t="s">
        <v>45</v>
      </c>
      <c r="E318" s="11" t="s">
        <v>46</v>
      </c>
      <c r="F318" s="11" t="s">
        <v>47</v>
      </c>
      <c r="G318" s="83">
        <v>43489</v>
      </c>
      <c r="H318" s="84">
        <v>28.38</v>
      </c>
      <c r="I318" s="86">
        <v>3.88</v>
      </c>
      <c r="J318" s="84">
        <v>55.14</v>
      </c>
      <c r="K318" s="85">
        <v>1.9429000000000001</v>
      </c>
      <c r="L318" s="86">
        <v>14.21</v>
      </c>
      <c r="M318" s="85">
        <v>2.3900000000000001E-2</v>
      </c>
      <c r="N318" s="86">
        <v>1.2</v>
      </c>
      <c r="O318" s="86">
        <v>2.5</v>
      </c>
      <c r="P318" s="84">
        <v>-6.07</v>
      </c>
      <c r="Q318" s="85">
        <v>2.86E-2</v>
      </c>
      <c r="R318" s="86">
        <v>7</v>
      </c>
      <c r="S318" s="84">
        <v>69.400000000000006</v>
      </c>
      <c r="T318" s="108">
        <v>9554273114</v>
      </c>
      <c r="U318" s="11" t="s">
        <v>63</v>
      </c>
      <c r="V318" s="11" t="s">
        <v>222</v>
      </c>
    </row>
    <row r="319" spans="1:22" ht="15" customHeight="1" x14ac:dyDescent="0.25">
      <c r="A319" s="11" t="s">
        <v>746</v>
      </c>
      <c r="B319" s="82" t="s">
        <v>747</v>
      </c>
      <c r="C319" s="109" t="s">
        <v>90</v>
      </c>
      <c r="D319" s="11" t="s">
        <v>45</v>
      </c>
      <c r="E319" s="11" t="s">
        <v>46</v>
      </c>
      <c r="F319" s="11" t="s">
        <v>47</v>
      </c>
      <c r="G319" s="83">
        <v>43207</v>
      </c>
      <c r="H319" s="84">
        <v>0</v>
      </c>
      <c r="I319" s="86">
        <v>0.18</v>
      </c>
      <c r="J319" s="84">
        <v>47.16</v>
      </c>
      <c r="K319" s="11" t="s">
        <v>56</v>
      </c>
      <c r="L319" s="86">
        <v>262</v>
      </c>
      <c r="M319" s="85">
        <v>1.9900000000000001E-2</v>
      </c>
      <c r="N319" s="86">
        <v>0.7</v>
      </c>
      <c r="O319" s="11" t="s">
        <v>56</v>
      </c>
      <c r="P319" s="11" t="s">
        <v>56</v>
      </c>
      <c r="Q319" s="85">
        <v>1.2675000000000001</v>
      </c>
      <c r="R319" s="86">
        <v>5</v>
      </c>
      <c r="S319" s="84">
        <v>59.42</v>
      </c>
      <c r="T319" s="108">
        <v>16917928397</v>
      </c>
      <c r="U319" s="11" t="s">
        <v>48</v>
      </c>
      <c r="V319" s="11" t="s">
        <v>57</v>
      </c>
    </row>
    <row r="320" spans="1:22" ht="15" customHeight="1" x14ac:dyDescent="0.25">
      <c r="A320" s="11" t="s">
        <v>748</v>
      </c>
      <c r="B320" s="82" t="s">
        <v>749</v>
      </c>
      <c r="C320" s="109" t="s">
        <v>90</v>
      </c>
      <c r="D320" s="11" t="s">
        <v>45</v>
      </c>
      <c r="E320" s="11" t="s">
        <v>44</v>
      </c>
      <c r="F320" s="11" t="s">
        <v>186</v>
      </c>
      <c r="G320" s="83">
        <v>43280</v>
      </c>
      <c r="H320" s="84">
        <v>40.590000000000003</v>
      </c>
      <c r="I320" s="86">
        <v>3.44</v>
      </c>
      <c r="J320" s="84">
        <v>36.57</v>
      </c>
      <c r="K320" s="85">
        <v>0.90100000000000002</v>
      </c>
      <c r="L320" s="86">
        <v>10.63</v>
      </c>
      <c r="M320" s="85">
        <v>3.9899999999999998E-2</v>
      </c>
      <c r="N320" s="86">
        <v>1.2</v>
      </c>
      <c r="O320" s="86">
        <v>1.1100000000000001</v>
      </c>
      <c r="P320" s="84">
        <v>-24.01</v>
      </c>
      <c r="Q320" s="85">
        <v>1.0699999999999999E-2</v>
      </c>
      <c r="R320" s="86">
        <v>7</v>
      </c>
      <c r="S320" s="84">
        <v>28.71</v>
      </c>
      <c r="T320" s="108">
        <v>5954802760</v>
      </c>
      <c r="U320" s="11" t="s">
        <v>63</v>
      </c>
      <c r="V320" s="11" t="s">
        <v>49</v>
      </c>
    </row>
    <row r="321" spans="1:22" ht="15" customHeight="1" x14ac:dyDescent="0.25">
      <c r="A321" s="11" t="s">
        <v>750</v>
      </c>
      <c r="B321" s="82" t="s">
        <v>751</v>
      </c>
      <c r="C321" s="109" t="s">
        <v>70</v>
      </c>
      <c r="D321" s="11" t="s">
        <v>45</v>
      </c>
      <c r="E321" s="11" t="s">
        <v>44</v>
      </c>
      <c r="F321" s="11" t="s">
        <v>186</v>
      </c>
      <c r="G321" s="83">
        <v>43261</v>
      </c>
      <c r="H321" s="84">
        <v>40.04</v>
      </c>
      <c r="I321" s="86">
        <v>1.04</v>
      </c>
      <c r="J321" s="84">
        <v>43.91</v>
      </c>
      <c r="K321" s="85">
        <v>1.0967</v>
      </c>
      <c r="L321" s="86">
        <v>42.22</v>
      </c>
      <c r="M321" s="85">
        <v>0</v>
      </c>
      <c r="N321" s="86">
        <v>0.7</v>
      </c>
      <c r="O321" s="86">
        <v>1.26</v>
      </c>
      <c r="P321" s="84">
        <v>-11.38</v>
      </c>
      <c r="Q321" s="85">
        <v>0.1686</v>
      </c>
      <c r="R321" s="86">
        <v>0</v>
      </c>
      <c r="S321" s="84">
        <v>5.23</v>
      </c>
      <c r="T321" s="108">
        <v>12791641605</v>
      </c>
      <c r="U321" s="11" t="s">
        <v>48</v>
      </c>
      <c r="V321" s="11" t="s">
        <v>87</v>
      </c>
    </row>
    <row r="322" spans="1:22" ht="15" customHeight="1" x14ac:dyDescent="0.25">
      <c r="A322" s="11" t="s">
        <v>752</v>
      </c>
      <c r="B322" s="82" t="s">
        <v>753</v>
      </c>
      <c r="C322" s="109" t="s">
        <v>44</v>
      </c>
      <c r="D322" s="11" t="s">
        <v>45</v>
      </c>
      <c r="E322" s="11" t="s">
        <v>46</v>
      </c>
      <c r="F322" s="11" t="s">
        <v>47</v>
      </c>
      <c r="G322" s="83">
        <v>43278</v>
      </c>
      <c r="H322" s="84">
        <v>96.64</v>
      </c>
      <c r="I322" s="86">
        <v>5.61</v>
      </c>
      <c r="J322" s="84">
        <v>147.93</v>
      </c>
      <c r="K322" s="85">
        <v>1.5306999999999999</v>
      </c>
      <c r="L322" s="86">
        <v>26.37</v>
      </c>
      <c r="M322" s="85">
        <v>1.8499999999999999E-2</v>
      </c>
      <c r="N322" s="86">
        <v>1.1000000000000001</v>
      </c>
      <c r="O322" s="86">
        <v>1.36</v>
      </c>
      <c r="P322" s="84">
        <v>-23.11</v>
      </c>
      <c r="Q322" s="85">
        <v>8.9300000000000004E-2</v>
      </c>
      <c r="R322" s="86">
        <v>7</v>
      </c>
      <c r="S322" s="84">
        <v>64.03</v>
      </c>
      <c r="T322" s="108">
        <v>109510798417</v>
      </c>
      <c r="U322" s="11" t="s">
        <v>48</v>
      </c>
      <c r="V322" s="11" t="s">
        <v>693</v>
      </c>
    </row>
    <row r="323" spans="1:22" ht="15" customHeight="1" x14ac:dyDescent="0.25">
      <c r="A323" s="11" t="s">
        <v>754</v>
      </c>
      <c r="B323" s="82" t="s">
        <v>755</v>
      </c>
      <c r="C323" s="109" t="s">
        <v>84</v>
      </c>
      <c r="D323" s="11" t="s">
        <v>45</v>
      </c>
      <c r="E323" s="11" t="s">
        <v>46</v>
      </c>
      <c r="F323" s="11" t="s">
        <v>47</v>
      </c>
      <c r="G323" s="83">
        <v>43477</v>
      </c>
      <c r="H323" s="84">
        <v>0</v>
      </c>
      <c r="I323" s="86">
        <v>1.36</v>
      </c>
      <c r="J323" s="84">
        <v>57.1</v>
      </c>
      <c r="K323" s="11" t="s">
        <v>56</v>
      </c>
      <c r="L323" s="86">
        <v>41.99</v>
      </c>
      <c r="M323" s="85">
        <v>4.9200000000000001E-2</v>
      </c>
      <c r="N323" s="86">
        <v>1.6</v>
      </c>
      <c r="O323" s="86">
        <v>2.96</v>
      </c>
      <c r="P323" s="84">
        <v>-6.54</v>
      </c>
      <c r="Q323" s="85">
        <v>0.16739999999999999</v>
      </c>
      <c r="R323" s="86">
        <v>20</v>
      </c>
      <c r="S323" s="84">
        <v>26.06</v>
      </c>
      <c r="T323" s="108">
        <v>6247025333</v>
      </c>
      <c r="U323" s="11" t="s">
        <v>63</v>
      </c>
      <c r="V323" s="11" t="s">
        <v>222</v>
      </c>
    </row>
    <row r="324" spans="1:22" ht="15" customHeight="1" x14ac:dyDescent="0.25">
      <c r="A324" s="11" t="s">
        <v>756</v>
      </c>
      <c r="B324" s="82" t="s">
        <v>757</v>
      </c>
      <c r="C324" s="109" t="s">
        <v>124</v>
      </c>
      <c r="D324" s="11" t="s">
        <v>45</v>
      </c>
      <c r="E324" s="11" t="s">
        <v>54</v>
      </c>
      <c r="F324" s="11" t="s">
        <v>91</v>
      </c>
      <c r="G324" s="83">
        <v>43261</v>
      </c>
      <c r="H324" s="84">
        <v>52.57</v>
      </c>
      <c r="I324" s="86">
        <v>1.37</v>
      </c>
      <c r="J324" s="84">
        <v>15.79</v>
      </c>
      <c r="K324" s="85">
        <v>0.3004</v>
      </c>
      <c r="L324" s="86">
        <v>11.53</v>
      </c>
      <c r="M324" s="85">
        <v>1.6500000000000001E-2</v>
      </c>
      <c r="N324" s="86">
        <v>1.6</v>
      </c>
      <c r="O324" s="86">
        <v>1.04</v>
      </c>
      <c r="P324" s="84">
        <v>-10.19</v>
      </c>
      <c r="Q324" s="85">
        <v>1.5100000000000001E-2</v>
      </c>
      <c r="R324" s="86">
        <v>2</v>
      </c>
      <c r="S324" s="84">
        <v>26.29</v>
      </c>
      <c r="T324" s="108">
        <v>22085125566</v>
      </c>
      <c r="U324" s="11" t="s">
        <v>48</v>
      </c>
      <c r="V324" s="11" t="s">
        <v>100</v>
      </c>
    </row>
    <row r="325" spans="1:22" ht="15" customHeight="1" x14ac:dyDescent="0.25">
      <c r="A325" s="11" t="s">
        <v>758</v>
      </c>
      <c r="B325" s="82" t="s">
        <v>759</v>
      </c>
      <c r="C325" s="109" t="s">
        <v>84</v>
      </c>
      <c r="D325" s="11" t="s">
        <v>45</v>
      </c>
      <c r="E325" s="11" t="s">
        <v>54</v>
      </c>
      <c r="F325" s="11" t="s">
        <v>91</v>
      </c>
      <c r="G325" s="83">
        <v>43439</v>
      </c>
      <c r="H325" s="84">
        <v>57.27</v>
      </c>
      <c r="I325" s="86">
        <v>2.23</v>
      </c>
      <c r="J325" s="84">
        <v>22.55</v>
      </c>
      <c r="K325" s="85">
        <v>0.39369999999999999</v>
      </c>
      <c r="L325" s="86">
        <v>10.11</v>
      </c>
      <c r="M325" s="85">
        <v>2.4799999999999999E-2</v>
      </c>
      <c r="N325" s="86">
        <v>1.4</v>
      </c>
      <c r="O325" s="86">
        <v>0.85</v>
      </c>
      <c r="P325" s="84">
        <v>-8.68</v>
      </c>
      <c r="Q325" s="85">
        <v>8.0999999999999996E-3</v>
      </c>
      <c r="R325" s="86">
        <v>2</v>
      </c>
      <c r="S325" s="84">
        <v>0</v>
      </c>
      <c r="T325" s="108">
        <v>35031311064</v>
      </c>
      <c r="U325" s="11" t="s">
        <v>48</v>
      </c>
      <c r="V325" s="11" t="s">
        <v>100</v>
      </c>
    </row>
    <row r="326" spans="1:22" ht="15" customHeight="1" x14ac:dyDescent="0.25">
      <c r="A326" s="11" t="s">
        <v>760</v>
      </c>
      <c r="B326" s="82" t="s">
        <v>761</v>
      </c>
      <c r="C326" s="109" t="s">
        <v>74</v>
      </c>
      <c r="D326" s="11" t="s">
        <v>53</v>
      </c>
      <c r="E326" s="11" t="s">
        <v>54</v>
      </c>
      <c r="F326" s="11" t="s">
        <v>55</v>
      </c>
      <c r="G326" s="83">
        <v>43483</v>
      </c>
      <c r="H326" s="84">
        <v>37.46</v>
      </c>
      <c r="I326" s="86">
        <v>2.0499999999999998</v>
      </c>
      <c r="J326" s="84">
        <v>23.62</v>
      </c>
      <c r="K326" s="85">
        <v>0.63049999999999995</v>
      </c>
      <c r="L326" s="86">
        <v>11.52</v>
      </c>
      <c r="M326" s="85">
        <v>4.0599999999999997E-2</v>
      </c>
      <c r="N326" s="86">
        <v>0.1</v>
      </c>
      <c r="O326" s="86">
        <v>2.04</v>
      </c>
      <c r="P326" s="84">
        <v>-6.68</v>
      </c>
      <c r="Q326" s="85">
        <v>1.5100000000000001E-2</v>
      </c>
      <c r="R326" s="86">
        <v>2</v>
      </c>
      <c r="S326" s="84">
        <v>8.61</v>
      </c>
      <c r="T326" s="108">
        <v>4854571532</v>
      </c>
      <c r="U326" s="11" t="s">
        <v>63</v>
      </c>
      <c r="V326" s="11" t="s">
        <v>198</v>
      </c>
    </row>
    <row r="327" spans="1:22" ht="15" customHeight="1" x14ac:dyDescent="0.25">
      <c r="A327" s="11" t="s">
        <v>762</v>
      </c>
      <c r="B327" s="82" t="s">
        <v>763</v>
      </c>
      <c r="C327" s="109" t="s">
        <v>106</v>
      </c>
      <c r="D327" s="11" t="s">
        <v>85</v>
      </c>
      <c r="E327" s="11" t="s">
        <v>44</v>
      </c>
      <c r="F327" s="11" t="s">
        <v>201</v>
      </c>
      <c r="G327" s="83">
        <v>43263</v>
      </c>
      <c r="H327" s="84">
        <v>43.45</v>
      </c>
      <c r="I327" s="86">
        <v>1.6</v>
      </c>
      <c r="J327" s="84">
        <v>42.04</v>
      </c>
      <c r="K327" s="85">
        <v>0.96750000000000003</v>
      </c>
      <c r="L327" s="86">
        <v>26.28</v>
      </c>
      <c r="M327" s="85">
        <v>1.6199999999999999E-2</v>
      </c>
      <c r="N327" s="86">
        <v>0.2</v>
      </c>
      <c r="O327" s="86">
        <v>1.61</v>
      </c>
      <c r="P327" s="84">
        <v>-1.27</v>
      </c>
      <c r="Q327" s="85">
        <v>8.8900000000000007E-2</v>
      </c>
      <c r="R327" s="86">
        <v>20</v>
      </c>
      <c r="S327" s="84">
        <v>19.559999999999999</v>
      </c>
      <c r="T327" s="108">
        <v>22474416329</v>
      </c>
      <c r="U327" s="11" t="s">
        <v>48</v>
      </c>
      <c r="V327" s="11" t="s">
        <v>127</v>
      </c>
    </row>
    <row r="328" spans="1:22" ht="15" customHeight="1" x14ac:dyDescent="0.25">
      <c r="A328" s="11" t="s">
        <v>764</v>
      </c>
      <c r="B328" s="82" t="s">
        <v>765</v>
      </c>
      <c r="C328" s="109" t="s">
        <v>70</v>
      </c>
      <c r="D328" s="11" t="s">
        <v>45</v>
      </c>
      <c r="E328" s="11" t="s">
        <v>44</v>
      </c>
      <c r="F328" s="11" t="s">
        <v>186</v>
      </c>
      <c r="G328" s="83">
        <v>43439</v>
      </c>
      <c r="H328" s="84">
        <v>209.33</v>
      </c>
      <c r="I328" s="86">
        <v>5.66</v>
      </c>
      <c r="J328" s="84">
        <v>157.22999999999999</v>
      </c>
      <c r="K328" s="85">
        <v>0.75109999999999999</v>
      </c>
      <c r="L328" s="86">
        <v>27.78</v>
      </c>
      <c r="M328" s="85">
        <v>1.4500000000000001E-2</v>
      </c>
      <c r="N328" s="86">
        <v>1.2</v>
      </c>
      <c r="O328" s="86">
        <v>1.17</v>
      </c>
      <c r="P328" s="84">
        <v>-36.130000000000003</v>
      </c>
      <c r="Q328" s="85">
        <v>9.64E-2</v>
      </c>
      <c r="R328" s="86">
        <v>17</v>
      </c>
      <c r="S328" s="84">
        <v>70.7</v>
      </c>
      <c r="T328" s="108">
        <v>18526410396</v>
      </c>
      <c r="U328" s="11" t="s">
        <v>48</v>
      </c>
      <c r="V328" s="11" t="s">
        <v>240</v>
      </c>
    </row>
    <row r="329" spans="1:22" ht="15" customHeight="1" x14ac:dyDescent="0.25">
      <c r="A329" s="11" t="s">
        <v>766</v>
      </c>
      <c r="B329" s="82" t="s">
        <v>767</v>
      </c>
      <c r="C329" s="109" t="s">
        <v>53</v>
      </c>
      <c r="D329" s="11" t="s">
        <v>45</v>
      </c>
      <c r="E329" s="11" t="s">
        <v>46</v>
      </c>
      <c r="F329" s="11" t="s">
        <v>47</v>
      </c>
      <c r="G329" s="83">
        <v>43471</v>
      </c>
      <c r="H329" s="84">
        <v>54.64</v>
      </c>
      <c r="I329" s="86">
        <v>3.1</v>
      </c>
      <c r="J329" s="84">
        <v>78.44</v>
      </c>
      <c r="K329" s="85">
        <v>1.4356</v>
      </c>
      <c r="L329" s="86">
        <v>25.3</v>
      </c>
      <c r="M329" s="85">
        <v>0</v>
      </c>
      <c r="N329" s="86">
        <v>0.9</v>
      </c>
      <c r="O329" s="86">
        <v>1.3</v>
      </c>
      <c r="P329" s="84">
        <v>-5.08</v>
      </c>
      <c r="Q329" s="85">
        <v>8.4000000000000005E-2</v>
      </c>
      <c r="R329" s="86">
        <v>0</v>
      </c>
      <c r="S329" s="84">
        <v>39.020000000000003</v>
      </c>
      <c r="T329" s="108">
        <v>11957237092</v>
      </c>
      <c r="U329" s="11" t="s">
        <v>48</v>
      </c>
      <c r="V329" s="11" t="s">
        <v>87</v>
      </c>
    </row>
    <row r="330" spans="1:22" ht="15" customHeight="1" x14ac:dyDescent="0.25">
      <c r="A330" s="11" t="s">
        <v>768</v>
      </c>
      <c r="B330" s="82" t="s">
        <v>769</v>
      </c>
      <c r="C330" s="109" t="s">
        <v>106</v>
      </c>
      <c r="D330" s="11" t="s">
        <v>85</v>
      </c>
      <c r="E330" s="11" t="s">
        <v>54</v>
      </c>
      <c r="F330" s="11" t="s">
        <v>107</v>
      </c>
      <c r="G330" s="83">
        <v>43499</v>
      </c>
      <c r="H330" s="84">
        <v>33.47</v>
      </c>
      <c r="I330" s="86">
        <v>0.87</v>
      </c>
      <c r="J330" s="84">
        <v>18.22</v>
      </c>
      <c r="K330" s="85">
        <v>0.5444</v>
      </c>
      <c r="L330" s="86">
        <v>20.94</v>
      </c>
      <c r="M330" s="85">
        <v>4.3900000000000002E-2</v>
      </c>
      <c r="N330" s="86">
        <v>1.2</v>
      </c>
      <c r="O330" s="86">
        <v>7.13</v>
      </c>
      <c r="P330" s="84">
        <v>-3.88</v>
      </c>
      <c r="Q330" s="85">
        <v>6.2199999999999998E-2</v>
      </c>
      <c r="R330" s="86">
        <v>0</v>
      </c>
      <c r="S330" s="84">
        <v>13.82</v>
      </c>
      <c r="T330" s="108">
        <v>13520369130</v>
      </c>
      <c r="U330" s="11" t="s">
        <v>48</v>
      </c>
      <c r="V330" s="11" t="s">
        <v>71</v>
      </c>
    </row>
    <row r="331" spans="1:22" ht="15" customHeight="1" x14ac:dyDescent="0.25">
      <c r="A331" s="11" t="s">
        <v>770</v>
      </c>
      <c r="B331" s="82" t="s">
        <v>771</v>
      </c>
      <c r="C331" s="109" t="s">
        <v>70</v>
      </c>
      <c r="D331" s="11" t="s">
        <v>45</v>
      </c>
      <c r="E331" s="11" t="s">
        <v>46</v>
      </c>
      <c r="F331" s="11" t="s">
        <v>47</v>
      </c>
      <c r="G331" s="83">
        <v>43491</v>
      </c>
      <c r="H331" s="84">
        <v>56.05</v>
      </c>
      <c r="I331" s="86">
        <v>3.94</v>
      </c>
      <c r="J331" s="84">
        <v>105.73</v>
      </c>
      <c r="K331" s="85">
        <v>1.8864000000000001</v>
      </c>
      <c r="L331" s="86">
        <v>26.84</v>
      </c>
      <c r="M331" s="85">
        <v>2.41E-2</v>
      </c>
      <c r="N331" s="86">
        <v>0.2</v>
      </c>
      <c r="O331" s="86">
        <v>1.01</v>
      </c>
      <c r="P331" s="84">
        <v>-18</v>
      </c>
      <c r="Q331" s="85">
        <v>9.1700000000000004E-2</v>
      </c>
      <c r="R331" s="86">
        <v>8</v>
      </c>
      <c r="S331" s="84">
        <v>22.56</v>
      </c>
      <c r="T331" s="108">
        <v>22182968825</v>
      </c>
      <c r="U331" s="11" t="s">
        <v>48</v>
      </c>
      <c r="V331" s="11" t="s">
        <v>127</v>
      </c>
    </row>
    <row r="332" spans="1:22" ht="15" customHeight="1" x14ac:dyDescent="0.25">
      <c r="A332" s="11" t="s">
        <v>772</v>
      </c>
      <c r="B332" s="82" t="s">
        <v>773</v>
      </c>
      <c r="C332" s="109" t="s">
        <v>84</v>
      </c>
      <c r="D332" s="11" t="s">
        <v>85</v>
      </c>
      <c r="E332" s="11" t="s">
        <v>46</v>
      </c>
      <c r="F332" s="11" t="s">
        <v>86</v>
      </c>
      <c r="G332" s="83">
        <v>43263</v>
      </c>
      <c r="H332" s="84">
        <v>275.56</v>
      </c>
      <c r="I332" s="86">
        <v>11.48</v>
      </c>
      <c r="J332" s="84">
        <v>305.95999999999998</v>
      </c>
      <c r="K332" s="85">
        <v>1.1103000000000001</v>
      </c>
      <c r="L332" s="86">
        <v>26.65</v>
      </c>
      <c r="M332" s="85">
        <v>6.1999999999999998E-3</v>
      </c>
      <c r="N332" s="86">
        <v>1</v>
      </c>
      <c r="O332" s="11" t="s">
        <v>56</v>
      </c>
      <c r="P332" s="11" t="s">
        <v>56</v>
      </c>
      <c r="Q332" s="85">
        <v>9.0800000000000006E-2</v>
      </c>
      <c r="R332" s="86">
        <v>1</v>
      </c>
      <c r="S332" s="84">
        <v>147.43</v>
      </c>
      <c r="T332" s="108">
        <v>41973733347</v>
      </c>
      <c r="U332" s="11" t="s">
        <v>48</v>
      </c>
      <c r="V332" s="11" t="s">
        <v>57</v>
      </c>
    </row>
    <row r="333" spans="1:22" ht="15" customHeight="1" x14ac:dyDescent="0.25">
      <c r="A333" s="11" t="s">
        <v>774</v>
      </c>
      <c r="B333" s="82" t="s">
        <v>775</v>
      </c>
      <c r="C333" s="109" t="s">
        <v>84</v>
      </c>
      <c r="D333" s="11" t="s">
        <v>45</v>
      </c>
      <c r="E333" s="11" t="s">
        <v>46</v>
      </c>
      <c r="F333" s="11" t="s">
        <v>47</v>
      </c>
      <c r="G333" s="83">
        <v>43421</v>
      </c>
      <c r="H333" s="84">
        <v>27.7</v>
      </c>
      <c r="I333" s="86">
        <v>10.71</v>
      </c>
      <c r="J333" s="84">
        <v>135.19</v>
      </c>
      <c r="K333" s="85">
        <v>4.8804999999999996</v>
      </c>
      <c r="L333" s="86">
        <v>12.62</v>
      </c>
      <c r="M333" s="85">
        <v>4.36E-2</v>
      </c>
      <c r="N333" s="86">
        <v>1.3</v>
      </c>
      <c r="O333" s="86">
        <v>1.31</v>
      </c>
      <c r="P333" s="84">
        <v>-58.8</v>
      </c>
      <c r="Q333" s="85">
        <v>2.06E-2</v>
      </c>
      <c r="R333" s="86">
        <v>20</v>
      </c>
      <c r="S333" s="84">
        <v>71.86</v>
      </c>
      <c r="T333" s="108">
        <v>122859863078</v>
      </c>
      <c r="U333" s="11" t="s">
        <v>48</v>
      </c>
      <c r="V333" s="11" t="s">
        <v>115</v>
      </c>
    </row>
    <row r="334" spans="1:22" ht="15" customHeight="1" x14ac:dyDescent="0.25">
      <c r="A334" s="11" t="s">
        <v>776</v>
      </c>
      <c r="B334" s="82" t="s">
        <v>777</v>
      </c>
      <c r="C334" s="109" t="s">
        <v>70</v>
      </c>
      <c r="D334" s="11" t="s">
        <v>45</v>
      </c>
      <c r="E334" s="11" t="s">
        <v>54</v>
      </c>
      <c r="F334" s="11" t="s">
        <v>91</v>
      </c>
      <c r="G334" s="83">
        <v>43484</v>
      </c>
      <c r="H334" s="84">
        <v>118.84</v>
      </c>
      <c r="I334" s="86">
        <v>3.09</v>
      </c>
      <c r="J334" s="84">
        <v>77.099999999999994</v>
      </c>
      <c r="K334" s="85">
        <v>0.64880000000000004</v>
      </c>
      <c r="L334" s="86">
        <v>24.95</v>
      </c>
      <c r="M334" s="85">
        <v>1.04E-2</v>
      </c>
      <c r="N334" s="86">
        <v>0.5</v>
      </c>
      <c r="O334" s="86">
        <v>1</v>
      </c>
      <c r="P334" s="84">
        <v>-15.79</v>
      </c>
      <c r="Q334" s="85">
        <v>8.2299999999999998E-2</v>
      </c>
      <c r="R334" s="86">
        <v>5</v>
      </c>
      <c r="S334" s="84">
        <v>45.72</v>
      </c>
      <c r="T334" s="108">
        <v>43914917820</v>
      </c>
      <c r="U334" s="11" t="s">
        <v>48</v>
      </c>
      <c r="V334" s="11" t="s">
        <v>198</v>
      </c>
    </row>
    <row r="335" spans="1:22" ht="15" customHeight="1" x14ac:dyDescent="0.25">
      <c r="A335" s="11" t="s">
        <v>778</v>
      </c>
      <c r="B335" s="82" t="s">
        <v>779</v>
      </c>
      <c r="C335" s="109" t="s">
        <v>44</v>
      </c>
      <c r="D335" s="11" t="s">
        <v>45</v>
      </c>
      <c r="E335" s="11" t="s">
        <v>46</v>
      </c>
      <c r="F335" s="11" t="s">
        <v>47</v>
      </c>
      <c r="G335" s="83">
        <v>43261</v>
      </c>
      <c r="H335" s="84">
        <v>100.64</v>
      </c>
      <c r="I335" s="86">
        <v>3.01</v>
      </c>
      <c r="J335" s="84">
        <v>203.16</v>
      </c>
      <c r="K335" s="85">
        <v>2.0186999999999999</v>
      </c>
      <c r="L335" s="86">
        <v>67.5</v>
      </c>
      <c r="M335" s="85">
        <v>0</v>
      </c>
      <c r="N335" s="86">
        <v>1</v>
      </c>
      <c r="O335" s="86">
        <v>0.96</v>
      </c>
      <c r="P335" s="84">
        <v>-9.18</v>
      </c>
      <c r="Q335" s="85">
        <v>0.29499999999999998</v>
      </c>
      <c r="R335" s="86">
        <v>0</v>
      </c>
      <c r="S335" s="84">
        <v>0</v>
      </c>
      <c r="T335" s="108">
        <v>17519299755</v>
      </c>
      <c r="U335" s="11" t="s">
        <v>48</v>
      </c>
      <c r="V335" s="11" t="s">
        <v>87</v>
      </c>
    </row>
    <row r="336" spans="1:22" ht="15" customHeight="1" x14ac:dyDescent="0.25">
      <c r="A336" s="11" t="s">
        <v>780</v>
      </c>
      <c r="B336" s="82" t="s">
        <v>781</v>
      </c>
      <c r="C336" s="109" t="s">
        <v>84</v>
      </c>
      <c r="D336" s="11" t="s">
        <v>85</v>
      </c>
      <c r="E336" s="11" t="s">
        <v>46</v>
      </c>
      <c r="F336" s="11" t="s">
        <v>86</v>
      </c>
      <c r="G336" s="83">
        <v>43478</v>
      </c>
      <c r="H336" s="84">
        <v>64.900000000000006</v>
      </c>
      <c r="I336" s="86">
        <v>4.79</v>
      </c>
      <c r="J336" s="84">
        <v>142.35</v>
      </c>
      <c r="K336" s="85">
        <v>2.1934</v>
      </c>
      <c r="L336" s="86">
        <v>29.72</v>
      </c>
      <c r="M336" s="85">
        <v>1.8700000000000001E-2</v>
      </c>
      <c r="N336" s="86">
        <v>0.8</v>
      </c>
      <c r="O336" s="86">
        <v>9.16</v>
      </c>
      <c r="P336" s="84">
        <v>16.77</v>
      </c>
      <c r="Q336" s="85">
        <v>0.1061</v>
      </c>
      <c r="R336" s="86">
        <v>15</v>
      </c>
      <c r="S336" s="84">
        <v>50.39</v>
      </c>
      <c r="T336" s="108">
        <v>15177215300</v>
      </c>
      <c r="U336" s="11" t="s">
        <v>48</v>
      </c>
      <c r="V336" s="11" t="s">
        <v>254</v>
      </c>
    </row>
    <row r="337" spans="1:22" ht="15" customHeight="1" x14ac:dyDescent="0.25">
      <c r="A337" s="11" t="s">
        <v>782</v>
      </c>
      <c r="B337" s="82" t="s">
        <v>783</v>
      </c>
      <c r="C337" s="109" t="s">
        <v>90</v>
      </c>
      <c r="D337" s="11" t="s">
        <v>85</v>
      </c>
      <c r="E337" s="11" t="s">
        <v>46</v>
      </c>
      <c r="F337" s="11" t="s">
        <v>86</v>
      </c>
      <c r="G337" s="83">
        <v>43284</v>
      </c>
      <c r="H337" s="84">
        <v>28.17</v>
      </c>
      <c r="I337" s="86">
        <v>1.22</v>
      </c>
      <c r="J337" s="84">
        <v>37.950000000000003</v>
      </c>
      <c r="K337" s="85">
        <v>1.3472</v>
      </c>
      <c r="L337" s="86">
        <v>31.11</v>
      </c>
      <c r="M337" s="85">
        <v>0</v>
      </c>
      <c r="N337" s="86">
        <v>0.8</v>
      </c>
      <c r="O337" s="86">
        <v>3.68</v>
      </c>
      <c r="P337" s="84">
        <v>0.33</v>
      </c>
      <c r="Q337" s="85">
        <v>0.113</v>
      </c>
      <c r="R337" s="86">
        <v>0</v>
      </c>
      <c r="S337" s="84">
        <v>20.43</v>
      </c>
      <c r="T337" s="108">
        <v>2412974898</v>
      </c>
      <c r="U337" s="11" t="s">
        <v>63</v>
      </c>
      <c r="V337" s="11" t="s">
        <v>100</v>
      </c>
    </row>
    <row r="338" spans="1:22" ht="15" customHeight="1" x14ac:dyDescent="0.25">
      <c r="A338" s="11" t="s">
        <v>784</v>
      </c>
      <c r="B338" s="82" t="s">
        <v>785</v>
      </c>
      <c r="C338" s="109" t="s">
        <v>90</v>
      </c>
      <c r="D338" s="11" t="s">
        <v>85</v>
      </c>
      <c r="E338" s="11" t="s">
        <v>46</v>
      </c>
      <c r="F338" s="11" t="s">
        <v>86</v>
      </c>
      <c r="G338" s="83">
        <v>43210</v>
      </c>
      <c r="H338" s="84">
        <v>154.15</v>
      </c>
      <c r="I338" s="86">
        <v>4</v>
      </c>
      <c r="J338" s="84">
        <v>281.04000000000002</v>
      </c>
      <c r="K338" s="85">
        <v>1.8231999999999999</v>
      </c>
      <c r="L338" s="86">
        <v>70.260000000000005</v>
      </c>
      <c r="M338" s="85">
        <v>0</v>
      </c>
      <c r="N338" s="86">
        <v>1.2</v>
      </c>
      <c r="O338" s="86">
        <v>4.95</v>
      </c>
      <c r="P338" s="84">
        <v>3.19</v>
      </c>
      <c r="Q338" s="85">
        <v>0.30880000000000002</v>
      </c>
      <c r="R338" s="86">
        <v>0</v>
      </c>
      <c r="S338" s="84">
        <v>43.61</v>
      </c>
      <c r="T338" s="108">
        <v>41312881256</v>
      </c>
      <c r="U338" s="11" t="s">
        <v>48</v>
      </c>
      <c r="V338" s="11" t="s">
        <v>87</v>
      </c>
    </row>
    <row r="339" spans="1:22" ht="15" customHeight="1" x14ac:dyDescent="0.25">
      <c r="A339" s="11" t="s">
        <v>786</v>
      </c>
      <c r="B339" s="82" t="s">
        <v>787</v>
      </c>
      <c r="C339" s="109" t="s">
        <v>53</v>
      </c>
      <c r="D339" s="11" t="s">
        <v>45</v>
      </c>
      <c r="E339" s="11" t="s">
        <v>46</v>
      </c>
      <c r="F339" s="11" t="s">
        <v>47</v>
      </c>
      <c r="G339" s="83">
        <v>43305</v>
      </c>
      <c r="H339" s="84">
        <v>0</v>
      </c>
      <c r="I339" s="86">
        <v>1.36</v>
      </c>
      <c r="J339" s="84">
        <v>27.79</v>
      </c>
      <c r="K339" s="11" t="s">
        <v>56</v>
      </c>
      <c r="L339" s="86">
        <v>20.43</v>
      </c>
      <c r="M339" s="85">
        <v>1.7600000000000001E-2</v>
      </c>
      <c r="N339" s="86">
        <v>1</v>
      </c>
      <c r="O339" s="86">
        <v>1.45</v>
      </c>
      <c r="P339" s="84">
        <v>-10.76</v>
      </c>
      <c r="Q339" s="85">
        <v>5.9700000000000003E-2</v>
      </c>
      <c r="R339" s="86">
        <v>2</v>
      </c>
      <c r="S339" s="84">
        <v>27.12</v>
      </c>
      <c r="T339" s="108">
        <v>28478813522</v>
      </c>
      <c r="U339" s="11" t="s">
        <v>48</v>
      </c>
      <c r="V339" s="11" t="s">
        <v>222</v>
      </c>
    </row>
    <row r="340" spans="1:22" ht="15" customHeight="1" x14ac:dyDescent="0.25">
      <c r="A340" s="11" t="s">
        <v>788</v>
      </c>
      <c r="B340" s="82" t="s">
        <v>789</v>
      </c>
      <c r="C340" s="109" t="s">
        <v>44</v>
      </c>
      <c r="D340" s="11" t="s">
        <v>45</v>
      </c>
      <c r="E340" s="11" t="s">
        <v>46</v>
      </c>
      <c r="F340" s="11" t="s">
        <v>47</v>
      </c>
      <c r="G340" s="83">
        <v>43214</v>
      </c>
      <c r="H340" s="84">
        <v>0</v>
      </c>
      <c r="I340" s="86">
        <v>-0.53</v>
      </c>
      <c r="J340" s="84">
        <v>81.599999999999994</v>
      </c>
      <c r="K340" s="11" t="s">
        <v>56</v>
      </c>
      <c r="L340" s="11" t="s">
        <v>56</v>
      </c>
      <c r="M340" s="85">
        <v>0</v>
      </c>
      <c r="N340" s="86">
        <v>1.3</v>
      </c>
      <c r="O340" s="86">
        <v>4.01</v>
      </c>
      <c r="P340" s="84">
        <v>3.95</v>
      </c>
      <c r="Q340" s="85">
        <v>-0.81230000000000002</v>
      </c>
      <c r="R340" s="86">
        <v>0</v>
      </c>
      <c r="S340" s="84">
        <v>0</v>
      </c>
      <c r="T340" s="108">
        <v>17365132475</v>
      </c>
      <c r="U340" s="11" t="s">
        <v>48</v>
      </c>
      <c r="V340" s="11" t="s">
        <v>108</v>
      </c>
    </row>
    <row r="341" spans="1:22" ht="15" customHeight="1" x14ac:dyDescent="0.25">
      <c r="A341" s="11" t="s">
        <v>790</v>
      </c>
      <c r="B341" s="82" t="s">
        <v>791</v>
      </c>
      <c r="C341" s="109" t="s">
        <v>84</v>
      </c>
      <c r="D341" s="11" t="s">
        <v>85</v>
      </c>
      <c r="E341" s="11" t="s">
        <v>44</v>
      </c>
      <c r="F341" s="11" t="s">
        <v>201</v>
      </c>
      <c r="G341" s="83">
        <v>43305</v>
      </c>
      <c r="H341" s="84">
        <v>84.01</v>
      </c>
      <c r="I341" s="86">
        <v>3.4</v>
      </c>
      <c r="J341" s="84">
        <v>81.239999999999995</v>
      </c>
      <c r="K341" s="85">
        <v>0.96699999999999997</v>
      </c>
      <c r="L341" s="86">
        <v>23.89</v>
      </c>
      <c r="M341" s="85">
        <v>1.5800000000000002E-2</v>
      </c>
      <c r="N341" s="86">
        <v>1.1000000000000001</v>
      </c>
      <c r="O341" s="11" t="s">
        <v>56</v>
      </c>
      <c r="P341" s="11" t="s">
        <v>56</v>
      </c>
      <c r="Q341" s="85">
        <v>7.6999999999999999E-2</v>
      </c>
      <c r="R341" s="86">
        <v>7</v>
      </c>
      <c r="S341" s="84">
        <v>58.48</v>
      </c>
      <c r="T341" s="108">
        <v>2281254885</v>
      </c>
      <c r="U341" s="11" t="s">
        <v>63</v>
      </c>
      <c r="V341" s="11" t="s">
        <v>268</v>
      </c>
    </row>
    <row r="342" spans="1:22" ht="15" customHeight="1" x14ac:dyDescent="0.25">
      <c r="A342" s="11" t="s">
        <v>792</v>
      </c>
      <c r="B342" s="82" t="s">
        <v>793</v>
      </c>
      <c r="C342" s="109" t="s">
        <v>53</v>
      </c>
      <c r="D342" s="11" t="s">
        <v>45</v>
      </c>
      <c r="E342" s="11" t="s">
        <v>44</v>
      </c>
      <c r="F342" s="11" t="s">
        <v>186</v>
      </c>
      <c r="G342" s="83">
        <v>43216</v>
      </c>
      <c r="H342" s="84">
        <v>48.06</v>
      </c>
      <c r="I342" s="86">
        <v>1.29</v>
      </c>
      <c r="J342" s="84">
        <v>52.23</v>
      </c>
      <c r="K342" s="85">
        <v>1.0868</v>
      </c>
      <c r="L342" s="86">
        <v>40.49</v>
      </c>
      <c r="M342" s="85">
        <v>0</v>
      </c>
      <c r="N342" s="86">
        <v>0.8</v>
      </c>
      <c r="O342" s="86">
        <v>0.79</v>
      </c>
      <c r="P342" s="84">
        <v>-13.03</v>
      </c>
      <c r="Q342" s="85">
        <v>0.15989999999999999</v>
      </c>
      <c r="R342" s="86">
        <v>0</v>
      </c>
      <c r="S342" s="84">
        <v>31.79</v>
      </c>
      <c r="T342" s="108">
        <v>20754112618</v>
      </c>
      <c r="U342" s="11" t="s">
        <v>48</v>
      </c>
      <c r="V342" s="11" t="s">
        <v>67</v>
      </c>
    </row>
    <row r="343" spans="1:22" ht="15" customHeight="1" x14ac:dyDescent="0.25">
      <c r="A343" s="11" t="s">
        <v>794</v>
      </c>
      <c r="B343" s="82" t="s">
        <v>795</v>
      </c>
      <c r="C343" s="109" t="s">
        <v>74</v>
      </c>
      <c r="D343" s="11" t="s">
        <v>53</v>
      </c>
      <c r="E343" s="11" t="s">
        <v>54</v>
      </c>
      <c r="F343" s="11" t="s">
        <v>55</v>
      </c>
      <c r="G343" s="83">
        <v>43281</v>
      </c>
      <c r="H343" s="84">
        <v>15.78</v>
      </c>
      <c r="I343" s="86">
        <v>0.99</v>
      </c>
      <c r="J343" s="84">
        <v>10.87</v>
      </c>
      <c r="K343" s="85">
        <v>0.68879999999999997</v>
      </c>
      <c r="L343" s="86">
        <v>10.98</v>
      </c>
      <c r="M343" s="85">
        <v>3.9600000000000003E-2</v>
      </c>
      <c r="N343" s="86">
        <v>0.6</v>
      </c>
      <c r="O343" s="86">
        <v>3.55</v>
      </c>
      <c r="P343" s="84">
        <v>2.4700000000000002</v>
      </c>
      <c r="Q343" s="85">
        <v>1.24E-2</v>
      </c>
      <c r="R343" s="86">
        <v>1</v>
      </c>
      <c r="S343" s="84">
        <v>10.1</v>
      </c>
      <c r="T343" s="108">
        <v>47487203260</v>
      </c>
      <c r="U343" s="11" t="s">
        <v>48</v>
      </c>
      <c r="V343" s="11" t="s">
        <v>115</v>
      </c>
    </row>
    <row r="344" spans="1:22" ht="15" customHeight="1" x14ac:dyDescent="0.25">
      <c r="A344" s="11" t="s">
        <v>796</v>
      </c>
      <c r="B344" s="82" t="s">
        <v>797</v>
      </c>
      <c r="C344" s="109" t="s">
        <v>90</v>
      </c>
      <c r="D344" s="11" t="s">
        <v>85</v>
      </c>
      <c r="E344" s="11" t="s">
        <v>46</v>
      </c>
      <c r="F344" s="11" t="s">
        <v>86</v>
      </c>
      <c r="G344" s="83">
        <v>43300</v>
      </c>
      <c r="H344" s="84">
        <v>43.17</v>
      </c>
      <c r="I344" s="86">
        <v>1.1200000000000001</v>
      </c>
      <c r="J344" s="84">
        <v>151.33000000000001</v>
      </c>
      <c r="K344" s="85">
        <v>3.5053999999999998</v>
      </c>
      <c r="L344" s="86">
        <v>135.12</v>
      </c>
      <c r="M344" s="85">
        <v>0</v>
      </c>
      <c r="N344" s="86">
        <v>1.7</v>
      </c>
      <c r="O344" s="86">
        <v>6.67</v>
      </c>
      <c r="P344" s="84">
        <v>8.86</v>
      </c>
      <c r="Q344" s="85">
        <v>0.6331</v>
      </c>
      <c r="R344" s="86">
        <v>0</v>
      </c>
      <c r="S344" s="84">
        <v>20.52</v>
      </c>
      <c r="T344" s="108">
        <v>3257075629</v>
      </c>
      <c r="U344" s="11" t="s">
        <v>63</v>
      </c>
      <c r="V344" s="11" t="s">
        <v>87</v>
      </c>
    </row>
    <row r="345" spans="1:22" ht="15" customHeight="1" x14ac:dyDescent="0.25">
      <c r="A345" s="11" t="s">
        <v>798</v>
      </c>
      <c r="B345" s="82" t="s">
        <v>799</v>
      </c>
      <c r="C345" s="109" t="s">
        <v>74</v>
      </c>
      <c r="D345" s="11" t="s">
        <v>53</v>
      </c>
      <c r="E345" s="11" t="s">
        <v>54</v>
      </c>
      <c r="F345" s="11" t="s">
        <v>55</v>
      </c>
      <c r="G345" s="83">
        <v>43300</v>
      </c>
      <c r="H345" s="84">
        <v>133.94</v>
      </c>
      <c r="I345" s="86">
        <v>6.73</v>
      </c>
      <c r="J345" s="84">
        <v>97.32</v>
      </c>
      <c r="K345" s="85">
        <v>0.72660000000000002</v>
      </c>
      <c r="L345" s="86">
        <v>14.46</v>
      </c>
      <c r="M345" s="85">
        <v>2.2599999999999999E-2</v>
      </c>
      <c r="N345" s="86">
        <v>0.7</v>
      </c>
      <c r="O345" s="86">
        <v>2.52</v>
      </c>
      <c r="P345" s="84">
        <v>-8.41</v>
      </c>
      <c r="Q345" s="85">
        <v>2.98E-2</v>
      </c>
      <c r="R345" s="86">
        <v>7</v>
      </c>
      <c r="S345" s="84">
        <v>82.1</v>
      </c>
      <c r="T345" s="108">
        <v>6880913258</v>
      </c>
      <c r="U345" s="11" t="s">
        <v>63</v>
      </c>
      <c r="V345" s="11" t="s">
        <v>268</v>
      </c>
    </row>
    <row r="346" spans="1:22" ht="15" customHeight="1" x14ac:dyDescent="0.25">
      <c r="A346" s="11" t="s">
        <v>800</v>
      </c>
      <c r="B346" s="82" t="s">
        <v>801</v>
      </c>
      <c r="C346" s="109" t="s">
        <v>95</v>
      </c>
      <c r="D346" s="11" t="s">
        <v>85</v>
      </c>
      <c r="E346" s="11" t="s">
        <v>54</v>
      </c>
      <c r="F346" s="11" t="s">
        <v>107</v>
      </c>
      <c r="G346" s="83">
        <v>43307</v>
      </c>
      <c r="H346" s="84">
        <v>28.34</v>
      </c>
      <c r="I346" s="86">
        <v>0.74</v>
      </c>
      <c r="J346" s="84">
        <v>11.28</v>
      </c>
      <c r="K346" s="85">
        <v>0.39800000000000002</v>
      </c>
      <c r="L346" s="86">
        <v>15.24</v>
      </c>
      <c r="M346" s="85">
        <v>5.9400000000000001E-2</v>
      </c>
      <c r="N346" s="86">
        <v>1.5</v>
      </c>
      <c r="O346" s="86">
        <v>2.19</v>
      </c>
      <c r="P346" s="84">
        <v>-8.64</v>
      </c>
      <c r="Q346" s="85">
        <v>3.3700000000000001E-2</v>
      </c>
      <c r="R346" s="86">
        <v>4</v>
      </c>
      <c r="S346" s="84">
        <v>11.37</v>
      </c>
      <c r="T346" s="108">
        <v>1181701796</v>
      </c>
      <c r="U346" s="11" t="s">
        <v>169</v>
      </c>
      <c r="V346" s="11" t="s">
        <v>71</v>
      </c>
    </row>
    <row r="347" spans="1:22" ht="15" customHeight="1" x14ac:dyDescent="0.25">
      <c r="A347" s="11" t="s">
        <v>802</v>
      </c>
      <c r="B347" s="82" t="s">
        <v>803</v>
      </c>
      <c r="C347" s="109" t="s">
        <v>90</v>
      </c>
      <c r="D347" s="11" t="s">
        <v>45</v>
      </c>
      <c r="E347" s="11" t="s">
        <v>46</v>
      </c>
      <c r="F347" s="11" t="s">
        <v>47</v>
      </c>
      <c r="G347" s="83">
        <v>43308</v>
      </c>
      <c r="H347" s="84">
        <v>1.03</v>
      </c>
      <c r="I347" s="86">
        <v>0.88</v>
      </c>
      <c r="J347" s="84">
        <v>24.87</v>
      </c>
      <c r="K347" s="85">
        <v>24.145600000000002</v>
      </c>
      <c r="L347" s="86">
        <v>28.26</v>
      </c>
      <c r="M347" s="85">
        <v>9.7000000000000003E-3</v>
      </c>
      <c r="N347" s="86">
        <v>1</v>
      </c>
      <c r="O347" s="86">
        <v>1.41</v>
      </c>
      <c r="P347" s="84">
        <v>1.03</v>
      </c>
      <c r="Q347" s="85">
        <v>9.8799999999999999E-2</v>
      </c>
      <c r="R347" s="86">
        <v>0</v>
      </c>
      <c r="S347" s="84">
        <v>33.409999999999997</v>
      </c>
      <c r="T347" s="108">
        <v>1672035026</v>
      </c>
      <c r="U347" s="11" t="s">
        <v>169</v>
      </c>
      <c r="V347" s="11" t="s">
        <v>222</v>
      </c>
    </row>
    <row r="348" spans="1:22" ht="15" customHeight="1" x14ac:dyDescent="0.25">
      <c r="A348" s="11" t="s">
        <v>804</v>
      </c>
      <c r="B348" s="82" t="s">
        <v>805</v>
      </c>
      <c r="C348" s="109" t="s">
        <v>132</v>
      </c>
      <c r="D348" s="11" t="s">
        <v>85</v>
      </c>
      <c r="E348" s="11" t="s">
        <v>44</v>
      </c>
      <c r="F348" s="11" t="s">
        <v>201</v>
      </c>
      <c r="G348" s="83">
        <v>43421</v>
      </c>
      <c r="H348" s="84">
        <v>57.21</v>
      </c>
      <c r="I348" s="86">
        <v>2.94</v>
      </c>
      <c r="J348" s="84">
        <v>49.22</v>
      </c>
      <c r="K348" s="85">
        <v>0.86029999999999995</v>
      </c>
      <c r="L348" s="86">
        <v>16.739999999999998</v>
      </c>
      <c r="M348" s="85">
        <v>2.1899999999999999E-2</v>
      </c>
      <c r="N348" s="86">
        <v>0.7</v>
      </c>
      <c r="O348" s="86">
        <v>1.51</v>
      </c>
      <c r="P348" s="84">
        <v>-5.85</v>
      </c>
      <c r="Q348" s="85">
        <v>4.1200000000000001E-2</v>
      </c>
      <c r="R348" s="86">
        <v>3</v>
      </c>
      <c r="S348" s="84">
        <v>38.869999999999997</v>
      </c>
      <c r="T348" s="108">
        <v>224640085571</v>
      </c>
      <c r="U348" s="11" t="s">
        <v>48</v>
      </c>
      <c r="V348" s="11" t="s">
        <v>100</v>
      </c>
    </row>
    <row r="349" spans="1:22" ht="15" customHeight="1" x14ac:dyDescent="0.25">
      <c r="A349" s="11" t="s">
        <v>806</v>
      </c>
      <c r="B349" s="82" t="s">
        <v>807</v>
      </c>
      <c r="C349" s="109" t="s">
        <v>124</v>
      </c>
      <c r="D349" s="11" t="s">
        <v>45</v>
      </c>
      <c r="E349" s="11" t="s">
        <v>54</v>
      </c>
      <c r="F349" s="11" t="s">
        <v>91</v>
      </c>
      <c r="G349" s="83">
        <v>43309</v>
      </c>
      <c r="H349" s="84">
        <v>90.12</v>
      </c>
      <c r="I349" s="86">
        <v>2.34</v>
      </c>
      <c r="J349" s="84">
        <v>39.24</v>
      </c>
      <c r="K349" s="85">
        <v>0.43540000000000001</v>
      </c>
      <c r="L349" s="86">
        <v>16.77</v>
      </c>
      <c r="M349" s="85">
        <v>0</v>
      </c>
      <c r="N349" s="86">
        <v>1.5</v>
      </c>
      <c r="O349" s="11" t="s">
        <v>56</v>
      </c>
      <c r="P349" s="11" t="s">
        <v>56</v>
      </c>
      <c r="Q349" s="85">
        <v>4.1300000000000003E-2</v>
      </c>
      <c r="R349" s="86">
        <v>0</v>
      </c>
      <c r="S349" s="84">
        <v>44.66</v>
      </c>
      <c r="T349" s="108">
        <v>746480994</v>
      </c>
      <c r="U349" s="11" t="s">
        <v>169</v>
      </c>
      <c r="V349" s="11" t="s">
        <v>198</v>
      </c>
    </row>
    <row r="350" spans="1:22" ht="15" customHeight="1" x14ac:dyDescent="0.25">
      <c r="A350" s="11" t="s">
        <v>808</v>
      </c>
      <c r="B350" s="82" t="s">
        <v>809</v>
      </c>
      <c r="C350" s="109" t="s">
        <v>44</v>
      </c>
      <c r="D350" s="11" t="s">
        <v>45</v>
      </c>
      <c r="E350" s="11" t="s">
        <v>46</v>
      </c>
      <c r="F350" s="11" t="s">
        <v>47</v>
      </c>
      <c r="G350" s="83">
        <v>43198</v>
      </c>
      <c r="H350" s="84">
        <v>68.91</v>
      </c>
      <c r="I350" s="86">
        <v>3.64</v>
      </c>
      <c r="J350" s="84">
        <v>220.91</v>
      </c>
      <c r="K350" s="85">
        <v>3.2058</v>
      </c>
      <c r="L350" s="86">
        <v>60.69</v>
      </c>
      <c r="M350" s="85">
        <v>6.1999999999999998E-3</v>
      </c>
      <c r="N350" s="86">
        <v>1.2</v>
      </c>
      <c r="O350" s="86">
        <v>0.63</v>
      </c>
      <c r="P350" s="84">
        <v>-7.18</v>
      </c>
      <c r="Q350" s="85">
        <v>0.26090000000000002</v>
      </c>
      <c r="R350" s="86">
        <v>3</v>
      </c>
      <c r="S350" s="84">
        <v>23.39</v>
      </c>
      <c r="T350" s="108">
        <v>57333877800</v>
      </c>
      <c r="U350" s="11" t="s">
        <v>48</v>
      </c>
      <c r="V350" s="11" t="s">
        <v>60</v>
      </c>
    </row>
    <row r="351" spans="1:22" ht="15" customHeight="1" x14ac:dyDescent="0.25">
      <c r="A351" s="11" t="s">
        <v>810</v>
      </c>
      <c r="B351" s="82" t="s">
        <v>811</v>
      </c>
      <c r="C351" s="109" t="s">
        <v>84</v>
      </c>
      <c r="D351" s="11" t="s">
        <v>85</v>
      </c>
      <c r="E351" s="11" t="s">
        <v>46</v>
      </c>
      <c r="F351" s="11" t="s">
        <v>86</v>
      </c>
      <c r="G351" s="83">
        <v>43198</v>
      </c>
      <c r="H351" s="84">
        <v>54.42</v>
      </c>
      <c r="I351" s="86">
        <v>3.64</v>
      </c>
      <c r="J351" s="84">
        <v>71.33</v>
      </c>
      <c r="K351" s="85">
        <v>1.3107</v>
      </c>
      <c r="L351" s="86">
        <v>19.600000000000001</v>
      </c>
      <c r="M351" s="85">
        <v>1.0800000000000001E-2</v>
      </c>
      <c r="N351" s="86">
        <v>1.3</v>
      </c>
      <c r="O351" s="86">
        <v>2.15</v>
      </c>
      <c r="P351" s="84">
        <v>-2.2599999999999998</v>
      </c>
      <c r="Q351" s="85">
        <v>5.5500000000000001E-2</v>
      </c>
      <c r="R351" s="86">
        <v>5</v>
      </c>
      <c r="S351" s="84">
        <v>56.41</v>
      </c>
      <c r="T351" s="108">
        <v>1742163964</v>
      </c>
      <c r="U351" s="11" t="s">
        <v>169</v>
      </c>
      <c r="V351" s="11" t="s">
        <v>60</v>
      </c>
    </row>
    <row r="352" spans="1:22" ht="15" customHeight="1" x14ac:dyDescent="0.25">
      <c r="A352" s="11" t="s">
        <v>812</v>
      </c>
      <c r="B352" s="82" t="s">
        <v>813</v>
      </c>
      <c r="C352" s="109" t="s">
        <v>74</v>
      </c>
      <c r="D352" s="11" t="s">
        <v>53</v>
      </c>
      <c r="E352" s="11" t="s">
        <v>54</v>
      </c>
      <c r="F352" s="11" t="s">
        <v>55</v>
      </c>
      <c r="G352" s="83">
        <v>43275</v>
      </c>
      <c r="H352" s="84">
        <v>113.93</v>
      </c>
      <c r="I352" s="86">
        <v>3.71</v>
      </c>
      <c r="J352" s="84">
        <v>46.41</v>
      </c>
      <c r="K352" s="85">
        <v>0.40739999999999998</v>
      </c>
      <c r="L352" s="86">
        <v>12.51</v>
      </c>
      <c r="M352" s="85">
        <v>4.0099999999999997E-2</v>
      </c>
      <c r="N352" s="86">
        <v>1.6</v>
      </c>
      <c r="O352" s="86">
        <v>1.63</v>
      </c>
      <c r="P352" s="84">
        <v>-46.64</v>
      </c>
      <c r="Q352" s="85">
        <v>0.02</v>
      </c>
      <c r="R352" s="86">
        <v>8</v>
      </c>
      <c r="S352" s="84">
        <v>40.25</v>
      </c>
      <c r="T352" s="108">
        <v>18797349418</v>
      </c>
      <c r="U352" s="11" t="s">
        <v>48</v>
      </c>
      <c r="V352" s="11" t="s">
        <v>304</v>
      </c>
    </row>
    <row r="353" spans="1:22" ht="15" customHeight="1" x14ac:dyDescent="0.25">
      <c r="A353" s="11" t="s">
        <v>814</v>
      </c>
      <c r="B353" s="82" t="s">
        <v>815</v>
      </c>
      <c r="C353" s="109" t="s">
        <v>90</v>
      </c>
      <c r="D353" s="11" t="s">
        <v>85</v>
      </c>
      <c r="E353" s="11" t="s">
        <v>46</v>
      </c>
      <c r="F353" s="11" t="s">
        <v>86</v>
      </c>
      <c r="G353" s="83">
        <v>43309</v>
      </c>
      <c r="H353" s="84">
        <v>11.66</v>
      </c>
      <c r="I353" s="86">
        <v>1.29</v>
      </c>
      <c r="J353" s="84">
        <v>66.28</v>
      </c>
      <c r="K353" s="85">
        <v>5.6844000000000001</v>
      </c>
      <c r="L353" s="86">
        <v>51.38</v>
      </c>
      <c r="M353" s="85">
        <v>1.09E-2</v>
      </c>
      <c r="N353" s="86">
        <v>0.9</v>
      </c>
      <c r="O353" s="86">
        <v>3.36</v>
      </c>
      <c r="P353" s="84">
        <v>11.66</v>
      </c>
      <c r="Q353" s="85">
        <v>0.21440000000000001</v>
      </c>
      <c r="R353" s="86">
        <v>3</v>
      </c>
      <c r="S353" s="84">
        <v>22.28</v>
      </c>
      <c r="T353" s="108">
        <v>2076817481</v>
      </c>
      <c r="U353" s="11" t="s">
        <v>63</v>
      </c>
      <c r="V353" s="11" t="s">
        <v>254</v>
      </c>
    </row>
    <row r="354" spans="1:22" ht="15" customHeight="1" x14ac:dyDescent="0.25">
      <c r="A354" s="11" t="s">
        <v>816</v>
      </c>
      <c r="B354" s="82" t="s">
        <v>817</v>
      </c>
      <c r="C354" s="109" t="s">
        <v>84</v>
      </c>
      <c r="D354" s="11" t="s">
        <v>45</v>
      </c>
      <c r="E354" s="11" t="s">
        <v>54</v>
      </c>
      <c r="F354" s="11" t="s">
        <v>91</v>
      </c>
      <c r="G354" s="83">
        <v>43207</v>
      </c>
      <c r="H354" s="84">
        <v>39.700000000000003</v>
      </c>
      <c r="I354" s="86">
        <v>1.45</v>
      </c>
      <c r="J354" s="84">
        <v>22.7</v>
      </c>
      <c r="K354" s="85">
        <v>0.57179999999999997</v>
      </c>
      <c r="L354" s="86">
        <v>15.66</v>
      </c>
      <c r="M354" s="85">
        <v>3.1699999999999999E-2</v>
      </c>
      <c r="N354" s="86">
        <v>1.1000000000000001</v>
      </c>
      <c r="O354" s="86">
        <v>0.97</v>
      </c>
      <c r="P354" s="84">
        <v>-7.7</v>
      </c>
      <c r="Q354" s="85">
        <v>3.5799999999999998E-2</v>
      </c>
      <c r="R354" s="86">
        <v>5</v>
      </c>
      <c r="S354" s="84">
        <v>14.47</v>
      </c>
      <c r="T354" s="108">
        <v>8724790693</v>
      </c>
      <c r="U354" s="11" t="s">
        <v>63</v>
      </c>
      <c r="V354" s="11" t="s">
        <v>818</v>
      </c>
    </row>
    <row r="355" spans="1:22" ht="15" customHeight="1" x14ac:dyDescent="0.25">
      <c r="A355" s="11" t="s">
        <v>819</v>
      </c>
      <c r="B355" s="82" t="s">
        <v>820</v>
      </c>
      <c r="C355" s="109" t="s">
        <v>132</v>
      </c>
      <c r="D355" s="11" t="s">
        <v>85</v>
      </c>
      <c r="E355" s="11" t="s">
        <v>54</v>
      </c>
      <c r="F355" s="11" t="s">
        <v>107</v>
      </c>
      <c r="G355" s="83">
        <v>43252</v>
      </c>
      <c r="H355" s="84">
        <v>242.01</v>
      </c>
      <c r="I355" s="86">
        <v>6.29</v>
      </c>
      <c r="J355" s="84">
        <v>136.62</v>
      </c>
      <c r="K355" s="85">
        <v>0.5645</v>
      </c>
      <c r="L355" s="86">
        <v>21.72</v>
      </c>
      <c r="M355" s="85">
        <v>0</v>
      </c>
      <c r="N355" s="86">
        <v>1.8</v>
      </c>
      <c r="O355" s="86">
        <v>9.5399999999999991</v>
      </c>
      <c r="P355" s="84">
        <v>27.4</v>
      </c>
      <c r="Q355" s="85">
        <v>6.6100000000000006E-2</v>
      </c>
      <c r="R355" s="86">
        <v>0</v>
      </c>
      <c r="S355" s="84">
        <v>83.87</v>
      </c>
      <c r="T355" s="108">
        <v>7295529598</v>
      </c>
      <c r="U355" s="11" t="s">
        <v>63</v>
      </c>
      <c r="V355" s="11" t="s">
        <v>100</v>
      </c>
    </row>
    <row r="356" spans="1:22" ht="15" customHeight="1" x14ac:dyDescent="0.25">
      <c r="A356" s="11" t="s">
        <v>821</v>
      </c>
      <c r="B356" s="82" t="s">
        <v>822</v>
      </c>
      <c r="C356" s="109" t="s">
        <v>84</v>
      </c>
      <c r="D356" s="11" t="s">
        <v>45</v>
      </c>
      <c r="E356" s="11" t="s">
        <v>46</v>
      </c>
      <c r="F356" s="11" t="s">
        <v>47</v>
      </c>
      <c r="G356" s="83">
        <v>43168</v>
      </c>
      <c r="H356" s="84">
        <v>0.41</v>
      </c>
      <c r="I356" s="86">
        <v>2.0699999999999998</v>
      </c>
      <c r="J356" s="84">
        <v>30.34</v>
      </c>
      <c r="K356" s="85">
        <v>74</v>
      </c>
      <c r="L356" s="86">
        <v>14.66</v>
      </c>
      <c r="M356" s="85">
        <v>6.3299999999999995E-2</v>
      </c>
      <c r="N356" s="86">
        <v>1.4</v>
      </c>
      <c r="O356" s="86">
        <v>2.64</v>
      </c>
      <c r="P356" s="84">
        <v>-7.63</v>
      </c>
      <c r="Q356" s="85">
        <v>3.0800000000000001E-2</v>
      </c>
      <c r="R356" s="86">
        <v>0</v>
      </c>
      <c r="S356" s="84">
        <v>32.51</v>
      </c>
      <c r="T356" s="108">
        <v>595149442</v>
      </c>
      <c r="U356" s="11" t="s">
        <v>169</v>
      </c>
      <c r="V356" s="11" t="s">
        <v>172</v>
      </c>
    </row>
    <row r="357" spans="1:22" ht="15" customHeight="1" x14ac:dyDescent="0.25">
      <c r="A357" s="11" t="s">
        <v>823</v>
      </c>
      <c r="B357" s="82" t="s">
        <v>824</v>
      </c>
      <c r="C357" s="109" t="s">
        <v>44</v>
      </c>
      <c r="D357" s="11" t="s">
        <v>45</v>
      </c>
      <c r="E357" s="11" t="s">
        <v>46</v>
      </c>
      <c r="F357" s="11" t="s">
        <v>47</v>
      </c>
      <c r="G357" s="83">
        <v>43310</v>
      </c>
      <c r="H357" s="84">
        <v>0.08</v>
      </c>
      <c r="I357" s="86">
        <v>-1.1100000000000001</v>
      </c>
      <c r="J357" s="84">
        <v>3.12</v>
      </c>
      <c r="K357" s="85">
        <v>39</v>
      </c>
      <c r="L357" s="11" t="s">
        <v>56</v>
      </c>
      <c r="M357" s="85">
        <v>0</v>
      </c>
      <c r="N357" s="86">
        <v>1.1000000000000001</v>
      </c>
      <c r="O357" s="86">
        <v>3.28</v>
      </c>
      <c r="P357" s="84">
        <v>0.08</v>
      </c>
      <c r="Q357" s="85">
        <v>-5.6599999999999998E-2</v>
      </c>
      <c r="R357" s="86">
        <v>0</v>
      </c>
      <c r="S357" s="84">
        <v>2.66</v>
      </c>
      <c r="T357" s="108">
        <v>409053824</v>
      </c>
      <c r="U357" s="11" t="s">
        <v>169</v>
      </c>
      <c r="V357" s="11" t="s">
        <v>349</v>
      </c>
    </row>
    <row r="358" spans="1:22" ht="15" customHeight="1" x14ac:dyDescent="0.25">
      <c r="A358" s="11" t="s">
        <v>825</v>
      </c>
      <c r="B358" s="82" t="s">
        <v>826</v>
      </c>
      <c r="C358" s="109" t="s">
        <v>70</v>
      </c>
      <c r="D358" s="11" t="s">
        <v>45</v>
      </c>
      <c r="E358" s="11" t="s">
        <v>44</v>
      </c>
      <c r="F358" s="11" t="s">
        <v>186</v>
      </c>
      <c r="G358" s="83">
        <v>43224</v>
      </c>
      <c r="H358" s="84">
        <v>157.29</v>
      </c>
      <c r="I358" s="86">
        <v>4.09</v>
      </c>
      <c r="J358" s="84">
        <v>129.02000000000001</v>
      </c>
      <c r="K358" s="85">
        <v>0.82030000000000003</v>
      </c>
      <c r="L358" s="86">
        <v>31.55</v>
      </c>
      <c r="M358" s="85">
        <v>0</v>
      </c>
      <c r="N358" s="86">
        <v>0.9</v>
      </c>
      <c r="O358" s="86">
        <v>1.1599999999999999</v>
      </c>
      <c r="P358" s="84">
        <v>-53.37</v>
      </c>
      <c r="Q358" s="85">
        <v>0.1152</v>
      </c>
      <c r="R358" s="86">
        <v>0</v>
      </c>
      <c r="S358" s="84">
        <v>68.3</v>
      </c>
      <c r="T358" s="108">
        <v>25551895766</v>
      </c>
      <c r="U358" s="11" t="s">
        <v>48</v>
      </c>
      <c r="V358" s="11" t="s">
        <v>87</v>
      </c>
    </row>
    <row r="359" spans="1:22" ht="15" customHeight="1" x14ac:dyDescent="0.25">
      <c r="A359" s="11" t="s">
        <v>827</v>
      </c>
      <c r="B359" s="82" t="s">
        <v>828</v>
      </c>
      <c r="C359" s="109" t="s">
        <v>90</v>
      </c>
      <c r="D359" s="11" t="s">
        <v>45</v>
      </c>
      <c r="E359" s="11" t="s">
        <v>54</v>
      </c>
      <c r="F359" s="11" t="s">
        <v>91</v>
      </c>
      <c r="G359" s="83">
        <v>43467</v>
      </c>
      <c r="H359" s="84">
        <v>170.93</v>
      </c>
      <c r="I359" s="86">
        <v>4.8899999999999997</v>
      </c>
      <c r="J359" s="84">
        <v>100.68</v>
      </c>
      <c r="K359" s="85">
        <v>0.58899999999999997</v>
      </c>
      <c r="L359" s="86">
        <v>20.59</v>
      </c>
      <c r="M359" s="85">
        <v>1.6899999999999998E-2</v>
      </c>
      <c r="N359" s="86">
        <v>1.3</v>
      </c>
      <c r="O359" s="86">
        <v>1.41</v>
      </c>
      <c r="P359" s="84">
        <v>-19.55</v>
      </c>
      <c r="Q359" s="85">
        <v>6.0400000000000002E-2</v>
      </c>
      <c r="R359" s="86">
        <v>7</v>
      </c>
      <c r="S359" s="84">
        <v>59.94</v>
      </c>
      <c r="T359" s="108">
        <v>24732646154</v>
      </c>
      <c r="U359" s="11" t="s">
        <v>48</v>
      </c>
      <c r="V359" s="11" t="s">
        <v>152</v>
      </c>
    </row>
    <row r="360" spans="1:22" ht="15" customHeight="1" x14ac:dyDescent="0.25">
      <c r="A360" s="11" t="s">
        <v>829</v>
      </c>
      <c r="B360" s="82" t="s">
        <v>830</v>
      </c>
      <c r="C360" s="109" t="s">
        <v>90</v>
      </c>
      <c r="D360" s="11" t="s">
        <v>85</v>
      </c>
      <c r="E360" s="11" t="s">
        <v>46</v>
      </c>
      <c r="F360" s="11" t="s">
        <v>86</v>
      </c>
      <c r="G360" s="83">
        <v>43309</v>
      </c>
      <c r="H360" s="84">
        <v>52.18</v>
      </c>
      <c r="I360" s="86">
        <v>1.77</v>
      </c>
      <c r="J360" s="84">
        <v>90.66</v>
      </c>
      <c r="K360" s="85">
        <v>1.7374000000000001</v>
      </c>
      <c r="L360" s="86">
        <v>51.22</v>
      </c>
      <c r="M360" s="85">
        <v>0</v>
      </c>
      <c r="N360" s="86">
        <v>1.7</v>
      </c>
      <c r="O360" s="86">
        <v>2.89</v>
      </c>
      <c r="P360" s="84">
        <v>7.4</v>
      </c>
      <c r="Q360" s="85">
        <v>0.21360000000000001</v>
      </c>
      <c r="R360" s="86">
        <v>0</v>
      </c>
      <c r="S360" s="84">
        <v>28.73</v>
      </c>
      <c r="T360" s="108">
        <v>2510103521</v>
      </c>
      <c r="U360" s="11" t="s">
        <v>63</v>
      </c>
      <c r="V360" s="11" t="s">
        <v>100</v>
      </c>
    </row>
    <row r="361" spans="1:22" ht="15" customHeight="1" x14ac:dyDescent="0.25">
      <c r="A361" s="11" t="s">
        <v>831</v>
      </c>
      <c r="B361" s="82" t="s">
        <v>832</v>
      </c>
      <c r="C361" s="109" t="s">
        <v>53</v>
      </c>
      <c r="D361" s="11" t="s">
        <v>45</v>
      </c>
      <c r="E361" s="11" t="s">
        <v>46</v>
      </c>
      <c r="F361" s="11" t="s">
        <v>47</v>
      </c>
      <c r="G361" s="83">
        <v>43309</v>
      </c>
      <c r="H361" s="84">
        <v>0</v>
      </c>
      <c r="I361" s="86">
        <v>0.48</v>
      </c>
      <c r="J361" s="84">
        <v>18.760000000000002</v>
      </c>
      <c r="K361" s="11" t="s">
        <v>56</v>
      </c>
      <c r="L361" s="86">
        <v>39.08</v>
      </c>
      <c r="M361" s="85">
        <v>0</v>
      </c>
      <c r="N361" s="86">
        <v>2.1</v>
      </c>
      <c r="O361" s="86">
        <v>2.68</v>
      </c>
      <c r="P361" s="84">
        <v>-18.510000000000002</v>
      </c>
      <c r="Q361" s="85">
        <v>0.15290000000000001</v>
      </c>
      <c r="R361" s="86">
        <v>0</v>
      </c>
      <c r="S361" s="84">
        <v>0</v>
      </c>
      <c r="T361" s="108">
        <v>2088715913</v>
      </c>
      <c r="U361" s="11" t="s">
        <v>63</v>
      </c>
      <c r="V361" s="11" t="s">
        <v>240</v>
      </c>
    </row>
    <row r="362" spans="1:22" ht="15" customHeight="1" x14ac:dyDescent="0.25">
      <c r="A362" s="11" t="s">
        <v>833</v>
      </c>
      <c r="B362" s="82" t="s">
        <v>834</v>
      </c>
      <c r="C362" s="109" t="s">
        <v>53</v>
      </c>
      <c r="D362" s="11" t="s">
        <v>45</v>
      </c>
      <c r="E362" s="11" t="s">
        <v>46</v>
      </c>
      <c r="F362" s="11" t="s">
        <v>47</v>
      </c>
      <c r="G362" s="83">
        <v>43499</v>
      </c>
      <c r="H362" s="84">
        <v>0</v>
      </c>
      <c r="I362" s="86">
        <v>0.77</v>
      </c>
      <c r="J362" s="84">
        <v>36.94</v>
      </c>
      <c r="K362" s="11" t="s">
        <v>56</v>
      </c>
      <c r="L362" s="86">
        <v>47.97</v>
      </c>
      <c r="M362" s="85">
        <v>6.0600000000000001E-2</v>
      </c>
      <c r="N362" s="86">
        <v>0.7</v>
      </c>
      <c r="O362" s="86">
        <v>0.97</v>
      </c>
      <c r="P362" s="84">
        <v>-30.15</v>
      </c>
      <c r="Q362" s="85">
        <v>0.19739999999999999</v>
      </c>
      <c r="R362" s="86">
        <v>8</v>
      </c>
      <c r="S362" s="84">
        <v>13.03</v>
      </c>
      <c r="T362" s="108">
        <v>10572966406</v>
      </c>
      <c r="U362" s="11" t="s">
        <v>48</v>
      </c>
      <c r="V362" s="11" t="s">
        <v>67</v>
      </c>
    </row>
    <row r="363" spans="1:22" ht="15" customHeight="1" x14ac:dyDescent="0.25">
      <c r="A363" s="11" t="s">
        <v>835</v>
      </c>
      <c r="B363" s="82" t="s">
        <v>836</v>
      </c>
      <c r="C363" s="109" t="s">
        <v>95</v>
      </c>
      <c r="D363" s="11" t="s">
        <v>53</v>
      </c>
      <c r="E363" s="11" t="s">
        <v>54</v>
      </c>
      <c r="F363" s="11" t="s">
        <v>55</v>
      </c>
      <c r="G363" s="83">
        <v>43309</v>
      </c>
      <c r="H363" s="84">
        <v>114.65</v>
      </c>
      <c r="I363" s="86">
        <v>2.98</v>
      </c>
      <c r="J363" s="84">
        <v>43.95</v>
      </c>
      <c r="K363" s="85">
        <v>0.38329999999999997</v>
      </c>
      <c r="L363" s="86">
        <v>14.75</v>
      </c>
      <c r="M363" s="85">
        <v>9.7999999999999997E-3</v>
      </c>
      <c r="N363" s="86">
        <v>0.9</v>
      </c>
      <c r="O363" s="86">
        <v>2.3199999999999998</v>
      </c>
      <c r="P363" s="84">
        <v>-6.66</v>
      </c>
      <c r="Q363" s="85">
        <v>3.1199999999999999E-2</v>
      </c>
      <c r="R363" s="86">
        <v>12</v>
      </c>
      <c r="S363" s="84">
        <v>62.27</v>
      </c>
      <c r="T363" s="108">
        <v>1908352543</v>
      </c>
      <c r="U363" s="11" t="s">
        <v>169</v>
      </c>
      <c r="V363" s="11" t="s">
        <v>191</v>
      </c>
    </row>
    <row r="364" spans="1:22" ht="15" customHeight="1" x14ac:dyDescent="0.25">
      <c r="A364" s="11" t="s">
        <v>837</v>
      </c>
      <c r="B364" s="82" t="s">
        <v>838</v>
      </c>
      <c r="C364" s="109" t="s">
        <v>90</v>
      </c>
      <c r="D364" s="11" t="s">
        <v>85</v>
      </c>
      <c r="E364" s="11" t="s">
        <v>46</v>
      </c>
      <c r="F364" s="11" t="s">
        <v>86</v>
      </c>
      <c r="G364" s="83">
        <v>43489</v>
      </c>
      <c r="H364" s="84">
        <v>173.7</v>
      </c>
      <c r="I364" s="86">
        <v>7.01</v>
      </c>
      <c r="J364" s="84">
        <v>522.42999999999995</v>
      </c>
      <c r="K364" s="85">
        <v>3.0076999999999998</v>
      </c>
      <c r="L364" s="86">
        <v>74.53</v>
      </c>
      <c r="M364" s="85">
        <v>0</v>
      </c>
      <c r="N364" s="86">
        <v>1.1000000000000001</v>
      </c>
      <c r="O364" s="86">
        <v>6.05</v>
      </c>
      <c r="P364" s="84">
        <v>27.03</v>
      </c>
      <c r="Q364" s="85">
        <v>0.3301</v>
      </c>
      <c r="R364" s="86">
        <v>0</v>
      </c>
      <c r="S364" s="84">
        <v>97.01</v>
      </c>
      <c r="T364" s="108">
        <v>59661505163</v>
      </c>
      <c r="U364" s="11" t="s">
        <v>48</v>
      </c>
      <c r="V364" s="11" t="s">
        <v>87</v>
      </c>
    </row>
    <row r="365" spans="1:22" ht="15" customHeight="1" x14ac:dyDescent="0.25">
      <c r="A365" s="11" t="s">
        <v>839</v>
      </c>
      <c r="B365" s="82" t="s">
        <v>840</v>
      </c>
      <c r="C365" s="109" t="s">
        <v>44</v>
      </c>
      <c r="D365" s="11" t="s">
        <v>45</v>
      </c>
      <c r="E365" s="11" t="s">
        <v>46</v>
      </c>
      <c r="F365" s="11" t="s">
        <v>47</v>
      </c>
      <c r="G365" s="83">
        <v>43488</v>
      </c>
      <c r="H365" s="84">
        <v>3.22</v>
      </c>
      <c r="I365" s="86">
        <v>1.42</v>
      </c>
      <c r="J365" s="84">
        <v>143.25</v>
      </c>
      <c r="K365" s="85">
        <v>44.4876</v>
      </c>
      <c r="L365" s="86">
        <v>100.88</v>
      </c>
      <c r="M365" s="85">
        <v>0</v>
      </c>
      <c r="N365" s="86">
        <v>1.3</v>
      </c>
      <c r="O365" s="86">
        <v>0.66</v>
      </c>
      <c r="P365" s="84">
        <v>-37.630000000000003</v>
      </c>
      <c r="Q365" s="85">
        <v>0.46189999999999998</v>
      </c>
      <c r="R365" s="86">
        <v>0</v>
      </c>
      <c r="S365" s="84">
        <v>19.739999999999998</v>
      </c>
      <c r="T365" s="108">
        <v>13020422250</v>
      </c>
      <c r="U365" s="11" t="s">
        <v>48</v>
      </c>
      <c r="V365" s="11" t="s">
        <v>115</v>
      </c>
    </row>
    <row r="366" spans="1:22" ht="15" customHeight="1" x14ac:dyDescent="0.25">
      <c r="A366" s="11" t="s">
        <v>841</v>
      </c>
      <c r="B366" s="82" t="s">
        <v>842</v>
      </c>
      <c r="C366" s="109" t="s">
        <v>44</v>
      </c>
      <c r="D366" s="11" t="s">
        <v>45</v>
      </c>
      <c r="E366" s="11" t="s">
        <v>46</v>
      </c>
      <c r="F366" s="11" t="s">
        <v>47</v>
      </c>
      <c r="G366" s="83">
        <v>43310</v>
      </c>
      <c r="H366" s="84">
        <v>14.32</v>
      </c>
      <c r="I366" s="86">
        <v>0.37</v>
      </c>
      <c r="J366" s="84">
        <v>30.28</v>
      </c>
      <c r="K366" s="85">
        <v>2.1145</v>
      </c>
      <c r="L366" s="86">
        <v>81.84</v>
      </c>
      <c r="M366" s="85">
        <v>9.1999999999999998E-3</v>
      </c>
      <c r="N366" s="86">
        <v>0.7</v>
      </c>
      <c r="O366" s="86">
        <v>1.45</v>
      </c>
      <c r="P366" s="84">
        <v>5.69</v>
      </c>
      <c r="Q366" s="85">
        <v>0.36670000000000003</v>
      </c>
      <c r="R366" s="86">
        <v>3</v>
      </c>
      <c r="S366" s="84">
        <v>17.420000000000002</v>
      </c>
      <c r="T366" s="108">
        <v>1001420182</v>
      </c>
      <c r="U366" s="11" t="s">
        <v>169</v>
      </c>
      <c r="V366" s="11" t="s">
        <v>87</v>
      </c>
    </row>
    <row r="367" spans="1:22" ht="15" customHeight="1" x14ac:dyDescent="0.25">
      <c r="A367" s="11" t="s">
        <v>843</v>
      </c>
      <c r="B367" s="82" t="s">
        <v>844</v>
      </c>
      <c r="C367" s="109" t="s">
        <v>53</v>
      </c>
      <c r="D367" s="11" t="s">
        <v>45</v>
      </c>
      <c r="E367" s="11" t="s">
        <v>44</v>
      </c>
      <c r="F367" s="11" t="s">
        <v>186</v>
      </c>
      <c r="G367" s="83">
        <v>43311</v>
      </c>
      <c r="H367" s="84">
        <v>54.98</v>
      </c>
      <c r="I367" s="86">
        <v>1.43</v>
      </c>
      <c r="J367" s="84">
        <v>56.21</v>
      </c>
      <c r="K367" s="85">
        <v>1.0224</v>
      </c>
      <c r="L367" s="86">
        <v>39.31</v>
      </c>
      <c r="M367" s="85">
        <v>0</v>
      </c>
      <c r="N367" s="86">
        <v>1.3</v>
      </c>
      <c r="O367" s="86">
        <v>1.46</v>
      </c>
      <c r="P367" s="84">
        <v>-28.23</v>
      </c>
      <c r="Q367" s="85">
        <v>0.154</v>
      </c>
      <c r="R367" s="86">
        <v>0</v>
      </c>
      <c r="S367" s="84">
        <v>34.58</v>
      </c>
      <c r="T367" s="108">
        <v>2215573323</v>
      </c>
      <c r="U367" s="11" t="s">
        <v>63</v>
      </c>
      <c r="V367" s="11" t="s">
        <v>100</v>
      </c>
    </row>
    <row r="368" spans="1:22" ht="15" customHeight="1" x14ac:dyDescent="0.25">
      <c r="A368" s="11" t="s">
        <v>845</v>
      </c>
      <c r="B368" s="82" t="s">
        <v>846</v>
      </c>
      <c r="C368" s="109" t="s">
        <v>84</v>
      </c>
      <c r="D368" s="11" t="s">
        <v>85</v>
      </c>
      <c r="E368" s="11" t="s">
        <v>46</v>
      </c>
      <c r="F368" s="11" t="s">
        <v>86</v>
      </c>
      <c r="G368" s="83">
        <v>43311</v>
      </c>
      <c r="H368" s="84">
        <v>12.23</v>
      </c>
      <c r="I368" s="86">
        <v>2.42</v>
      </c>
      <c r="J368" s="84">
        <v>53.08</v>
      </c>
      <c r="K368" s="85">
        <v>4.3400999999999996</v>
      </c>
      <c r="L368" s="86">
        <v>21.93</v>
      </c>
      <c r="M368" s="85">
        <v>9.5999999999999992E-3</v>
      </c>
      <c r="N368" s="86">
        <v>1.6</v>
      </c>
      <c r="O368" s="86">
        <v>1.58</v>
      </c>
      <c r="P368" s="84">
        <v>-6.89</v>
      </c>
      <c r="Q368" s="85">
        <v>6.7199999999999996E-2</v>
      </c>
      <c r="R368" s="86">
        <v>5</v>
      </c>
      <c r="S368" s="84">
        <v>35.24</v>
      </c>
      <c r="T368" s="108">
        <v>4649808160</v>
      </c>
      <c r="U368" s="11" t="s">
        <v>63</v>
      </c>
      <c r="V368" s="11" t="s">
        <v>693</v>
      </c>
    </row>
    <row r="369" spans="1:22" ht="15" customHeight="1" x14ac:dyDescent="0.25">
      <c r="A369" s="11" t="s">
        <v>847</v>
      </c>
      <c r="B369" s="82" t="s">
        <v>848</v>
      </c>
      <c r="C369" s="109" t="s">
        <v>106</v>
      </c>
      <c r="D369" s="11" t="s">
        <v>85</v>
      </c>
      <c r="E369" s="11" t="s">
        <v>46</v>
      </c>
      <c r="F369" s="11" t="s">
        <v>86</v>
      </c>
      <c r="G369" s="83">
        <v>43279</v>
      </c>
      <c r="H369" s="84">
        <v>77.599999999999994</v>
      </c>
      <c r="I369" s="86">
        <v>6.14</v>
      </c>
      <c r="J369" s="84">
        <v>138.41</v>
      </c>
      <c r="K369" s="85">
        <v>1.7836000000000001</v>
      </c>
      <c r="L369" s="86">
        <v>22.54</v>
      </c>
      <c r="M369" s="85">
        <v>2.07E-2</v>
      </c>
      <c r="N369" s="86">
        <v>1.2</v>
      </c>
      <c r="O369" s="86">
        <v>2.2000000000000002</v>
      </c>
      <c r="P369" s="84">
        <v>-16.27</v>
      </c>
      <c r="Q369" s="85">
        <v>7.0199999999999999E-2</v>
      </c>
      <c r="R369" s="86">
        <v>20</v>
      </c>
      <c r="S369" s="84">
        <v>47.91</v>
      </c>
      <c r="T369" s="108">
        <v>45924577625</v>
      </c>
      <c r="U369" s="11" t="s">
        <v>48</v>
      </c>
      <c r="V369" s="11" t="s">
        <v>693</v>
      </c>
    </row>
    <row r="370" spans="1:22" ht="15" customHeight="1" x14ac:dyDescent="0.25">
      <c r="A370" s="11" t="s">
        <v>849</v>
      </c>
      <c r="B370" s="82" t="s">
        <v>850</v>
      </c>
      <c r="C370" s="109" t="s">
        <v>44</v>
      </c>
      <c r="D370" s="11" t="s">
        <v>45</v>
      </c>
      <c r="E370" s="11" t="s">
        <v>46</v>
      </c>
      <c r="F370" s="11" t="s">
        <v>47</v>
      </c>
      <c r="G370" s="83">
        <v>43312</v>
      </c>
      <c r="H370" s="84">
        <v>0</v>
      </c>
      <c r="I370" s="86">
        <v>-1.64</v>
      </c>
      <c r="J370" s="84">
        <v>5.34</v>
      </c>
      <c r="K370" s="11" t="s">
        <v>56</v>
      </c>
      <c r="L370" s="11" t="s">
        <v>56</v>
      </c>
      <c r="M370" s="85">
        <v>9.4000000000000004E-3</v>
      </c>
      <c r="N370" s="86">
        <v>2</v>
      </c>
      <c r="O370" s="86">
        <v>2.1</v>
      </c>
      <c r="P370" s="84">
        <v>-5.9</v>
      </c>
      <c r="Q370" s="85">
        <v>-5.8799999999999998E-2</v>
      </c>
      <c r="R370" s="86">
        <v>0</v>
      </c>
      <c r="S370" s="84">
        <v>0</v>
      </c>
      <c r="T370" s="108">
        <v>177293505</v>
      </c>
      <c r="U370" s="11" t="s">
        <v>169</v>
      </c>
      <c r="V370" s="11" t="s">
        <v>87</v>
      </c>
    </row>
    <row r="371" spans="1:22" ht="15" customHeight="1" x14ac:dyDescent="0.25">
      <c r="A371" s="11" t="s">
        <v>851</v>
      </c>
      <c r="B371" s="82" t="s">
        <v>852</v>
      </c>
      <c r="C371" s="109" t="s">
        <v>52</v>
      </c>
      <c r="D371" s="11" t="s">
        <v>53</v>
      </c>
      <c r="E371" s="11" t="s">
        <v>54</v>
      </c>
      <c r="F371" s="11" t="s">
        <v>55</v>
      </c>
      <c r="G371" s="83">
        <v>43470</v>
      </c>
      <c r="H371" s="84">
        <v>39.47</v>
      </c>
      <c r="I371" s="86">
        <v>2.39</v>
      </c>
      <c r="J371" s="84">
        <v>18.579999999999998</v>
      </c>
      <c r="K371" s="85">
        <v>0.47070000000000001</v>
      </c>
      <c r="L371" s="86">
        <v>7.77</v>
      </c>
      <c r="M371" s="85">
        <v>6.1899999999999997E-2</v>
      </c>
      <c r="N371" s="86">
        <v>1.5</v>
      </c>
      <c r="O371" s="11" t="s">
        <v>56</v>
      </c>
      <c r="P371" s="11" t="s">
        <v>56</v>
      </c>
      <c r="Q371" s="85">
        <v>-3.5999999999999999E-3</v>
      </c>
      <c r="R371" s="86">
        <v>8</v>
      </c>
      <c r="S371" s="84">
        <v>33.89</v>
      </c>
      <c r="T371" s="108">
        <v>7642622848</v>
      </c>
      <c r="U371" s="11" t="s">
        <v>63</v>
      </c>
      <c r="V371" s="11" t="s">
        <v>198</v>
      </c>
    </row>
    <row r="372" spans="1:22" ht="15" customHeight="1" x14ac:dyDescent="0.25">
      <c r="A372" s="11" t="s">
        <v>853</v>
      </c>
      <c r="B372" s="82" t="s">
        <v>854</v>
      </c>
      <c r="C372" s="109" t="s">
        <v>90</v>
      </c>
      <c r="D372" s="11" t="s">
        <v>45</v>
      </c>
      <c r="E372" s="11" t="s">
        <v>54</v>
      </c>
      <c r="F372" s="11" t="s">
        <v>91</v>
      </c>
      <c r="G372" s="83">
        <v>43312</v>
      </c>
      <c r="H372" s="84">
        <v>138.55000000000001</v>
      </c>
      <c r="I372" s="86">
        <v>3.6</v>
      </c>
      <c r="J372" s="84">
        <v>80.61</v>
      </c>
      <c r="K372" s="85">
        <v>0.58179999999999998</v>
      </c>
      <c r="L372" s="86">
        <v>22.39</v>
      </c>
      <c r="M372" s="85">
        <v>1.9800000000000002E-2</v>
      </c>
      <c r="N372" s="86">
        <v>0.6</v>
      </c>
      <c r="O372" s="86">
        <v>0.87</v>
      </c>
      <c r="P372" s="84">
        <v>-39.54</v>
      </c>
      <c r="Q372" s="85">
        <v>6.9500000000000006E-2</v>
      </c>
      <c r="R372" s="86">
        <v>4</v>
      </c>
      <c r="S372" s="84">
        <v>0</v>
      </c>
      <c r="T372" s="108">
        <v>2080302285</v>
      </c>
      <c r="U372" s="11" t="s">
        <v>63</v>
      </c>
      <c r="V372" s="11" t="s">
        <v>375</v>
      </c>
    </row>
    <row r="373" spans="1:22" ht="15" customHeight="1" x14ac:dyDescent="0.25">
      <c r="A373" s="11" t="s">
        <v>855</v>
      </c>
      <c r="B373" s="82" t="s">
        <v>856</v>
      </c>
      <c r="C373" s="109" t="s">
        <v>70</v>
      </c>
      <c r="D373" s="11" t="s">
        <v>45</v>
      </c>
      <c r="E373" s="11" t="s">
        <v>54</v>
      </c>
      <c r="F373" s="11" t="s">
        <v>91</v>
      </c>
      <c r="G373" s="83">
        <v>43227</v>
      </c>
      <c r="H373" s="84">
        <v>149.78</v>
      </c>
      <c r="I373" s="86">
        <v>4.79</v>
      </c>
      <c r="J373" s="84">
        <v>108.64</v>
      </c>
      <c r="K373" s="85">
        <v>0.72529999999999994</v>
      </c>
      <c r="L373" s="86">
        <v>22.68</v>
      </c>
      <c r="M373" s="85">
        <v>8.5000000000000006E-3</v>
      </c>
      <c r="N373" s="86">
        <v>1.1000000000000001</v>
      </c>
      <c r="O373" s="86">
        <v>1.1299999999999999</v>
      </c>
      <c r="P373" s="84">
        <v>-11.21</v>
      </c>
      <c r="Q373" s="85">
        <v>7.0900000000000005E-2</v>
      </c>
      <c r="R373" s="86">
        <v>4</v>
      </c>
      <c r="S373" s="84">
        <v>43.59</v>
      </c>
      <c r="T373" s="108">
        <v>11810362973</v>
      </c>
      <c r="U373" s="11" t="s">
        <v>48</v>
      </c>
      <c r="V373" s="11" t="s">
        <v>366</v>
      </c>
    </row>
    <row r="374" spans="1:22" ht="15" customHeight="1" x14ac:dyDescent="0.25">
      <c r="A374" s="11" t="s">
        <v>857</v>
      </c>
      <c r="B374" s="82" t="s">
        <v>858</v>
      </c>
      <c r="C374" s="109" t="s">
        <v>53</v>
      </c>
      <c r="D374" s="11" t="s">
        <v>45</v>
      </c>
      <c r="E374" s="11" t="s">
        <v>46</v>
      </c>
      <c r="F374" s="11" t="s">
        <v>47</v>
      </c>
      <c r="G374" s="83">
        <v>43281</v>
      </c>
      <c r="H374" s="84">
        <v>2.7</v>
      </c>
      <c r="I374" s="86">
        <v>1.21</v>
      </c>
      <c r="J374" s="84">
        <v>26.76</v>
      </c>
      <c r="K374" s="85">
        <v>9.9110999999999994</v>
      </c>
      <c r="L374" s="86">
        <v>22.12</v>
      </c>
      <c r="M374" s="85">
        <v>1.2E-2</v>
      </c>
      <c r="N374" s="86">
        <v>0.6</v>
      </c>
      <c r="O374" s="86">
        <v>1.02</v>
      </c>
      <c r="P374" s="84">
        <v>-13.03</v>
      </c>
      <c r="Q374" s="85">
        <v>6.8099999999999994E-2</v>
      </c>
      <c r="R374" s="86">
        <v>0</v>
      </c>
      <c r="S374" s="84">
        <v>20.93</v>
      </c>
      <c r="T374" s="108">
        <v>4140173435</v>
      </c>
      <c r="U374" s="11" t="s">
        <v>63</v>
      </c>
      <c r="V374" s="11" t="s">
        <v>100</v>
      </c>
    </row>
    <row r="375" spans="1:22" ht="15" customHeight="1" x14ac:dyDescent="0.25">
      <c r="A375" s="11" t="s">
        <v>859</v>
      </c>
      <c r="B375" s="82" t="s">
        <v>860</v>
      </c>
      <c r="C375" s="109" t="s">
        <v>90</v>
      </c>
      <c r="D375" s="11" t="s">
        <v>45</v>
      </c>
      <c r="E375" s="11" t="s">
        <v>54</v>
      </c>
      <c r="F375" s="11" t="s">
        <v>91</v>
      </c>
      <c r="G375" s="83">
        <v>43313</v>
      </c>
      <c r="H375" s="84">
        <v>73.64</v>
      </c>
      <c r="I375" s="86">
        <v>1.91</v>
      </c>
      <c r="J375" s="84">
        <v>18</v>
      </c>
      <c r="K375" s="85">
        <v>0.24440000000000001</v>
      </c>
      <c r="L375" s="86">
        <v>9.42</v>
      </c>
      <c r="M375" s="85">
        <v>0</v>
      </c>
      <c r="N375" s="86">
        <v>0.9</v>
      </c>
      <c r="O375" s="86">
        <v>0.59</v>
      </c>
      <c r="P375" s="84">
        <v>-12.73</v>
      </c>
      <c r="Q375" s="85">
        <v>4.5999999999999999E-3</v>
      </c>
      <c r="R375" s="86">
        <v>0</v>
      </c>
      <c r="S375" s="84">
        <v>14.26</v>
      </c>
      <c r="T375" s="108">
        <v>5486148000</v>
      </c>
      <c r="U375" s="11" t="s">
        <v>63</v>
      </c>
      <c r="V375" s="11" t="s">
        <v>92</v>
      </c>
    </row>
    <row r="376" spans="1:22" ht="15" customHeight="1" x14ac:dyDescent="0.25">
      <c r="A376" s="11" t="s">
        <v>861</v>
      </c>
      <c r="B376" s="82" t="s">
        <v>862</v>
      </c>
      <c r="C376" s="109" t="s">
        <v>53</v>
      </c>
      <c r="D376" s="11" t="s">
        <v>45</v>
      </c>
      <c r="E376" s="11" t="s">
        <v>44</v>
      </c>
      <c r="F376" s="11" t="s">
        <v>186</v>
      </c>
      <c r="G376" s="83">
        <v>43314</v>
      </c>
      <c r="H376" s="84">
        <v>99.25</v>
      </c>
      <c r="I376" s="86">
        <v>2.58</v>
      </c>
      <c r="J376" s="84">
        <v>80.900000000000006</v>
      </c>
      <c r="K376" s="85">
        <v>0.81510000000000005</v>
      </c>
      <c r="L376" s="86">
        <v>31.36</v>
      </c>
      <c r="M376" s="85">
        <v>4.8999999999999998E-3</v>
      </c>
      <c r="N376" s="86">
        <v>1.3</v>
      </c>
      <c r="O376" s="86">
        <v>1.33</v>
      </c>
      <c r="P376" s="84">
        <v>-11.94</v>
      </c>
      <c r="Q376" s="85">
        <v>0.1143</v>
      </c>
      <c r="R376" s="86">
        <v>5</v>
      </c>
      <c r="S376" s="84">
        <v>32.67</v>
      </c>
      <c r="T376" s="108">
        <v>2557087248</v>
      </c>
      <c r="U376" s="11" t="s">
        <v>63</v>
      </c>
      <c r="V376" s="11" t="s">
        <v>152</v>
      </c>
    </row>
    <row r="377" spans="1:22" ht="15" customHeight="1" x14ac:dyDescent="0.25">
      <c r="A377" s="11" t="s">
        <v>863</v>
      </c>
      <c r="B377" s="82" t="s">
        <v>864</v>
      </c>
      <c r="C377" s="109" t="s">
        <v>53</v>
      </c>
      <c r="D377" s="11" t="s">
        <v>45</v>
      </c>
      <c r="E377" s="11" t="s">
        <v>46</v>
      </c>
      <c r="F377" s="11" t="s">
        <v>47</v>
      </c>
      <c r="G377" s="83">
        <v>43486</v>
      </c>
      <c r="H377" s="84">
        <v>2.2000000000000002</v>
      </c>
      <c r="I377" s="86">
        <v>1.51</v>
      </c>
      <c r="J377" s="84">
        <v>33.82</v>
      </c>
      <c r="K377" s="85">
        <v>15.3727</v>
      </c>
      <c r="L377" s="86">
        <v>22.4</v>
      </c>
      <c r="M377" s="85">
        <v>3.0800000000000001E-2</v>
      </c>
      <c r="N377" s="86">
        <v>1.1000000000000001</v>
      </c>
      <c r="O377" s="86">
        <v>1.05</v>
      </c>
      <c r="P377" s="84">
        <v>-15.6</v>
      </c>
      <c r="Q377" s="85">
        <v>6.9500000000000006E-2</v>
      </c>
      <c r="R377" s="86">
        <v>1</v>
      </c>
      <c r="S377" s="84">
        <v>29.58</v>
      </c>
      <c r="T377" s="108">
        <v>30867953381</v>
      </c>
      <c r="U377" s="11" t="s">
        <v>48</v>
      </c>
      <c r="V377" s="11" t="s">
        <v>64</v>
      </c>
    </row>
    <row r="378" spans="1:22" ht="15" customHeight="1" x14ac:dyDescent="0.25">
      <c r="A378" s="11" t="s">
        <v>865</v>
      </c>
      <c r="B378" s="82" t="s">
        <v>866</v>
      </c>
      <c r="C378" s="109" t="s">
        <v>44</v>
      </c>
      <c r="D378" s="11" t="s">
        <v>45</v>
      </c>
      <c r="E378" s="11" t="s">
        <v>46</v>
      </c>
      <c r="F378" s="11" t="s">
        <v>47</v>
      </c>
      <c r="G378" s="83">
        <v>43259</v>
      </c>
      <c r="H378" s="84">
        <v>0</v>
      </c>
      <c r="I378" s="86">
        <v>-0.51</v>
      </c>
      <c r="J378" s="84">
        <v>1.34</v>
      </c>
      <c r="K378" s="11" t="s">
        <v>56</v>
      </c>
      <c r="L378" s="11" t="s">
        <v>56</v>
      </c>
      <c r="M378" s="85">
        <v>0</v>
      </c>
      <c r="N378" s="86">
        <v>1.2</v>
      </c>
      <c r="O378" s="86">
        <v>1.73</v>
      </c>
      <c r="P378" s="84">
        <v>-11.59</v>
      </c>
      <c r="Q378" s="85">
        <v>-5.5599999999999997E-2</v>
      </c>
      <c r="R378" s="86">
        <v>0</v>
      </c>
      <c r="S378" s="84">
        <v>0</v>
      </c>
      <c r="T378" s="108">
        <v>422634268</v>
      </c>
      <c r="U378" s="11" t="s">
        <v>169</v>
      </c>
      <c r="V378" s="11" t="s">
        <v>75</v>
      </c>
    </row>
    <row r="379" spans="1:22" ht="15" customHeight="1" x14ac:dyDescent="0.25">
      <c r="A379" s="11" t="s">
        <v>867</v>
      </c>
      <c r="B379" s="82" t="s">
        <v>868</v>
      </c>
      <c r="C379" s="109" t="s">
        <v>44</v>
      </c>
      <c r="D379" s="11" t="s">
        <v>45</v>
      </c>
      <c r="E379" s="11" t="s">
        <v>46</v>
      </c>
      <c r="F379" s="11" t="s">
        <v>47</v>
      </c>
      <c r="G379" s="83">
        <v>43234</v>
      </c>
      <c r="H379" s="84">
        <v>27.63</v>
      </c>
      <c r="I379" s="86">
        <v>2.86</v>
      </c>
      <c r="J379" s="84">
        <v>66.53</v>
      </c>
      <c r="K379" s="85">
        <v>2.4079000000000002</v>
      </c>
      <c r="L379" s="86">
        <v>23.26</v>
      </c>
      <c r="M379" s="85">
        <v>6.7999999999999996E-3</v>
      </c>
      <c r="N379" s="86">
        <v>1.4</v>
      </c>
      <c r="O379" s="86">
        <v>1.49</v>
      </c>
      <c r="P379" s="84">
        <v>-15.46</v>
      </c>
      <c r="Q379" s="85">
        <v>7.3800000000000004E-2</v>
      </c>
      <c r="R379" s="86">
        <v>1</v>
      </c>
      <c r="S379" s="84">
        <v>58.61</v>
      </c>
      <c r="T379" s="108">
        <v>9469547376</v>
      </c>
      <c r="U379" s="11" t="s">
        <v>63</v>
      </c>
      <c r="V379" s="11" t="s">
        <v>64</v>
      </c>
    </row>
    <row r="380" spans="1:22" ht="15" customHeight="1" x14ac:dyDescent="0.25">
      <c r="A380" s="11" t="s">
        <v>869</v>
      </c>
      <c r="B380" s="82" t="s">
        <v>870</v>
      </c>
      <c r="C380" s="109" t="s">
        <v>90</v>
      </c>
      <c r="D380" s="11" t="s">
        <v>85</v>
      </c>
      <c r="E380" s="11" t="s">
        <v>46</v>
      </c>
      <c r="F380" s="11" t="s">
        <v>86</v>
      </c>
      <c r="G380" s="83">
        <v>43316</v>
      </c>
      <c r="H380" s="84">
        <v>89.44</v>
      </c>
      <c r="I380" s="86">
        <v>4.55</v>
      </c>
      <c r="J380" s="84">
        <v>158.44</v>
      </c>
      <c r="K380" s="85">
        <v>1.7715000000000001</v>
      </c>
      <c r="L380" s="86">
        <v>34.82</v>
      </c>
      <c r="M380" s="85">
        <v>1.06E-2</v>
      </c>
      <c r="N380" s="86">
        <v>0.5</v>
      </c>
      <c r="O380" s="86">
        <v>3.09</v>
      </c>
      <c r="P380" s="84">
        <v>10.87</v>
      </c>
      <c r="Q380" s="85">
        <v>0.13159999999999999</v>
      </c>
      <c r="R380" s="86">
        <v>13</v>
      </c>
      <c r="S380" s="84">
        <v>67.88</v>
      </c>
      <c r="T380" s="108">
        <v>2975978565</v>
      </c>
      <c r="U380" s="11" t="s">
        <v>63</v>
      </c>
      <c r="V380" s="11" t="s">
        <v>127</v>
      </c>
    </row>
    <row r="381" spans="1:22" ht="15" customHeight="1" x14ac:dyDescent="0.25">
      <c r="A381" s="11" t="s">
        <v>871</v>
      </c>
      <c r="B381" s="82" t="s">
        <v>872</v>
      </c>
      <c r="C381" s="109" t="s">
        <v>70</v>
      </c>
      <c r="D381" s="11" t="s">
        <v>45</v>
      </c>
      <c r="E381" s="11" t="s">
        <v>46</v>
      </c>
      <c r="F381" s="11" t="s">
        <v>47</v>
      </c>
      <c r="G381" s="83">
        <v>43316</v>
      </c>
      <c r="H381" s="84">
        <v>119.67</v>
      </c>
      <c r="I381" s="86">
        <v>3.52</v>
      </c>
      <c r="J381" s="84">
        <v>135.61000000000001</v>
      </c>
      <c r="K381" s="85">
        <v>1.1332</v>
      </c>
      <c r="L381" s="86">
        <v>38.53</v>
      </c>
      <c r="M381" s="85">
        <v>8.6999999999999994E-3</v>
      </c>
      <c r="N381" s="86">
        <v>0.9</v>
      </c>
      <c r="O381" s="86">
        <v>1.25</v>
      </c>
      <c r="P381" s="84">
        <v>-4.13</v>
      </c>
      <c r="Q381" s="85">
        <v>0.15010000000000001</v>
      </c>
      <c r="R381" s="86">
        <v>20</v>
      </c>
      <c r="S381" s="84">
        <v>37.51</v>
      </c>
      <c r="T381" s="108">
        <v>10482381827</v>
      </c>
      <c r="U381" s="11" t="s">
        <v>48</v>
      </c>
      <c r="V381" s="11" t="s">
        <v>67</v>
      </c>
    </row>
    <row r="382" spans="1:22" ht="15" customHeight="1" x14ac:dyDescent="0.25">
      <c r="A382" s="11" t="s">
        <v>873</v>
      </c>
      <c r="B382" s="82" t="s">
        <v>874</v>
      </c>
      <c r="C382" s="109" t="s">
        <v>70</v>
      </c>
      <c r="D382" s="11" t="s">
        <v>45</v>
      </c>
      <c r="E382" s="11" t="s">
        <v>44</v>
      </c>
      <c r="F382" s="11" t="s">
        <v>186</v>
      </c>
      <c r="G382" s="83">
        <v>43317</v>
      </c>
      <c r="H382" s="84">
        <v>142.37</v>
      </c>
      <c r="I382" s="86">
        <v>7.98</v>
      </c>
      <c r="J382" s="84">
        <v>144.06</v>
      </c>
      <c r="K382" s="85">
        <v>1.0119</v>
      </c>
      <c r="L382" s="86">
        <v>18.05</v>
      </c>
      <c r="M382" s="85">
        <v>5.0000000000000001E-3</v>
      </c>
      <c r="N382" s="86">
        <v>1.7</v>
      </c>
      <c r="O382" s="86">
        <v>1.1399999999999999</v>
      </c>
      <c r="P382" s="84">
        <v>-29.17</v>
      </c>
      <c r="Q382" s="85">
        <v>4.7800000000000002E-2</v>
      </c>
      <c r="R382" s="86">
        <v>7</v>
      </c>
      <c r="S382" s="84">
        <v>125.23</v>
      </c>
      <c r="T382" s="108">
        <v>6564381908</v>
      </c>
      <c r="U382" s="11" t="s">
        <v>63</v>
      </c>
      <c r="V382" s="11" t="s">
        <v>198</v>
      </c>
    </row>
    <row r="383" spans="1:22" ht="15" customHeight="1" x14ac:dyDescent="0.25">
      <c r="A383" s="11" t="s">
        <v>875</v>
      </c>
      <c r="B383" s="82" t="s">
        <v>876</v>
      </c>
      <c r="C383" s="109" t="s">
        <v>106</v>
      </c>
      <c r="D383" s="11" t="s">
        <v>85</v>
      </c>
      <c r="E383" s="11" t="s">
        <v>46</v>
      </c>
      <c r="F383" s="11" t="s">
        <v>86</v>
      </c>
      <c r="G383" s="83">
        <v>43421</v>
      </c>
      <c r="H383" s="84">
        <v>42.22</v>
      </c>
      <c r="I383" s="86">
        <v>4.79</v>
      </c>
      <c r="J383" s="84">
        <v>132.88</v>
      </c>
      <c r="K383" s="85">
        <v>3.1473</v>
      </c>
      <c r="L383" s="86">
        <v>27.74</v>
      </c>
      <c r="M383" s="85">
        <v>2.5000000000000001E-2</v>
      </c>
      <c r="N383" s="86">
        <v>0.7</v>
      </c>
      <c r="O383" s="86">
        <v>1.72</v>
      </c>
      <c r="P383" s="84">
        <v>-16.09</v>
      </c>
      <c r="Q383" s="85">
        <v>9.6199999999999994E-2</v>
      </c>
      <c r="R383" s="86">
        <v>20</v>
      </c>
      <c r="S383" s="84">
        <v>59.86</v>
      </c>
      <c r="T383" s="108">
        <v>356381249735</v>
      </c>
      <c r="U383" s="11" t="s">
        <v>48</v>
      </c>
      <c r="V383" s="11" t="s">
        <v>108</v>
      </c>
    </row>
    <row r="384" spans="1:22" ht="15" customHeight="1" x14ac:dyDescent="0.25">
      <c r="A384" s="11" t="s">
        <v>877</v>
      </c>
      <c r="B384" s="82" t="s">
        <v>878</v>
      </c>
      <c r="C384" s="109" t="s">
        <v>132</v>
      </c>
      <c r="D384" s="11" t="s">
        <v>85</v>
      </c>
      <c r="E384" s="11" t="s">
        <v>54</v>
      </c>
      <c r="F384" s="11" t="s">
        <v>107</v>
      </c>
      <c r="G384" s="83">
        <v>43477</v>
      </c>
      <c r="H384" s="84">
        <v>46.94</v>
      </c>
      <c r="I384" s="86">
        <v>1.22</v>
      </c>
      <c r="J384" s="84">
        <v>26.01</v>
      </c>
      <c r="K384" s="85">
        <v>0.55410000000000004</v>
      </c>
      <c r="L384" s="86">
        <v>21.32</v>
      </c>
      <c r="M384" s="85">
        <v>1.54E-2</v>
      </c>
      <c r="N384" s="86">
        <v>0.8</v>
      </c>
      <c r="O384" s="86">
        <v>2.4700000000000002</v>
      </c>
      <c r="P384" s="84">
        <v>-0.45</v>
      </c>
      <c r="Q384" s="85">
        <v>6.4100000000000004E-2</v>
      </c>
      <c r="R384" s="86">
        <v>0</v>
      </c>
      <c r="S384" s="84">
        <v>21.54</v>
      </c>
      <c r="T384" s="108">
        <v>8977455618</v>
      </c>
      <c r="U384" s="11" t="s">
        <v>63</v>
      </c>
      <c r="V384" s="11" t="s">
        <v>100</v>
      </c>
    </row>
    <row r="385" spans="1:22" ht="15" customHeight="1" x14ac:dyDescent="0.25">
      <c r="A385" s="11" t="s">
        <v>879</v>
      </c>
      <c r="B385" s="82" t="s">
        <v>880</v>
      </c>
      <c r="C385" s="109" t="s">
        <v>52</v>
      </c>
      <c r="D385" s="11" t="s">
        <v>53</v>
      </c>
      <c r="E385" s="11" t="s">
        <v>54</v>
      </c>
      <c r="F385" s="11" t="s">
        <v>55</v>
      </c>
      <c r="G385" s="83">
        <v>43421</v>
      </c>
      <c r="H385" s="84">
        <v>165.46</v>
      </c>
      <c r="I385" s="86">
        <v>7.17</v>
      </c>
      <c r="J385" s="84">
        <v>104.25</v>
      </c>
      <c r="K385" s="85">
        <v>0.63009999999999999</v>
      </c>
      <c r="L385" s="86">
        <v>14.54</v>
      </c>
      <c r="M385" s="85">
        <v>2.0299999999999999E-2</v>
      </c>
      <c r="N385" s="86">
        <v>1.1000000000000001</v>
      </c>
      <c r="O385" s="11" t="s">
        <v>56</v>
      </c>
      <c r="P385" s="11" t="s">
        <v>56</v>
      </c>
      <c r="Q385" s="85">
        <v>3.0200000000000001E-2</v>
      </c>
      <c r="R385" s="86">
        <v>7</v>
      </c>
      <c r="S385" s="84">
        <v>118.31</v>
      </c>
      <c r="T385" s="108">
        <v>346674096750</v>
      </c>
      <c r="U385" s="11" t="s">
        <v>48</v>
      </c>
      <c r="V385" s="11" t="s">
        <v>268</v>
      </c>
    </row>
    <row r="386" spans="1:22" ht="15" customHeight="1" x14ac:dyDescent="0.25">
      <c r="A386" s="11" t="s">
        <v>881</v>
      </c>
      <c r="B386" s="82" t="s">
        <v>882</v>
      </c>
      <c r="C386" s="109" t="s">
        <v>70</v>
      </c>
      <c r="D386" s="11" t="s">
        <v>45</v>
      </c>
      <c r="E386" s="11" t="s">
        <v>46</v>
      </c>
      <c r="F386" s="11" t="s">
        <v>47</v>
      </c>
      <c r="G386" s="83">
        <v>43317</v>
      </c>
      <c r="H386" s="84">
        <v>24.76</v>
      </c>
      <c r="I386" s="86">
        <v>2.85</v>
      </c>
      <c r="J386" s="84">
        <v>52.15</v>
      </c>
      <c r="K386" s="85">
        <v>2.1061999999999999</v>
      </c>
      <c r="L386" s="86">
        <v>18.3</v>
      </c>
      <c r="M386" s="85">
        <v>2.4500000000000001E-2</v>
      </c>
      <c r="N386" s="86">
        <v>1.1000000000000001</v>
      </c>
      <c r="O386" s="86">
        <v>0.55000000000000004</v>
      </c>
      <c r="P386" s="84">
        <v>-20.04</v>
      </c>
      <c r="Q386" s="85">
        <v>4.9000000000000002E-2</v>
      </c>
      <c r="R386" s="86">
        <v>19</v>
      </c>
      <c r="S386" s="84">
        <v>38.340000000000003</v>
      </c>
      <c r="T386" s="108">
        <v>2983376427</v>
      </c>
      <c r="U386" s="11" t="s">
        <v>63</v>
      </c>
      <c r="V386" s="11" t="s">
        <v>67</v>
      </c>
    </row>
    <row r="387" spans="1:22" ht="15" customHeight="1" x14ac:dyDescent="0.25">
      <c r="A387" s="11" t="s">
        <v>883</v>
      </c>
      <c r="B387" s="82" t="s">
        <v>884</v>
      </c>
      <c r="C387" s="109" t="s">
        <v>70</v>
      </c>
      <c r="D387" s="11" t="s">
        <v>45</v>
      </c>
      <c r="E387" s="11" t="s">
        <v>46</v>
      </c>
      <c r="F387" s="11" t="s">
        <v>47</v>
      </c>
      <c r="G387" s="83">
        <v>43439</v>
      </c>
      <c r="H387" s="84">
        <v>7.48</v>
      </c>
      <c r="I387" s="86">
        <v>2.85</v>
      </c>
      <c r="J387" s="84">
        <v>45.82</v>
      </c>
      <c r="K387" s="85">
        <v>6.1257000000000001</v>
      </c>
      <c r="L387" s="86">
        <v>16.079999999999998</v>
      </c>
      <c r="M387" s="85">
        <v>3.2300000000000002E-2</v>
      </c>
      <c r="N387" s="86">
        <v>0.6</v>
      </c>
      <c r="O387" s="86">
        <v>1.1200000000000001</v>
      </c>
      <c r="P387" s="84">
        <v>-18.61</v>
      </c>
      <c r="Q387" s="85">
        <v>3.7900000000000003E-2</v>
      </c>
      <c r="R387" s="86">
        <v>0</v>
      </c>
      <c r="S387" s="84">
        <v>20.71</v>
      </c>
      <c r="T387" s="108">
        <v>7666785628</v>
      </c>
      <c r="U387" s="11" t="s">
        <v>63</v>
      </c>
      <c r="V387" s="11" t="s">
        <v>75</v>
      </c>
    </row>
    <row r="388" spans="1:22" ht="15" customHeight="1" x14ac:dyDescent="0.25">
      <c r="A388" s="11" t="s">
        <v>885</v>
      </c>
      <c r="B388" s="82" t="s">
        <v>886</v>
      </c>
      <c r="C388" s="109" t="s">
        <v>70</v>
      </c>
      <c r="D388" s="11" t="s">
        <v>45</v>
      </c>
      <c r="E388" s="11" t="s">
        <v>46</v>
      </c>
      <c r="F388" s="11" t="s">
        <v>47</v>
      </c>
      <c r="G388" s="83">
        <v>43492</v>
      </c>
      <c r="H388" s="84">
        <v>40.85</v>
      </c>
      <c r="I388" s="86">
        <v>3.35</v>
      </c>
      <c r="J388" s="84">
        <v>58.92</v>
      </c>
      <c r="K388" s="85">
        <v>1.4423999999999999</v>
      </c>
      <c r="L388" s="86">
        <v>17.59</v>
      </c>
      <c r="M388" s="85">
        <v>3.5999999999999997E-2</v>
      </c>
      <c r="N388" s="86">
        <v>0.6</v>
      </c>
      <c r="O388" s="86">
        <v>0.84</v>
      </c>
      <c r="P388" s="84">
        <v>-31.79</v>
      </c>
      <c r="Q388" s="85">
        <v>4.5400000000000003E-2</v>
      </c>
      <c r="R388" s="86">
        <v>13</v>
      </c>
      <c r="S388" s="84">
        <v>26.64</v>
      </c>
      <c r="T388" s="108">
        <v>20446476684</v>
      </c>
      <c r="U388" s="11" t="s">
        <v>48</v>
      </c>
      <c r="V388" s="11" t="s">
        <v>127</v>
      </c>
    </row>
    <row r="389" spans="1:22" ht="15" customHeight="1" x14ac:dyDescent="0.25">
      <c r="A389" s="11" t="s">
        <v>887</v>
      </c>
      <c r="B389" s="82" t="s">
        <v>888</v>
      </c>
      <c r="C389" s="109" t="s">
        <v>53</v>
      </c>
      <c r="D389" s="11" t="s">
        <v>45</v>
      </c>
      <c r="E389" s="11" t="s">
        <v>46</v>
      </c>
      <c r="F389" s="11" t="s">
        <v>47</v>
      </c>
      <c r="G389" s="83">
        <v>43317</v>
      </c>
      <c r="H389" s="84">
        <v>2.48</v>
      </c>
      <c r="I389" s="86">
        <v>2.04</v>
      </c>
      <c r="J389" s="84">
        <v>102.05</v>
      </c>
      <c r="K389" s="85">
        <v>41.1492</v>
      </c>
      <c r="L389" s="86">
        <v>50.02</v>
      </c>
      <c r="M389" s="85">
        <v>1.9599999999999999E-2</v>
      </c>
      <c r="N389" s="86">
        <v>1</v>
      </c>
      <c r="O389" s="86">
        <v>3.63</v>
      </c>
      <c r="P389" s="84">
        <v>2.48</v>
      </c>
      <c r="Q389" s="85">
        <v>0.20760000000000001</v>
      </c>
      <c r="R389" s="86">
        <v>6</v>
      </c>
      <c r="S389" s="84">
        <v>75.48</v>
      </c>
      <c r="T389" s="108">
        <v>1684029150</v>
      </c>
      <c r="U389" s="11" t="s">
        <v>169</v>
      </c>
      <c r="V389" s="11" t="s">
        <v>235</v>
      </c>
    </row>
    <row r="390" spans="1:22" ht="15" customHeight="1" x14ac:dyDescent="0.25">
      <c r="A390" s="11" t="s">
        <v>889</v>
      </c>
      <c r="B390" s="82" t="s">
        <v>890</v>
      </c>
      <c r="C390" s="109" t="s">
        <v>84</v>
      </c>
      <c r="D390" s="11" t="s">
        <v>85</v>
      </c>
      <c r="E390" s="11" t="s">
        <v>46</v>
      </c>
      <c r="F390" s="11" t="s">
        <v>86</v>
      </c>
      <c r="G390" s="83">
        <v>43317</v>
      </c>
      <c r="H390" s="84">
        <v>30.94</v>
      </c>
      <c r="I390" s="86">
        <v>2.33</v>
      </c>
      <c r="J390" s="84">
        <v>58.92</v>
      </c>
      <c r="K390" s="85">
        <v>1.9043000000000001</v>
      </c>
      <c r="L390" s="86">
        <v>25.29</v>
      </c>
      <c r="M390" s="85">
        <v>1.3599999999999999E-2</v>
      </c>
      <c r="N390" s="86">
        <v>0.6</v>
      </c>
      <c r="O390" s="86">
        <v>3.06</v>
      </c>
      <c r="P390" s="84">
        <v>-2.9</v>
      </c>
      <c r="Q390" s="85">
        <v>8.3900000000000002E-2</v>
      </c>
      <c r="R390" s="86">
        <v>1</v>
      </c>
      <c r="S390" s="84">
        <v>39.659999999999997</v>
      </c>
      <c r="T390" s="108">
        <v>1647344228</v>
      </c>
      <c r="U390" s="11" t="s">
        <v>169</v>
      </c>
      <c r="V390" s="11" t="s">
        <v>103</v>
      </c>
    </row>
    <row r="391" spans="1:22" ht="15" customHeight="1" x14ac:dyDescent="0.25">
      <c r="A391" s="11" t="s">
        <v>891</v>
      </c>
      <c r="B391" s="82" t="s">
        <v>892</v>
      </c>
      <c r="C391" s="109" t="s">
        <v>132</v>
      </c>
      <c r="D391" s="11" t="s">
        <v>85</v>
      </c>
      <c r="E391" s="11" t="s">
        <v>46</v>
      </c>
      <c r="F391" s="11" t="s">
        <v>86</v>
      </c>
      <c r="G391" s="83">
        <v>43318</v>
      </c>
      <c r="H391" s="84">
        <v>12.3</v>
      </c>
      <c r="I391" s="86">
        <v>1.93</v>
      </c>
      <c r="J391" s="84">
        <v>21.73</v>
      </c>
      <c r="K391" s="85">
        <v>1.7666999999999999</v>
      </c>
      <c r="L391" s="86">
        <v>11.26</v>
      </c>
      <c r="M391" s="85">
        <v>4.5999999999999999E-3</v>
      </c>
      <c r="N391" s="86">
        <v>1.6</v>
      </c>
      <c r="O391" s="86">
        <v>10.25</v>
      </c>
      <c r="P391" s="84">
        <v>12.3</v>
      </c>
      <c r="Q391" s="85">
        <v>1.38E-2</v>
      </c>
      <c r="R391" s="86">
        <v>0</v>
      </c>
      <c r="S391" s="84">
        <v>26.78</v>
      </c>
      <c r="T391" s="108">
        <v>1888880210</v>
      </c>
      <c r="U391" s="11" t="s">
        <v>169</v>
      </c>
      <c r="V391" s="11" t="s">
        <v>64</v>
      </c>
    </row>
    <row r="392" spans="1:22" ht="15" customHeight="1" x14ac:dyDescent="0.25">
      <c r="A392" s="11" t="s">
        <v>893</v>
      </c>
      <c r="B392" s="82" t="s">
        <v>894</v>
      </c>
      <c r="C392" s="109" t="s">
        <v>124</v>
      </c>
      <c r="D392" s="11" t="s">
        <v>45</v>
      </c>
      <c r="E392" s="11" t="s">
        <v>54</v>
      </c>
      <c r="F392" s="11" t="s">
        <v>91</v>
      </c>
      <c r="G392" s="83">
        <v>43318</v>
      </c>
      <c r="H392" s="84">
        <v>37.19</v>
      </c>
      <c r="I392" s="86">
        <v>0.97</v>
      </c>
      <c r="J392" s="84">
        <v>17.43</v>
      </c>
      <c r="K392" s="85">
        <v>0.46870000000000001</v>
      </c>
      <c r="L392" s="86">
        <v>17.97</v>
      </c>
      <c r="M392" s="85">
        <v>1.84E-2</v>
      </c>
      <c r="N392" s="86">
        <v>1.3</v>
      </c>
      <c r="O392" s="86">
        <v>1.28</v>
      </c>
      <c r="P392" s="84">
        <v>-10.19</v>
      </c>
      <c r="Q392" s="85">
        <v>4.7300000000000002E-2</v>
      </c>
      <c r="R392" s="86">
        <v>0</v>
      </c>
      <c r="S392" s="84">
        <v>19.260000000000002</v>
      </c>
      <c r="T392" s="108">
        <v>2455500096</v>
      </c>
      <c r="U392" s="11" t="s">
        <v>63</v>
      </c>
      <c r="V392" s="11" t="s">
        <v>64</v>
      </c>
    </row>
    <row r="393" spans="1:22" ht="15" customHeight="1" x14ac:dyDescent="0.25">
      <c r="A393" s="11" t="s">
        <v>895</v>
      </c>
      <c r="B393" s="82" t="s">
        <v>896</v>
      </c>
      <c r="C393" s="109" t="s">
        <v>74</v>
      </c>
      <c r="D393" s="11" t="s">
        <v>85</v>
      </c>
      <c r="E393" s="11" t="s">
        <v>54</v>
      </c>
      <c r="F393" s="11" t="s">
        <v>107</v>
      </c>
      <c r="G393" s="83">
        <v>43320</v>
      </c>
      <c r="H393" s="84">
        <v>66.459999999999994</v>
      </c>
      <c r="I393" s="86">
        <v>2.06</v>
      </c>
      <c r="J393" s="84">
        <v>23</v>
      </c>
      <c r="K393" s="85">
        <v>0.34610000000000002</v>
      </c>
      <c r="L393" s="86">
        <v>11.17</v>
      </c>
      <c r="M393" s="85">
        <v>1.2999999999999999E-2</v>
      </c>
      <c r="N393" s="86">
        <v>0.8</v>
      </c>
      <c r="O393" s="86">
        <v>1.5</v>
      </c>
      <c r="P393" s="84">
        <v>3.92</v>
      </c>
      <c r="Q393" s="85">
        <v>1.3299999999999999E-2</v>
      </c>
      <c r="R393" s="86">
        <v>2</v>
      </c>
      <c r="S393" s="84">
        <v>38.61</v>
      </c>
      <c r="T393" s="108">
        <v>891878590</v>
      </c>
      <c r="U393" s="11" t="s">
        <v>169</v>
      </c>
      <c r="V393" s="11" t="s">
        <v>67</v>
      </c>
    </row>
    <row r="394" spans="1:22" ht="15" customHeight="1" x14ac:dyDescent="0.25">
      <c r="A394" s="11" t="s">
        <v>897</v>
      </c>
      <c r="B394" s="82" t="s">
        <v>898</v>
      </c>
      <c r="C394" s="109" t="s">
        <v>44</v>
      </c>
      <c r="D394" s="11" t="s">
        <v>45</v>
      </c>
      <c r="E394" s="11" t="s">
        <v>46</v>
      </c>
      <c r="F394" s="11" t="s">
        <v>47</v>
      </c>
      <c r="G394" s="83">
        <v>43352</v>
      </c>
      <c r="H394" s="84">
        <v>17.670000000000002</v>
      </c>
      <c r="I394" s="86">
        <v>3.65</v>
      </c>
      <c r="J394" s="84">
        <v>74.290000000000006</v>
      </c>
      <c r="K394" s="85">
        <v>4.2042999999999999</v>
      </c>
      <c r="L394" s="86">
        <v>20.350000000000001</v>
      </c>
      <c r="M394" s="85">
        <v>0</v>
      </c>
      <c r="N394" s="86">
        <v>1.1000000000000001</v>
      </c>
      <c r="O394" s="86">
        <v>1.86</v>
      </c>
      <c r="P394" s="84">
        <v>-26.9</v>
      </c>
      <c r="Q394" s="85">
        <v>5.9299999999999999E-2</v>
      </c>
      <c r="R394" s="86">
        <v>0</v>
      </c>
      <c r="S394" s="84">
        <v>51.48</v>
      </c>
      <c r="T394" s="108">
        <v>4447445194</v>
      </c>
      <c r="U394" s="11" t="s">
        <v>63</v>
      </c>
      <c r="V394" s="11" t="s">
        <v>366</v>
      </c>
    </row>
    <row r="395" spans="1:22" ht="15" customHeight="1" x14ac:dyDescent="0.25">
      <c r="A395" s="11" t="s">
        <v>899</v>
      </c>
      <c r="B395" s="82" t="s">
        <v>900</v>
      </c>
      <c r="C395" s="109" t="s">
        <v>95</v>
      </c>
      <c r="D395" s="11" t="s">
        <v>85</v>
      </c>
      <c r="E395" s="11" t="s">
        <v>54</v>
      </c>
      <c r="F395" s="11" t="s">
        <v>107</v>
      </c>
      <c r="G395" s="83">
        <v>43478</v>
      </c>
      <c r="H395" s="84">
        <v>24.16</v>
      </c>
      <c r="I395" s="86">
        <v>1.24</v>
      </c>
      <c r="J395" s="84">
        <v>16.600000000000001</v>
      </c>
      <c r="K395" s="85">
        <v>0.68710000000000004</v>
      </c>
      <c r="L395" s="86">
        <v>13.39</v>
      </c>
      <c r="M395" s="85">
        <v>2.29E-2</v>
      </c>
      <c r="N395" s="86">
        <v>1.2</v>
      </c>
      <c r="O395" s="11" t="s">
        <v>56</v>
      </c>
      <c r="P395" s="11" t="s">
        <v>56</v>
      </c>
      <c r="Q395" s="85">
        <v>2.4400000000000002E-2</v>
      </c>
      <c r="R395" s="86">
        <v>7</v>
      </c>
      <c r="S395" s="84">
        <v>22.58</v>
      </c>
      <c r="T395" s="108">
        <v>16923733588</v>
      </c>
      <c r="U395" s="11" t="s">
        <v>48</v>
      </c>
      <c r="V395" s="11" t="s">
        <v>268</v>
      </c>
    </row>
    <row r="396" spans="1:22" ht="15" customHeight="1" x14ac:dyDescent="0.25">
      <c r="A396" s="11" t="s">
        <v>901</v>
      </c>
      <c r="B396" s="82" t="s">
        <v>902</v>
      </c>
      <c r="C396" s="109" t="s">
        <v>53</v>
      </c>
      <c r="D396" s="11" t="s">
        <v>45</v>
      </c>
      <c r="E396" s="11" t="s">
        <v>44</v>
      </c>
      <c r="F396" s="11" t="s">
        <v>186</v>
      </c>
      <c r="G396" s="83">
        <v>43321</v>
      </c>
      <c r="H396" s="84">
        <v>73.12</v>
      </c>
      <c r="I396" s="86">
        <v>1.9</v>
      </c>
      <c r="J396" s="84">
        <v>75.39</v>
      </c>
      <c r="K396" s="85">
        <v>1.0309999999999999</v>
      </c>
      <c r="L396" s="86">
        <v>39.68</v>
      </c>
      <c r="M396" s="85">
        <v>0</v>
      </c>
      <c r="N396" s="86">
        <v>1.2</v>
      </c>
      <c r="O396" s="86">
        <v>2.2999999999999998</v>
      </c>
      <c r="P396" s="84">
        <v>-6.37</v>
      </c>
      <c r="Q396" s="85">
        <v>0.15590000000000001</v>
      </c>
      <c r="R396" s="86">
        <v>0</v>
      </c>
      <c r="S396" s="84">
        <v>25.97</v>
      </c>
      <c r="T396" s="108">
        <v>14146330265</v>
      </c>
      <c r="U396" s="11" t="s">
        <v>48</v>
      </c>
      <c r="V396" s="11" t="s">
        <v>100</v>
      </c>
    </row>
    <row r="397" spans="1:22" ht="15" customHeight="1" x14ac:dyDescent="0.25">
      <c r="A397" s="11" t="s">
        <v>903</v>
      </c>
      <c r="B397" s="82" t="s">
        <v>1821</v>
      </c>
      <c r="C397" s="109" t="s">
        <v>124</v>
      </c>
      <c r="D397" s="11" t="s">
        <v>85</v>
      </c>
      <c r="E397" s="11" t="s">
        <v>44</v>
      </c>
      <c r="F397" s="11" t="s">
        <v>201</v>
      </c>
      <c r="G397" s="83">
        <v>43321</v>
      </c>
      <c r="H397" s="84">
        <v>57.42</v>
      </c>
      <c r="I397" s="86">
        <v>2.17</v>
      </c>
      <c r="J397" s="84">
        <v>46.57</v>
      </c>
      <c r="K397" s="85">
        <v>0.81100000000000005</v>
      </c>
      <c r="L397" s="86">
        <v>21.46</v>
      </c>
      <c r="M397" s="85">
        <v>8.6E-3</v>
      </c>
      <c r="N397" s="86">
        <v>1.3</v>
      </c>
      <c r="O397" s="86">
        <v>1.82</v>
      </c>
      <c r="P397" s="84">
        <v>-0.96</v>
      </c>
      <c r="Q397" s="85">
        <v>6.4799999999999996E-2</v>
      </c>
      <c r="R397" s="86">
        <v>0</v>
      </c>
      <c r="S397" s="84">
        <v>39.18</v>
      </c>
      <c r="T397" s="108">
        <v>2639354732</v>
      </c>
      <c r="U397" s="11" t="s">
        <v>63</v>
      </c>
      <c r="V397" s="11" t="s">
        <v>67</v>
      </c>
    </row>
    <row r="398" spans="1:22" ht="15" customHeight="1" x14ac:dyDescent="0.25">
      <c r="A398" s="11" t="s">
        <v>904</v>
      </c>
      <c r="B398" s="82" t="s">
        <v>905</v>
      </c>
      <c r="C398" s="109" t="s">
        <v>132</v>
      </c>
      <c r="D398" s="11" t="s">
        <v>45</v>
      </c>
      <c r="E398" s="11" t="s">
        <v>54</v>
      </c>
      <c r="F398" s="11" t="s">
        <v>91</v>
      </c>
      <c r="G398" s="83">
        <v>43238</v>
      </c>
      <c r="H398" s="84">
        <v>80.239999999999995</v>
      </c>
      <c r="I398" s="86">
        <v>4.2300000000000004</v>
      </c>
      <c r="J398" s="84">
        <v>47.73</v>
      </c>
      <c r="K398" s="85">
        <v>0.5948</v>
      </c>
      <c r="L398" s="86">
        <v>11.28</v>
      </c>
      <c r="M398" s="85">
        <v>5.1299999999999998E-2</v>
      </c>
      <c r="N398" s="86">
        <v>0.9</v>
      </c>
      <c r="O398" s="86">
        <v>0.72</v>
      </c>
      <c r="P398" s="84">
        <v>-38.36</v>
      </c>
      <c r="Q398" s="85">
        <v>1.3899999999999999E-2</v>
      </c>
      <c r="R398" s="86">
        <v>3</v>
      </c>
      <c r="S398" s="84">
        <v>66.42</v>
      </c>
      <c r="T398" s="108">
        <v>58203584261</v>
      </c>
      <c r="U398" s="11" t="s">
        <v>48</v>
      </c>
      <c r="V398" s="11" t="s">
        <v>127</v>
      </c>
    </row>
    <row r="399" spans="1:22" ht="15" customHeight="1" x14ac:dyDescent="0.25">
      <c r="A399" s="11" t="s">
        <v>906</v>
      </c>
      <c r="B399" s="82" t="s">
        <v>907</v>
      </c>
      <c r="C399" s="109" t="s">
        <v>132</v>
      </c>
      <c r="D399" s="11" t="s">
        <v>85</v>
      </c>
      <c r="E399" s="11" t="s">
        <v>44</v>
      </c>
      <c r="F399" s="11" t="s">
        <v>201</v>
      </c>
      <c r="G399" s="83">
        <v>43275</v>
      </c>
      <c r="H399" s="84">
        <v>20.43</v>
      </c>
      <c r="I399" s="86">
        <v>0.84</v>
      </c>
      <c r="J399" s="84">
        <v>17.27</v>
      </c>
      <c r="K399" s="85">
        <v>0.84530000000000005</v>
      </c>
      <c r="L399" s="86">
        <v>20.56</v>
      </c>
      <c r="M399" s="85">
        <v>6.3100000000000003E-2</v>
      </c>
      <c r="N399" s="86">
        <v>0.7</v>
      </c>
      <c r="O399" s="86">
        <v>3.3</v>
      </c>
      <c r="P399" s="84">
        <v>-12.8</v>
      </c>
      <c r="Q399" s="85">
        <v>6.0299999999999999E-2</v>
      </c>
      <c r="R399" s="86">
        <v>7</v>
      </c>
      <c r="S399" s="84">
        <v>10.130000000000001</v>
      </c>
      <c r="T399" s="108">
        <v>7277427943</v>
      </c>
      <c r="U399" s="11" t="s">
        <v>63</v>
      </c>
      <c r="V399" s="11" t="s">
        <v>71</v>
      </c>
    </row>
    <row r="400" spans="1:22" ht="15" customHeight="1" x14ac:dyDescent="0.25">
      <c r="A400" s="11" t="s">
        <v>908</v>
      </c>
      <c r="B400" s="82" t="s">
        <v>909</v>
      </c>
      <c r="C400" s="109" t="s">
        <v>53</v>
      </c>
      <c r="D400" s="11" t="s">
        <v>45</v>
      </c>
      <c r="E400" s="11" t="s">
        <v>46</v>
      </c>
      <c r="F400" s="11" t="s">
        <v>47</v>
      </c>
      <c r="G400" s="83">
        <v>43260</v>
      </c>
      <c r="H400" s="84">
        <v>0.76</v>
      </c>
      <c r="I400" s="86">
        <v>0.57999999999999996</v>
      </c>
      <c r="J400" s="84">
        <v>10.45</v>
      </c>
      <c r="K400" s="85">
        <v>13.75</v>
      </c>
      <c r="L400" s="86">
        <v>18.02</v>
      </c>
      <c r="M400" s="85">
        <v>0</v>
      </c>
      <c r="N400" s="86">
        <v>0.9</v>
      </c>
      <c r="O400" s="86">
        <v>1.91</v>
      </c>
      <c r="P400" s="84">
        <v>0.76</v>
      </c>
      <c r="Q400" s="85">
        <v>4.7600000000000003E-2</v>
      </c>
      <c r="R400" s="86">
        <v>0</v>
      </c>
      <c r="S400" s="84">
        <v>9.6999999999999993</v>
      </c>
      <c r="T400" s="108">
        <v>155266097</v>
      </c>
      <c r="U400" s="11" t="s">
        <v>169</v>
      </c>
      <c r="V400" s="11" t="s">
        <v>75</v>
      </c>
    </row>
    <row r="401" spans="1:22" ht="15" customHeight="1" x14ac:dyDescent="0.25">
      <c r="A401" s="11" t="s">
        <v>910</v>
      </c>
      <c r="B401" s="82" t="s">
        <v>911</v>
      </c>
      <c r="C401" s="109" t="s">
        <v>106</v>
      </c>
      <c r="D401" s="11" t="s">
        <v>85</v>
      </c>
      <c r="E401" s="11" t="s">
        <v>46</v>
      </c>
      <c r="F401" s="11" t="s">
        <v>86</v>
      </c>
      <c r="G401" s="83">
        <v>43345</v>
      </c>
      <c r="H401" s="84">
        <v>15.38</v>
      </c>
      <c r="I401" s="86">
        <v>1.61</v>
      </c>
      <c r="J401" s="84">
        <v>23.71</v>
      </c>
      <c r="K401" s="85">
        <v>1.5416000000000001</v>
      </c>
      <c r="L401" s="86">
        <v>14.73</v>
      </c>
      <c r="M401" s="85">
        <v>2.8299999999999999E-2</v>
      </c>
      <c r="N401" s="86">
        <v>1.7</v>
      </c>
      <c r="O401" s="11" t="s">
        <v>56</v>
      </c>
      <c r="P401" s="11" t="s">
        <v>56</v>
      </c>
      <c r="Q401" s="85">
        <v>3.1099999999999999E-2</v>
      </c>
      <c r="R401" s="86">
        <v>1</v>
      </c>
      <c r="S401" s="84">
        <v>27.48</v>
      </c>
      <c r="T401" s="108">
        <v>19807774241</v>
      </c>
      <c r="U401" s="11" t="s">
        <v>48</v>
      </c>
      <c r="V401" s="11" t="s">
        <v>198</v>
      </c>
    </row>
    <row r="402" spans="1:22" ht="15" customHeight="1" x14ac:dyDescent="0.25">
      <c r="A402" s="11" t="s">
        <v>912</v>
      </c>
      <c r="B402" s="82" t="s">
        <v>913</v>
      </c>
      <c r="C402" s="109" t="s">
        <v>74</v>
      </c>
      <c r="D402" s="11" t="s">
        <v>53</v>
      </c>
      <c r="E402" s="11" t="s">
        <v>54</v>
      </c>
      <c r="F402" s="11" t="s">
        <v>55</v>
      </c>
      <c r="G402" s="83">
        <v>43492</v>
      </c>
      <c r="H402" s="84">
        <v>227.47</v>
      </c>
      <c r="I402" s="86">
        <v>6.22</v>
      </c>
      <c r="J402" s="84">
        <v>107.03</v>
      </c>
      <c r="K402" s="85">
        <v>0.47049999999999997</v>
      </c>
      <c r="L402" s="86">
        <v>17.21</v>
      </c>
      <c r="M402" s="85">
        <v>2.35E-2</v>
      </c>
      <c r="N402" s="86">
        <v>1.6</v>
      </c>
      <c r="O402" s="86">
        <v>3.45</v>
      </c>
      <c r="P402" s="84">
        <v>2.84</v>
      </c>
      <c r="Q402" s="85">
        <v>4.3499999999999997E-2</v>
      </c>
      <c r="R402" s="86">
        <v>8</v>
      </c>
      <c r="S402" s="84">
        <v>45.4</v>
      </c>
      <c r="T402" s="108">
        <v>16200488735</v>
      </c>
      <c r="U402" s="11" t="s">
        <v>48</v>
      </c>
      <c r="V402" s="11" t="s">
        <v>100</v>
      </c>
    </row>
    <row r="403" spans="1:22" ht="15" customHeight="1" x14ac:dyDescent="0.25">
      <c r="A403" s="11" t="s">
        <v>914</v>
      </c>
      <c r="B403" s="82" t="s">
        <v>915</v>
      </c>
      <c r="C403" s="109" t="s">
        <v>53</v>
      </c>
      <c r="D403" s="11" t="s">
        <v>45</v>
      </c>
      <c r="E403" s="11" t="s">
        <v>46</v>
      </c>
      <c r="F403" s="11" t="s">
        <v>47</v>
      </c>
      <c r="G403" s="83">
        <v>43323</v>
      </c>
      <c r="H403" s="84">
        <v>9.65</v>
      </c>
      <c r="I403" s="86">
        <v>0.97</v>
      </c>
      <c r="J403" s="84">
        <v>21.86</v>
      </c>
      <c r="K403" s="85">
        <v>2.2652999999999999</v>
      </c>
      <c r="L403" s="86">
        <v>22.54</v>
      </c>
      <c r="M403" s="85">
        <v>0</v>
      </c>
      <c r="N403" s="86">
        <v>1.1000000000000001</v>
      </c>
      <c r="O403" s="86">
        <v>5.0199999999999996</v>
      </c>
      <c r="P403" s="84">
        <v>9.65</v>
      </c>
      <c r="Q403" s="85">
        <v>7.0199999999999999E-2</v>
      </c>
      <c r="R403" s="86">
        <v>0</v>
      </c>
      <c r="S403" s="84">
        <v>13.95</v>
      </c>
      <c r="T403" s="108">
        <v>1445842300</v>
      </c>
      <c r="U403" s="11" t="s">
        <v>169</v>
      </c>
      <c r="V403" s="11" t="s">
        <v>100</v>
      </c>
    </row>
    <row r="404" spans="1:22" ht="15" customHeight="1" x14ac:dyDescent="0.25">
      <c r="A404" s="11" t="s">
        <v>916</v>
      </c>
      <c r="B404" s="82" t="s">
        <v>917</v>
      </c>
      <c r="C404" s="109" t="s">
        <v>84</v>
      </c>
      <c r="D404" s="11" t="s">
        <v>45</v>
      </c>
      <c r="E404" s="11" t="s">
        <v>46</v>
      </c>
      <c r="F404" s="11" t="s">
        <v>47</v>
      </c>
      <c r="G404" s="83">
        <v>43479</v>
      </c>
      <c r="H404" s="84">
        <v>59.11</v>
      </c>
      <c r="I404" s="86">
        <v>5.03</v>
      </c>
      <c r="J404" s="84">
        <v>112.77</v>
      </c>
      <c r="K404" s="85">
        <v>1.9077999999999999</v>
      </c>
      <c r="L404" s="86">
        <v>22.42</v>
      </c>
      <c r="M404" s="85">
        <v>3.44E-2</v>
      </c>
      <c r="N404" s="86">
        <v>0.6</v>
      </c>
      <c r="O404" s="86">
        <v>0.75</v>
      </c>
      <c r="P404" s="84">
        <v>-26.84</v>
      </c>
      <c r="Q404" s="85">
        <v>6.9599999999999995E-2</v>
      </c>
      <c r="R404" s="86">
        <v>20</v>
      </c>
      <c r="S404" s="84">
        <v>13.39</v>
      </c>
      <c r="T404" s="108">
        <v>39052362607</v>
      </c>
      <c r="U404" s="11" t="s">
        <v>48</v>
      </c>
      <c r="V404" s="11" t="s">
        <v>254</v>
      </c>
    </row>
    <row r="405" spans="1:22" ht="15" customHeight="1" x14ac:dyDescent="0.25">
      <c r="A405" s="11" t="s">
        <v>918</v>
      </c>
      <c r="B405" s="82" t="s">
        <v>919</v>
      </c>
      <c r="C405" s="109" t="s">
        <v>53</v>
      </c>
      <c r="D405" s="11" t="s">
        <v>45</v>
      </c>
      <c r="E405" s="11" t="s">
        <v>46</v>
      </c>
      <c r="F405" s="11" t="s">
        <v>47</v>
      </c>
      <c r="G405" s="83">
        <v>43227</v>
      </c>
      <c r="H405" s="84">
        <v>0</v>
      </c>
      <c r="I405" s="86">
        <v>0.36</v>
      </c>
      <c r="J405" s="84">
        <v>18.36</v>
      </c>
      <c r="K405" s="11" t="s">
        <v>56</v>
      </c>
      <c r="L405" s="86">
        <v>51</v>
      </c>
      <c r="M405" s="85">
        <v>2.7199999999999998E-2</v>
      </c>
      <c r="N405" s="86">
        <v>0.9</v>
      </c>
      <c r="O405" s="86">
        <v>0.48</v>
      </c>
      <c r="P405" s="84">
        <v>-19.350000000000001</v>
      </c>
      <c r="Q405" s="85">
        <v>0.21249999999999999</v>
      </c>
      <c r="R405" s="86">
        <v>0</v>
      </c>
      <c r="S405" s="84">
        <v>15.35</v>
      </c>
      <c r="T405" s="108">
        <v>40520851827</v>
      </c>
      <c r="U405" s="11" t="s">
        <v>48</v>
      </c>
      <c r="V405" s="11" t="s">
        <v>222</v>
      </c>
    </row>
    <row r="406" spans="1:22" ht="15" customHeight="1" x14ac:dyDescent="0.25">
      <c r="A406" s="11" t="s">
        <v>920</v>
      </c>
      <c r="B406" s="82" t="s">
        <v>921</v>
      </c>
      <c r="C406" s="109" t="s">
        <v>53</v>
      </c>
      <c r="D406" s="11" t="s">
        <v>45</v>
      </c>
      <c r="E406" s="11" t="s">
        <v>46</v>
      </c>
      <c r="F406" s="11" t="s">
        <v>47</v>
      </c>
      <c r="G406" s="83">
        <v>43324</v>
      </c>
      <c r="H406" s="84">
        <v>16.62</v>
      </c>
      <c r="I406" s="86">
        <v>2.3199999999999998</v>
      </c>
      <c r="J406" s="84">
        <v>76.599999999999994</v>
      </c>
      <c r="K406" s="85">
        <v>4.6089000000000002</v>
      </c>
      <c r="L406" s="86">
        <v>33.020000000000003</v>
      </c>
      <c r="M406" s="85">
        <v>1.2500000000000001E-2</v>
      </c>
      <c r="N406" s="86">
        <v>1.2</v>
      </c>
      <c r="O406" s="11" t="s">
        <v>56</v>
      </c>
      <c r="P406" s="11" t="s">
        <v>56</v>
      </c>
      <c r="Q406" s="85">
        <v>0.1226</v>
      </c>
      <c r="R406" s="86">
        <v>0</v>
      </c>
      <c r="S406" s="84">
        <v>59.44</v>
      </c>
      <c r="T406" s="108">
        <v>4959620101</v>
      </c>
      <c r="U406" s="11" t="s">
        <v>63</v>
      </c>
      <c r="V406" s="11" t="s">
        <v>57</v>
      </c>
    </row>
    <row r="407" spans="1:22" ht="15" customHeight="1" x14ac:dyDescent="0.25">
      <c r="A407" s="11" t="s">
        <v>922</v>
      </c>
      <c r="B407" s="82" t="s">
        <v>923</v>
      </c>
      <c r="C407" s="109" t="s">
        <v>124</v>
      </c>
      <c r="D407" s="11" t="s">
        <v>85</v>
      </c>
      <c r="E407" s="11" t="s">
        <v>44</v>
      </c>
      <c r="F407" s="11" t="s">
        <v>201</v>
      </c>
      <c r="G407" s="83">
        <v>43324</v>
      </c>
      <c r="H407" s="84">
        <v>41.94</v>
      </c>
      <c r="I407" s="86">
        <v>1.0900000000000001</v>
      </c>
      <c r="J407" s="84">
        <v>39.020000000000003</v>
      </c>
      <c r="K407" s="85">
        <v>0.9304</v>
      </c>
      <c r="L407" s="86">
        <v>35.799999999999997</v>
      </c>
      <c r="M407" s="85">
        <v>2.0500000000000001E-2</v>
      </c>
      <c r="N407" s="86">
        <v>2.1</v>
      </c>
      <c r="O407" s="86">
        <v>1.74</v>
      </c>
      <c r="P407" s="84">
        <v>-1.8</v>
      </c>
      <c r="Q407" s="85">
        <v>0.13650000000000001</v>
      </c>
      <c r="R407" s="86">
        <v>0</v>
      </c>
      <c r="S407" s="84">
        <v>31.63</v>
      </c>
      <c r="T407" s="108">
        <v>3203659097</v>
      </c>
      <c r="U407" s="11" t="s">
        <v>63</v>
      </c>
      <c r="V407" s="11" t="s">
        <v>152</v>
      </c>
    </row>
    <row r="408" spans="1:22" ht="15" customHeight="1" x14ac:dyDescent="0.25">
      <c r="A408" s="11" t="s">
        <v>924</v>
      </c>
      <c r="B408" s="82" t="s">
        <v>925</v>
      </c>
      <c r="C408" s="109" t="s">
        <v>90</v>
      </c>
      <c r="D408" s="11" t="s">
        <v>45</v>
      </c>
      <c r="E408" s="11" t="s">
        <v>54</v>
      </c>
      <c r="F408" s="11" t="s">
        <v>91</v>
      </c>
      <c r="G408" s="83">
        <v>43210</v>
      </c>
      <c r="H408" s="84">
        <v>92.72</v>
      </c>
      <c r="I408" s="86">
        <v>3.52</v>
      </c>
      <c r="J408" s="84">
        <v>61.34</v>
      </c>
      <c r="K408" s="85">
        <v>0.66159999999999997</v>
      </c>
      <c r="L408" s="86">
        <v>17.43</v>
      </c>
      <c r="M408" s="85">
        <v>0</v>
      </c>
      <c r="N408" s="86">
        <v>1.3</v>
      </c>
      <c r="O408" s="86">
        <v>2.61</v>
      </c>
      <c r="P408" s="84">
        <v>-60.95</v>
      </c>
      <c r="Q408" s="85">
        <v>4.4600000000000001E-2</v>
      </c>
      <c r="R408" s="86">
        <v>0</v>
      </c>
      <c r="S408" s="84">
        <v>40.6</v>
      </c>
      <c r="T408" s="108">
        <v>10433136605</v>
      </c>
      <c r="U408" s="11" t="s">
        <v>48</v>
      </c>
      <c r="V408" s="11" t="s">
        <v>49</v>
      </c>
    </row>
    <row r="409" spans="1:22" ht="15" customHeight="1" x14ac:dyDescent="0.25">
      <c r="A409" s="11" t="s">
        <v>926</v>
      </c>
      <c r="B409" s="82" t="s">
        <v>927</v>
      </c>
      <c r="C409" s="109" t="s">
        <v>44</v>
      </c>
      <c r="D409" s="11" t="s">
        <v>45</v>
      </c>
      <c r="E409" s="11" t="s">
        <v>46</v>
      </c>
      <c r="F409" s="11" t="s">
        <v>47</v>
      </c>
      <c r="G409" s="83">
        <v>43324</v>
      </c>
      <c r="H409" s="84">
        <v>0</v>
      </c>
      <c r="I409" s="86">
        <v>-0.14000000000000001</v>
      </c>
      <c r="J409" s="84">
        <v>15.56</v>
      </c>
      <c r="K409" s="11" t="s">
        <v>56</v>
      </c>
      <c r="L409" s="11" t="s">
        <v>56</v>
      </c>
      <c r="M409" s="85">
        <v>0</v>
      </c>
      <c r="N409" s="86">
        <v>1.1000000000000001</v>
      </c>
      <c r="O409" s="86">
        <v>2.56</v>
      </c>
      <c r="P409" s="84">
        <v>-0.5</v>
      </c>
      <c r="Q409" s="85">
        <v>-0.59819999999999995</v>
      </c>
      <c r="R409" s="86">
        <v>0</v>
      </c>
      <c r="S409" s="84">
        <v>13.36</v>
      </c>
      <c r="T409" s="108">
        <v>1403574277</v>
      </c>
      <c r="U409" s="11" t="s">
        <v>169</v>
      </c>
      <c r="V409" s="11" t="s">
        <v>100</v>
      </c>
    </row>
    <row r="410" spans="1:22" ht="15" customHeight="1" x14ac:dyDescent="0.25">
      <c r="A410" s="11" t="s">
        <v>928</v>
      </c>
      <c r="B410" s="82" t="s">
        <v>929</v>
      </c>
      <c r="C410" s="109" t="s">
        <v>95</v>
      </c>
      <c r="D410" s="11" t="s">
        <v>53</v>
      </c>
      <c r="E410" s="11" t="s">
        <v>54</v>
      </c>
      <c r="F410" s="11" t="s">
        <v>55</v>
      </c>
      <c r="G410" s="83">
        <v>43325</v>
      </c>
      <c r="H410" s="84">
        <v>91.45</v>
      </c>
      <c r="I410" s="86">
        <v>2.38</v>
      </c>
      <c r="J410" s="84">
        <v>32.25</v>
      </c>
      <c r="K410" s="85">
        <v>0.35270000000000001</v>
      </c>
      <c r="L410" s="86">
        <v>13.55</v>
      </c>
      <c r="M410" s="85">
        <v>7.4000000000000003E-3</v>
      </c>
      <c r="N410" s="86">
        <v>1.6</v>
      </c>
      <c r="O410" s="86">
        <v>1.47</v>
      </c>
      <c r="P410" s="84">
        <v>-7.89</v>
      </c>
      <c r="Q410" s="85">
        <v>2.53E-2</v>
      </c>
      <c r="R410" s="86">
        <v>0</v>
      </c>
      <c r="S410" s="84">
        <v>37.64</v>
      </c>
      <c r="T410" s="108">
        <v>5628898875</v>
      </c>
      <c r="U410" s="11" t="s">
        <v>63</v>
      </c>
      <c r="V410" s="11" t="s">
        <v>366</v>
      </c>
    </row>
    <row r="411" spans="1:22" ht="15" customHeight="1" x14ac:dyDescent="0.25">
      <c r="A411" s="11" t="s">
        <v>930</v>
      </c>
      <c r="B411" s="82" t="s">
        <v>931</v>
      </c>
      <c r="C411" s="109" t="s">
        <v>90</v>
      </c>
      <c r="D411" s="11" t="s">
        <v>45</v>
      </c>
      <c r="E411" s="11" t="s">
        <v>46</v>
      </c>
      <c r="F411" s="11" t="s">
        <v>47</v>
      </c>
      <c r="G411" s="83">
        <v>43415</v>
      </c>
      <c r="H411" s="84">
        <v>0.72</v>
      </c>
      <c r="I411" s="86">
        <v>1.36</v>
      </c>
      <c r="J411" s="84">
        <v>49.25</v>
      </c>
      <c r="K411" s="85">
        <v>68.402799999999999</v>
      </c>
      <c r="L411" s="86">
        <v>36.21</v>
      </c>
      <c r="M411" s="85">
        <v>3.0099999999999998E-2</v>
      </c>
      <c r="N411" s="86">
        <v>0.5</v>
      </c>
      <c r="O411" s="86">
        <v>1.06</v>
      </c>
      <c r="P411" s="84">
        <v>-7.75</v>
      </c>
      <c r="Q411" s="85">
        <v>0.1386</v>
      </c>
      <c r="R411" s="86">
        <v>20</v>
      </c>
      <c r="S411" s="84">
        <v>13.29</v>
      </c>
      <c r="T411" s="108">
        <v>209633314500</v>
      </c>
      <c r="U411" s="11" t="s">
        <v>48</v>
      </c>
      <c r="V411" s="11" t="s">
        <v>127</v>
      </c>
    </row>
    <row r="412" spans="1:22" ht="15" customHeight="1" x14ac:dyDescent="0.25">
      <c r="A412" s="11" t="s">
        <v>932</v>
      </c>
      <c r="B412" s="82" t="s">
        <v>933</v>
      </c>
      <c r="C412" s="109" t="s">
        <v>70</v>
      </c>
      <c r="D412" s="11" t="s">
        <v>45</v>
      </c>
      <c r="E412" s="11" t="s">
        <v>44</v>
      </c>
      <c r="F412" s="11" t="s">
        <v>186</v>
      </c>
      <c r="G412" s="83">
        <v>43167</v>
      </c>
      <c r="H412" s="84">
        <v>22.46</v>
      </c>
      <c r="I412" s="86">
        <v>1.29</v>
      </c>
      <c r="J412" s="84">
        <v>23.22</v>
      </c>
      <c r="K412" s="85">
        <v>1.0338000000000001</v>
      </c>
      <c r="L412" s="86">
        <v>18</v>
      </c>
      <c r="M412" s="85">
        <v>0</v>
      </c>
      <c r="N412" s="86">
        <v>1.1000000000000001</v>
      </c>
      <c r="O412" s="86">
        <v>1.8</v>
      </c>
      <c r="P412" s="84">
        <v>-26.72</v>
      </c>
      <c r="Q412" s="85">
        <v>4.7500000000000001E-2</v>
      </c>
      <c r="R412" s="86">
        <v>0</v>
      </c>
      <c r="S412" s="84">
        <v>19.440000000000001</v>
      </c>
      <c r="T412" s="108">
        <v>476202944</v>
      </c>
      <c r="U412" s="11" t="s">
        <v>169</v>
      </c>
      <c r="V412" s="11" t="s">
        <v>172</v>
      </c>
    </row>
    <row r="413" spans="1:22" ht="15" customHeight="1" x14ac:dyDescent="0.25">
      <c r="A413" s="11" t="s">
        <v>934</v>
      </c>
      <c r="B413" s="82" t="s">
        <v>935</v>
      </c>
      <c r="C413" s="109" t="s">
        <v>44</v>
      </c>
      <c r="D413" s="11" t="s">
        <v>45</v>
      </c>
      <c r="E413" s="11" t="s">
        <v>46</v>
      </c>
      <c r="F413" s="11" t="s">
        <v>47</v>
      </c>
      <c r="G413" s="83">
        <v>43325</v>
      </c>
      <c r="H413" s="84">
        <v>0.71</v>
      </c>
      <c r="I413" s="86">
        <v>-0.34</v>
      </c>
      <c r="J413" s="84">
        <v>1.38</v>
      </c>
      <c r="K413" s="85">
        <v>1.9437</v>
      </c>
      <c r="L413" s="11" t="s">
        <v>56</v>
      </c>
      <c r="M413" s="85">
        <v>0</v>
      </c>
      <c r="N413" s="86">
        <v>1.6</v>
      </c>
      <c r="O413" s="86">
        <v>6.9</v>
      </c>
      <c r="P413" s="84">
        <v>0.71</v>
      </c>
      <c r="Q413" s="85">
        <v>-6.2799999999999995E-2</v>
      </c>
      <c r="R413" s="86">
        <v>0</v>
      </c>
      <c r="S413" s="84">
        <v>0</v>
      </c>
      <c r="T413" s="108">
        <v>105724559</v>
      </c>
      <c r="U413" s="11" t="s">
        <v>169</v>
      </c>
      <c r="V413" s="11" t="s">
        <v>100</v>
      </c>
    </row>
    <row r="414" spans="1:22" ht="15" customHeight="1" x14ac:dyDescent="0.25">
      <c r="A414" s="11" t="s">
        <v>936</v>
      </c>
      <c r="B414" s="82" t="s">
        <v>937</v>
      </c>
      <c r="C414" s="109" t="s">
        <v>90</v>
      </c>
      <c r="D414" s="11" t="s">
        <v>45</v>
      </c>
      <c r="E414" s="11" t="s">
        <v>54</v>
      </c>
      <c r="F414" s="11" t="s">
        <v>91</v>
      </c>
      <c r="G414" s="83">
        <v>43278</v>
      </c>
      <c r="H414" s="84">
        <v>47.1</v>
      </c>
      <c r="I414" s="86">
        <v>2.0299999999999998</v>
      </c>
      <c r="J414" s="84">
        <v>28.12</v>
      </c>
      <c r="K414" s="85">
        <v>0.59699999999999998</v>
      </c>
      <c r="L414" s="86">
        <v>13.85</v>
      </c>
      <c r="M414" s="85">
        <v>1.7399999999999999E-2</v>
      </c>
      <c r="N414" s="86">
        <v>0.7</v>
      </c>
      <c r="O414" s="86">
        <v>0.76</v>
      </c>
      <c r="P414" s="84">
        <v>-22.22</v>
      </c>
      <c r="Q414" s="85">
        <v>2.6800000000000001E-2</v>
      </c>
      <c r="R414" s="86">
        <v>12</v>
      </c>
      <c r="S414" s="84">
        <v>18.670000000000002</v>
      </c>
      <c r="T414" s="108">
        <v>22432533829</v>
      </c>
      <c r="U414" s="11" t="s">
        <v>48</v>
      </c>
      <c r="V414" s="11" t="s">
        <v>455</v>
      </c>
    </row>
    <row r="415" spans="1:22" ht="15" customHeight="1" x14ac:dyDescent="0.25">
      <c r="A415" s="11" t="s">
        <v>938</v>
      </c>
      <c r="B415" s="82" t="s">
        <v>939</v>
      </c>
      <c r="C415" s="109" t="s">
        <v>124</v>
      </c>
      <c r="D415" s="11" t="s">
        <v>45</v>
      </c>
      <c r="E415" s="11" t="s">
        <v>54</v>
      </c>
      <c r="F415" s="11" t="s">
        <v>91</v>
      </c>
      <c r="G415" s="83">
        <v>43167</v>
      </c>
      <c r="H415" s="84">
        <v>99.36</v>
      </c>
      <c r="I415" s="86">
        <v>2.58</v>
      </c>
      <c r="J415" s="84">
        <v>28.83</v>
      </c>
      <c r="K415" s="85">
        <v>0.29020000000000001</v>
      </c>
      <c r="L415" s="86">
        <v>11.17</v>
      </c>
      <c r="M415" s="85">
        <v>0</v>
      </c>
      <c r="N415" s="86">
        <v>2.1</v>
      </c>
      <c r="O415" s="86">
        <v>2.08</v>
      </c>
      <c r="P415" s="84">
        <v>-49.66</v>
      </c>
      <c r="Q415" s="85">
        <v>1.34E-2</v>
      </c>
      <c r="R415" s="86">
        <v>0</v>
      </c>
      <c r="S415" s="84">
        <v>38.96</v>
      </c>
      <c r="T415" s="108">
        <v>921320307</v>
      </c>
      <c r="U415" s="11" t="s">
        <v>169</v>
      </c>
      <c r="V415" s="11" t="s">
        <v>172</v>
      </c>
    </row>
    <row r="416" spans="1:22" ht="15" customHeight="1" x14ac:dyDescent="0.25">
      <c r="A416" s="11" t="s">
        <v>940</v>
      </c>
      <c r="B416" s="82" t="s">
        <v>941</v>
      </c>
      <c r="C416" s="109" t="s">
        <v>70</v>
      </c>
      <c r="D416" s="11" t="s">
        <v>45</v>
      </c>
      <c r="E416" s="11" t="s">
        <v>46</v>
      </c>
      <c r="F416" s="11" t="s">
        <v>47</v>
      </c>
      <c r="G416" s="83">
        <v>43335</v>
      </c>
      <c r="H416" s="84">
        <v>25.45</v>
      </c>
      <c r="I416" s="86">
        <v>1.86</v>
      </c>
      <c r="J416" s="84">
        <v>70.53</v>
      </c>
      <c r="K416" s="85">
        <v>2.7713000000000001</v>
      </c>
      <c r="L416" s="86">
        <v>37.92</v>
      </c>
      <c r="M416" s="85">
        <v>2.3400000000000001E-2</v>
      </c>
      <c r="N416" s="86">
        <v>0.9</v>
      </c>
      <c r="O416" s="86">
        <v>0.11</v>
      </c>
      <c r="P416" s="84">
        <v>-29.55</v>
      </c>
      <c r="Q416" s="85">
        <v>0.14710000000000001</v>
      </c>
      <c r="R416" s="86">
        <v>2</v>
      </c>
      <c r="S416" s="84">
        <v>32.090000000000003</v>
      </c>
      <c r="T416" s="108">
        <v>7105678734</v>
      </c>
      <c r="U416" s="11" t="s">
        <v>63</v>
      </c>
      <c r="V416" s="11" t="s">
        <v>71</v>
      </c>
    </row>
    <row r="417" spans="1:22" ht="15" customHeight="1" x14ac:dyDescent="0.25">
      <c r="A417" s="11" t="s">
        <v>942</v>
      </c>
      <c r="B417" s="82" t="s">
        <v>943</v>
      </c>
      <c r="C417" s="109" t="s">
        <v>53</v>
      </c>
      <c r="D417" s="11" t="s">
        <v>45</v>
      </c>
      <c r="E417" s="11" t="s">
        <v>46</v>
      </c>
      <c r="F417" s="11" t="s">
        <v>47</v>
      </c>
      <c r="G417" s="83">
        <v>43335</v>
      </c>
      <c r="H417" s="84">
        <v>0</v>
      </c>
      <c r="I417" s="86">
        <v>-0.02</v>
      </c>
      <c r="J417" s="84">
        <v>16.73</v>
      </c>
      <c r="K417" s="11" t="s">
        <v>56</v>
      </c>
      <c r="L417" s="11" t="s">
        <v>56</v>
      </c>
      <c r="M417" s="85">
        <v>7.3499999999999996E-2</v>
      </c>
      <c r="N417" s="86">
        <v>0.9</v>
      </c>
      <c r="O417" s="86">
        <v>2.09</v>
      </c>
      <c r="P417" s="84">
        <v>-19.010000000000002</v>
      </c>
      <c r="Q417" s="85">
        <v>-4.2249999999999996</v>
      </c>
      <c r="R417" s="86">
        <v>4</v>
      </c>
      <c r="S417" s="84">
        <v>0</v>
      </c>
      <c r="T417" s="108">
        <v>1400547059</v>
      </c>
      <c r="U417" s="11" t="s">
        <v>169</v>
      </c>
      <c r="V417" s="11" t="s">
        <v>71</v>
      </c>
    </row>
    <row r="418" spans="1:22" ht="15" customHeight="1" x14ac:dyDescent="0.25">
      <c r="A418" s="11" t="s">
        <v>944</v>
      </c>
      <c r="B418" s="82" t="s">
        <v>945</v>
      </c>
      <c r="C418" s="109" t="s">
        <v>124</v>
      </c>
      <c r="D418" s="11" t="s">
        <v>85</v>
      </c>
      <c r="E418" s="11" t="s">
        <v>46</v>
      </c>
      <c r="F418" s="11" t="s">
        <v>86</v>
      </c>
      <c r="G418" s="83">
        <v>43254</v>
      </c>
      <c r="H418" s="84">
        <v>45.17</v>
      </c>
      <c r="I418" s="86">
        <v>4.3899999999999997</v>
      </c>
      <c r="J418" s="84">
        <v>67.099999999999994</v>
      </c>
      <c r="K418" s="85">
        <v>1.4855</v>
      </c>
      <c r="L418" s="86">
        <v>15.28</v>
      </c>
      <c r="M418" s="85">
        <v>3.2800000000000003E-2</v>
      </c>
      <c r="N418" s="86">
        <v>0.8</v>
      </c>
      <c r="O418" s="86">
        <v>1.76</v>
      </c>
      <c r="P418" s="84">
        <v>-15.43</v>
      </c>
      <c r="Q418" s="85">
        <v>3.39E-2</v>
      </c>
      <c r="R418" s="86">
        <v>7</v>
      </c>
      <c r="S418" s="84">
        <v>60.16</v>
      </c>
      <c r="T418" s="108">
        <v>11080155648</v>
      </c>
      <c r="U418" s="11" t="s">
        <v>48</v>
      </c>
      <c r="V418" s="11" t="s">
        <v>75</v>
      </c>
    </row>
    <row r="419" spans="1:22" ht="15" customHeight="1" x14ac:dyDescent="0.25">
      <c r="A419" s="11" t="s">
        <v>946</v>
      </c>
      <c r="B419" s="82" t="s">
        <v>947</v>
      </c>
      <c r="C419" s="109" t="s">
        <v>90</v>
      </c>
      <c r="D419" s="11" t="s">
        <v>45</v>
      </c>
      <c r="E419" s="11" t="s">
        <v>54</v>
      </c>
      <c r="F419" s="11" t="s">
        <v>91</v>
      </c>
      <c r="G419" s="83">
        <v>43221</v>
      </c>
      <c r="H419" s="84">
        <v>188.69</v>
      </c>
      <c r="I419" s="86">
        <v>6.18</v>
      </c>
      <c r="J419" s="84">
        <v>105.6</v>
      </c>
      <c r="K419" s="85">
        <v>0.55959999999999999</v>
      </c>
      <c r="L419" s="86">
        <v>17.09</v>
      </c>
      <c r="M419" s="85">
        <v>1.3100000000000001E-2</v>
      </c>
      <c r="N419" s="86">
        <v>0.8</v>
      </c>
      <c r="O419" s="86">
        <v>0.69</v>
      </c>
      <c r="P419" s="84">
        <v>-38.340000000000003</v>
      </c>
      <c r="Q419" s="85">
        <v>4.2900000000000001E-2</v>
      </c>
      <c r="R419" s="86">
        <v>1</v>
      </c>
      <c r="S419" s="84">
        <v>76.37</v>
      </c>
      <c r="T419" s="108">
        <v>10659422245</v>
      </c>
      <c r="U419" s="11" t="s">
        <v>48</v>
      </c>
      <c r="V419" s="11" t="s">
        <v>505</v>
      </c>
    </row>
    <row r="420" spans="1:22" ht="15" customHeight="1" x14ac:dyDescent="0.25">
      <c r="A420" s="11" t="s">
        <v>948</v>
      </c>
      <c r="B420" s="82" t="s">
        <v>949</v>
      </c>
      <c r="C420" s="109" t="s">
        <v>90</v>
      </c>
      <c r="D420" s="11" t="s">
        <v>85</v>
      </c>
      <c r="E420" s="11" t="s">
        <v>46</v>
      </c>
      <c r="F420" s="11" t="s">
        <v>86</v>
      </c>
      <c r="G420" s="83">
        <v>43167</v>
      </c>
      <c r="H420" s="84">
        <v>26.9</v>
      </c>
      <c r="I420" s="86">
        <v>3.78</v>
      </c>
      <c r="J420" s="84">
        <v>203.8</v>
      </c>
      <c r="K420" s="85">
        <v>7.5762</v>
      </c>
      <c r="L420" s="86">
        <v>53.92</v>
      </c>
      <c r="M420" s="85">
        <v>6.8999999999999999E-3</v>
      </c>
      <c r="N420" s="86">
        <v>1.4</v>
      </c>
      <c r="O420" s="86">
        <v>2.63</v>
      </c>
      <c r="P420" s="84">
        <v>6.94</v>
      </c>
      <c r="Q420" s="85">
        <v>0.2271</v>
      </c>
      <c r="R420" s="86">
        <v>10</v>
      </c>
      <c r="S420" s="84">
        <v>58.41</v>
      </c>
      <c r="T420" s="108">
        <v>2717469240</v>
      </c>
      <c r="U420" s="11" t="s">
        <v>63</v>
      </c>
      <c r="V420" s="11" t="s">
        <v>172</v>
      </c>
    </row>
    <row r="421" spans="1:22" ht="15" customHeight="1" x14ac:dyDescent="0.25">
      <c r="A421" s="11" t="s">
        <v>950</v>
      </c>
      <c r="B421" s="82" t="s">
        <v>951</v>
      </c>
      <c r="C421" s="109" t="s">
        <v>106</v>
      </c>
      <c r="D421" s="11" t="s">
        <v>85</v>
      </c>
      <c r="E421" s="11" t="s">
        <v>44</v>
      </c>
      <c r="F421" s="11" t="s">
        <v>201</v>
      </c>
      <c r="G421" s="83">
        <v>43241</v>
      </c>
      <c r="H421" s="84">
        <v>61.63</v>
      </c>
      <c r="I421" s="86">
        <v>2.64</v>
      </c>
      <c r="J421" s="84">
        <v>48.01</v>
      </c>
      <c r="K421" s="85">
        <v>0.77900000000000003</v>
      </c>
      <c r="L421" s="86">
        <v>18.190000000000001</v>
      </c>
      <c r="M421" s="85">
        <v>5.1999999999999998E-3</v>
      </c>
      <c r="N421" s="86">
        <v>0.6</v>
      </c>
      <c r="O421" s="11" t="s">
        <v>56</v>
      </c>
      <c r="P421" s="11" t="s">
        <v>56</v>
      </c>
      <c r="Q421" s="85">
        <v>4.8399999999999999E-2</v>
      </c>
      <c r="R421" s="86">
        <v>0</v>
      </c>
      <c r="S421" s="84">
        <v>66.510000000000005</v>
      </c>
      <c r="T421" s="108">
        <v>15084309382</v>
      </c>
      <c r="U421" s="11" t="s">
        <v>48</v>
      </c>
      <c r="V421" s="11" t="s">
        <v>57</v>
      </c>
    </row>
    <row r="422" spans="1:22" ht="15" customHeight="1" x14ac:dyDescent="0.25">
      <c r="A422" s="11" t="s">
        <v>952</v>
      </c>
      <c r="B422" s="82" t="s">
        <v>953</v>
      </c>
      <c r="C422" s="109" t="s">
        <v>74</v>
      </c>
      <c r="D422" s="11" t="s">
        <v>85</v>
      </c>
      <c r="E422" s="11" t="s">
        <v>54</v>
      </c>
      <c r="F422" s="11" t="s">
        <v>107</v>
      </c>
      <c r="G422" s="83">
        <v>43338</v>
      </c>
      <c r="H422" s="84">
        <v>128.53</v>
      </c>
      <c r="I422" s="86">
        <v>3.73</v>
      </c>
      <c r="J422" s="84">
        <v>50.05</v>
      </c>
      <c r="K422" s="85">
        <v>0.38940000000000002</v>
      </c>
      <c r="L422" s="86">
        <v>13.42</v>
      </c>
      <c r="M422" s="85">
        <v>4.0000000000000001E-3</v>
      </c>
      <c r="N422" s="86">
        <v>1.3</v>
      </c>
      <c r="O422" s="86">
        <v>1.97</v>
      </c>
      <c r="P422" s="84">
        <v>-73.5</v>
      </c>
      <c r="Q422" s="85">
        <v>2.46E-2</v>
      </c>
      <c r="R422" s="86">
        <v>0</v>
      </c>
      <c r="S422" s="84">
        <v>59.67</v>
      </c>
      <c r="T422" s="108">
        <v>1026896855</v>
      </c>
      <c r="U422" s="11" t="s">
        <v>169</v>
      </c>
      <c r="V422" s="11" t="s">
        <v>67</v>
      </c>
    </row>
    <row r="423" spans="1:22" ht="15" customHeight="1" x14ac:dyDescent="0.25">
      <c r="A423" s="11" t="s">
        <v>954</v>
      </c>
      <c r="B423" s="82" t="s">
        <v>955</v>
      </c>
      <c r="C423" s="109" t="s">
        <v>124</v>
      </c>
      <c r="D423" s="11" t="s">
        <v>45</v>
      </c>
      <c r="E423" s="11" t="s">
        <v>54</v>
      </c>
      <c r="F423" s="11" t="s">
        <v>91</v>
      </c>
      <c r="G423" s="83">
        <v>43338</v>
      </c>
      <c r="H423" s="84">
        <v>326.33</v>
      </c>
      <c r="I423" s="86">
        <v>8.48</v>
      </c>
      <c r="J423" s="84">
        <v>88.72</v>
      </c>
      <c r="K423" s="85">
        <v>0.27189999999999998</v>
      </c>
      <c r="L423" s="86">
        <v>10.46</v>
      </c>
      <c r="M423" s="85">
        <v>1.1900000000000001E-2</v>
      </c>
      <c r="N423" s="86">
        <v>1.2</v>
      </c>
      <c r="O423" s="86">
        <v>1.2</v>
      </c>
      <c r="P423" s="84">
        <v>-44.61</v>
      </c>
      <c r="Q423" s="85">
        <v>9.7999999999999997E-3</v>
      </c>
      <c r="R423" s="86">
        <v>4</v>
      </c>
      <c r="S423" s="84">
        <v>94.66</v>
      </c>
      <c r="T423" s="108">
        <v>1998787102</v>
      </c>
      <c r="U423" s="11" t="s">
        <v>169</v>
      </c>
      <c r="V423" s="11" t="s">
        <v>49</v>
      </c>
    </row>
    <row r="424" spans="1:22" ht="15" customHeight="1" x14ac:dyDescent="0.25">
      <c r="A424" s="11" t="s">
        <v>956</v>
      </c>
      <c r="B424" s="82" t="s">
        <v>957</v>
      </c>
      <c r="C424" s="109" t="s">
        <v>84</v>
      </c>
      <c r="D424" s="11" t="s">
        <v>45</v>
      </c>
      <c r="E424" s="11" t="s">
        <v>54</v>
      </c>
      <c r="F424" s="11" t="s">
        <v>91</v>
      </c>
      <c r="G424" s="83">
        <v>43340</v>
      </c>
      <c r="H424" s="84">
        <v>115.68</v>
      </c>
      <c r="I424" s="86">
        <v>3</v>
      </c>
      <c r="J424" s="84">
        <v>74.900000000000006</v>
      </c>
      <c r="K424" s="85">
        <v>0.64749999999999996</v>
      </c>
      <c r="L424" s="86">
        <v>24.97</v>
      </c>
      <c r="M424" s="85">
        <v>4.4299999999999999E-2</v>
      </c>
      <c r="N424" s="86">
        <v>1</v>
      </c>
      <c r="O424" s="86">
        <v>1.48</v>
      </c>
      <c r="P424" s="84">
        <v>-26.96</v>
      </c>
      <c r="Q424" s="85">
        <v>8.2299999999999998E-2</v>
      </c>
      <c r="R424" s="86">
        <v>4</v>
      </c>
      <c r="S424" s="84">
        <v>27.44</v>
      </c>
      <c r="T424" s="108">
        <v>7452960603</v>
      </c>
      <c r="U424" s="11" t="s">
        <v>63</v>
      </c>
      <c r="V424" s="11" t="s">
        <v>71</v>
      </c>
    </row>
    <row r="425" spans="1:22" ht="15" customHeight="1" x14ac:dyDescent="0.25">
      <c r="A425" s="11" t="s">
        <v>958</v>
      </c>
      <c r="B425" s="82" t="s">
        <v>959</v>
      </c>
      <c r="C425" s="109" t="s">
        <v>124</v>
      </c>
      <c r="D425" s="11" t="s">
        <v>85</v>
      </c>
      <c r="E425" s="11" t="s">
        <v>46</v>
      </c>
      <c r="F425" s="11" t="s">
        <v>86</v>
      </c>
      <c r="G425" s="83">
        <v>43341</v>
      </c>
      <c r="H425" s="84">
        <v>85.67</v>
      </c>
      <c r="I425" s="86">
        <v>4.6500000000000004</v>
      </c>
      <c r="J425" s="84">
        <v>155.65</v>
      </c>
      <c r="K425" s="85">
        <v>1.8169</v>
      </c>
      <c r="L425" s="86">
        <v>33.47</v>
      </c>
      <c r="M425" s="85">
        <v>1.5100000000000001E-2</v>
      </c>
      <c r="N425" s="86">
        <v>0.3</v>
      </c>
      <c r="O425" s="86">
        <v>4.04</v>
      </c>
      <c r="P425" s="84">
        <v>8.25</v>
      </c>
      <c r="Q425" s="85">
        <v>0.1249</v>
      </c>
      <c r="R425" s="86">
        <v>20</v>
      </c>
      <c r="S425" s="84">
        <v>51.52</v>
      </c>
      <c r="T425" s="108">
        <v>4278662682</v>
      </c>
      <c r="U425" s="11" t="s">
        <v>63</v>
      </c>
      <c r="V425" s="11" t="s">
        <v>127</v>
      </c>
    </row>
    <row r="426" spans="1:22" ht="15" customHeight="1" x14ac:dyDescent="0.25">
      <c r="A426" s="11" t="s">
        <v>960</v>
      </c>
      <c r="B426" s="82" t="s">
        <v>961</v>
      </c>
      <c r="C426" s="109" t="s">
        <v>90</v>
      </c>
      <c r="D426" s="11" t="s">
        <v>45</v>
      </c>
      <c r="E426" s="11" t="s">
        <v>44</v>
      </c>
      <c r="F426" s="11" t="s">
        <v>186</v>
      </c>
      <c r="G426" s="83">
        <v>43470</v>
      </c>
      <c r="H426" s="84">
        <v>35.159999999999997</v>
      </c>
      <c r="I426" s="86">
        <v>3.24</v>
      </c>
      <c r="J426" s="84">
        <v>27.04</v>
      </c>
      <c r="K426" s="85">
        <v>0.76910000000000001</v>
      </c>
      <c r="L426" s="86">
        <v>8.35</v>
      </c>
      <c r="M426" s="85">
        <v>8.8800000000000004E-2</v>
      </c>
      <c r="N426" s="86">
        <v>0.6</v>
      </c>
      <c r="O426" s="86">
        <v>1.37</v>
      </c>
      <c r="P426" s="84">
        <v>-22.57</v>
      </c>
      <c r="Q426" s="85">
        <v>-8.0000000000000004E-4</v>
      </c>
      <c r="R426" s="86">
        <v>7</v>
      </c>
      <c r="S426" s="84">
        <v>0</v>
      </c>
      <c r="T426" s="108">
        <v>7439380251</v>
      </c>
      <c r="U426" s="11" t="s">
        <v>63</v>
      </c>
      <c r="V426" s="11" t="s">
        <v>75</v>
      </c>
    </row>
    <row r="427" spans="1:22" ht="15" customHeight="1" x14ac:dyDescent="0.25">
      <c r="A427" s="11" t="s">
        <v>962</v>
      </c>
      <c r="B427" s="82" t="s">
        <v>963</v>
      </c>
      <c r="C427" s="109" t="s">
        <v>124</v>
      </c>
      <c r="D427" s="11" t="s">
        <v>45</v>
      </c>
      <c r="E427" s="11" t="s">
        <v>54</v>
      </c>
      <c r="F427" s="11" t="s">
        <v>91</v>
      </c>
      <c r="G427" s="83">
        <v>43341</v>
      </c>
      <c r="H427" s="84">
        <v>55.36</v>
      </c>
      <c r="I427" s="86">
        <v>1.44</v>
      </c>
      <c r="J427" s="84">
        <v>7.87</v>
      </c>
      <c r="K427" s="85">
        <v>0.14219999999999999</v>
      </c>
      <c r="L427" s="86">
        <v>5.47</v>
      </c>
      <c r="M427" s="85">
        <v>0</v>
      </c>
      <c r="N427" s="86">
        <v>2.5</v>
      </c>
      <c r="O427" s="86">
        <v>2.56</v>
      </c>
      <c r="P427" s="84">
        <v>-12.24</v>
      </c>
      <c r="Q427" s="85">
        <v>-1.52E-2</v>
      </c>
      <c r="R427" s="86">
        <v>0</v>
      </c>
      <c r="S427" s="84">
        <v>23.9</v>
      </c>
      <c r="T427" s="108">
        <v>306560105</v>
      </c>
      <c r="U427" s="11" t="s">
        <v>169</v>
      </c>
      <c r="V427" s="11" t="s">
        <v>108</v>
      </c>
    </row>
    <row r="428" spans="1:22" ht="15" customHeight="1" x14ac:dyDescent="0.25">
      <c r="A428" s="11" t="s">
        <v>964</v>
      </c>
      <c r="B428" s="82" t="s">
        <v>965</v>
      </c>
      <c r="C428" s="109" t="s">
        <v>74</v>
      </c>
      <c r="D428" s="11" t="s">
        <v>85</v>
      </c>
      <c r="E428" s="11" t="s">
        <v>54</v>
      </c>
      <c r="F428" s="11" t="s">
        <v>107</v>
      </c>
      <c r="G428" s="83">
        <v>43342</v>
      </c>
      <c r="H428" s="84">
        <v>95.3</v>
      </c>
      <c r="I428" s="86">
        <v>2.48</v>
      </c>
      <c r="J428" s="84">
        <v>26.71</v>
      </c>
      <c r="K428" s="85">
        <v>0.28029999999999999</v>
      </c>
      <c r="L428" s="86">
        <v>10.77</v>
      </c>
      <c r="M428" s="85">
        <v>0</v>
      </c>
      <c r="N428" s="86">
        <v>1.9</v>
      </c>
      <c r="O428" s="86">
        <v>2.82</v>
      </c>
      <c r="P428" s="84">
        <v>5.29</v>
      </c>
      <c r="Q428" s="85">
        <v>1.14E-2</v>
      </c>
      <c r="R428" s="86">
        <v>0</v>
      </c>
      <c r="S428" s="84">
        <v>33.93</v>
      </c>
      <c r="T428" s="108">
        <v>464940954</v>
      </c>
      <c r="U428" s="11" t="s">
        <v>169</v>
      </c>
      <c r="V428" s="11" t="s">
        <v>49</v>
      </c>
    </row>
    <row r="429" spans="1:22" ht="15" customHeight="1" x14ac:dyDescent="0.25">
      <c r="A429" s="11" t="s">
        <v>966</v>
      </c>
      <c r="B429" s="82" t="s">
        <v>967</v>
      </c>
      <c r="C429" s="109" t="s">
        <v>70</v>
      </c>
      <c r="D429" s="11" t="s">
        <v>45</v>
      </c>
      <c r="E429" s="11" t="s">
        <v>46</v>
      </c>
      <c r="F429" s="11" t="s">
        <v>47</v>
      </c>
      <c r="G429" s="83">
        <v>43198</v>
      </c>
      <c r="H429" s="84">
        <v>0</v>
      </c>
      <c r="I429" s="86">
        <v>2.08</v>
      </c>
      <c r="J429" s="84">
        <v>60.72</v>
      </c>
      <c r="K429" s="11" t="s">
        <v>56</v>
      </c>
      <c r="L429" s="86">
        <v>29.19</v>
      </c>
      <c r="M429" s="85">
        <v>2.1100000000000001E-2</v>
      </c>
      <c r="N429" s="86">
        <v>1.6</v>
      </c>
      <c r="O429" s="86">
        <v>1.21</v>
      </c>
      <c r="P429" s="84">
        <v>-18.760000000000002</v>
      </c>
      <c r="Q429" s="85">
        <v>0.10349999999999999</v>
      </c>
      <c r="R429" s="86">
        <v>0</v>
      </c>
      <c r="S429" s="84">
        <v>46.26</v>
      </c>
      <c r="T429" s="108">
        <v>9093427382</v>
      </c>
      <c r="U429" s="11" t="s">
        <v>63</v>
      </c>
      <c r="V429" s="11" t="s">
        <v>115</v>
      </c>
    </row>
    <row r="430" spans="1:22" ht="15" customHeight="1" x14ac:dyDescent="0.25">
      <c r="A430" s="11" t="s">
        <v>968</v>
      </c>
      <c r="B430" s="82" t="s">
        <v>969</v>
      </c>
      <c r="C430" s="109" t="s">
        <v>124</v>
      </c>
      <c r="D430" s="11" t="s">
        <v>85</v>
      </c>
      <c r="E430" s="11" t="s">
        <v>46</v>
      </c>
      <c r="F430" s="11" t="s">
        <v>86</v>
      </c>
      <c r="G430" s="83">
        <v>43343</v>
      </c>
      <c r="H430" s="84">
        <v>41.62</v>
      </c>
      <c r="I430" s="86">
        <v>3.43</v>
      </c>
      <c r="J430" s="84">
        <v>87.93</v>
      </c>
      <c r="K430" s="85">
        <v>2.1126999999999998</v>
      </c>
      <c r="L430" s="86">
        <v>25.64</v>
      </c>
      <c r="M430" s="85">
        <v>1.6400000000000001E-2</v>
      </c>
      <c r="N430" s="86">
        <v>1.2</v>
      </c>
      <c r="O430" s="86">
        <v>2.62</v>
      </c>
      <c r="P430" s="84">
        <v>-1.19</v>
      </c>
      <c r="Q430" s="85">
        <v>8.5699999999999998E-2</v>
      </c>
      <c r="R430" s="86">
        <v>20</v>
      </c>
      <c r="S430" s="84">
        <v>36.880000000000003</v>
      </c>
      <c r="T430" s="108">
        <v>5666736799</v>
      </c>
      <c r="U430" s="11" t="s">
        <v>63</v>
      </c>
      <c r="V430" s="11" t="s">
        <v>152</v>
      </c>
    </row>
    <row r="431" spans="1:22" ht="15" customHeight="1" x14ac:dyDescent="0.25">
      <c r="A431" s="11" t="s">
        <v>970</v>
      </c>
      <c r="B431" s="82" t="s">
        <v>971</v>
      </c>
      <c r="C431" s="109" t="s">
        <v>95</v>
      </c>
      <c r="D431" s="11" t="s">
        <v>85</v>
      </c>
      <c r="E431" s="11" t="s">
        <v>54</v>
      </c>
      <c r="F431" s="11" t="s">
        <v>107</v>
      </c>
      <c r="G431" s="83">
        <v>43275</v>
      </c>
      <c r="H431" s="84">
        <v>90.32</v>
      </c>
      <c r="I431" s="86">
        <v>2.35</v>
      </c>
      <c r="J431" s="84">
        <v>40.89</v>
      </c>
      <c r="K431" s="85">
        <v>0.45269999999999999</v>
      </c>
      <c r="L431" s="86">
        <v>17.399999999999999</v>
      </c>
      <c r="M431" s="85">
        <v>3.4700000000000002E-2</v>
      </c>
      <c r="N431" s="86">
        <v>1.1000000000000001</v>
      </c>
      <c r="O431" s="86">
        <v>1.85</v>
      </c>
      <c r="P431" s="84">
        <v>-5</v>
      </c>
      <c r="Q431" s="85">
        <v>4.4499999999999998E-2</v>
      </c>
      <c r="R431" s="86">
        <v>20</v>
      </c>
      <c r="S431" s="84">
        <v>23.11</v>
      </c>
      <c r="T431" s="108">
        <v>5332791940</v>
      </c>
      <c r="U431" s="11" t="s">
        <v>63</v>
      </c>
      <c r="V431" s="11" t="s">
        <v>401</v>
      </c>
    </row>
    <row r="432" spans="1:22" ht="15" customHeight="1" x14ac:dyDescent="0.25">
      <c r="A432" s="11" t="s">
        <v>972</v>
      </c>
      <c r="B432" s="82" t="s">
        <v>973</v>
      </c>
      <c r="C432" s="109" t="s">
        <v>74</v>
      </c>
      <c r="D432" s="11" t="s">
        <v>85</v>
      </c>
      <c r="E432" s="11" t="s">
        <v>54</v>
      </c>
      <c r="F432" s="11" t="s">
        <v>107</v>
      </c>
      <c r="G432" s="83">
        <v>43208</v>
      </c>
      <c r="H432" s="84">
        <v>109.52</v>
      </c>
      <c r="I432" s="86">
        <v>3.71</v>
      </c>
      <c r="J432" s="84">
        <v>46.68</v>
      </c>
      <c r="K432" s="85">
        <v>0.42620000000000002</v>
      </c>
      <c r="L432" s="86">
        <v>12.58</v>
      </c>
      <c r="M432" s="85">
        <v>3.3999999999999998E-3</v>
      </c>
      <c r="N432" s="86">
        <v>1.4</v>
      </c>
      <c r="O432" s="86">
        <v>15.97</v>
      </c>
      <c r="P432" s="84">
        <v>21.3</v>
      </c>
      <c r="Q432" s="85">
        <v>2.0400000000000001E-2</v>
      </c>
      <c r="R432" s="86">
        <v>0</v>
      </c>
      <c r="S432" s="84">
        <v>55.75</v>
      </c>
      <c r="T432" s="108">
        <v>14791272300</v>
      </c>
      <c r="U432" s="11" t="s">
        <v>48</v>
      </c>
      <c r="V432" s="11" t="s">
        <v>64</v>
      </c>
    </row>
    <row r="433" spans="1:22" ht="15" customHeight="1" x14ac:dyDescent="0.25">
      <c r="A433" s="11" t="s">
        <v>974</v>
      </c>
      <c r="B433" s="82" t="s">
        <v>975</v>
      </c>
      <c r="C433" s="109" t="s">
        <v>90</v>
      </c>
      <c r="D433" s="11" t="s">
        <v>85</v>
      </c>
      <c r="E433" s="11" t="s">
        <v>46</v>
      </c>
      <c r="F433" s="11" t="s">
        <v>86</v>
      </c>
      <c r="G433" s="83">
        <v>43344</v>
      </c>
      <c r="H433" s="84">
        <v>117.27</v>
      </c>
      <c r="I433" s="86">
        <v>5.57</v>
      </c>
      <c r="J433" s="84">
        <v>182.08</v>
      </c>
      <c r="K433" s="85">
        <v>1.5527</v>
      </c>
      <c r="L433" s="86">
        <v>32.69</v>
      </c>
      <c r="M433" s="85">
        <v>7.4999999999999997E-3</v>
      </c>
      <c r="N433" s="86">
        <v>0.9</v>
      </c>
      <c r="O433" s="86">
        <v>3.59</v>
      </c>
      <c r="P433" s="84">
        <v>-6.29</v>
      </c>
      <c r="Q433" s="85">
        <v>0.12089999999999999</v>
      </c>
      <c r="R433" s="86">
        <v>8</v>
      </c>
      <c r="S433" s="84">
        <v>83.77</v>
      </c>
      <c r="T433" s="108">
        <v>4580586606</v>
      </c>
      <c r="U433" s="11" t="s">
        <v>63</v>
      </c>
      <c r="V433" s="11" t="s">
        <v>100</v>
      </c>
    </row>
    <row r="434" spans="1:22" ht="15" customHeight="1" x14ac:dyDescent="0.25">
      <c r="A434" s="11" t="s">
        <v>976</v>
      </c>
      <c r="B434" s="82" t="s">
        <v>977</v>
      </c>
      <c r="C434" s="109" t="s">
        <v>132</v>
      </c>
      <c r="D434" s="11" t="s">
        <v>85</v>
      </c>
      <c r="E434" s="11" t="s">
        <v>54</v>
      </c>
      <c r="F434" s="11" t="s">
        <v>107</v>
      </c>
      <c r="G434" s="83">
        <v>43345</v>
      </c>
      <c r="H434" s="84">
        <v>170.45</v>
      </c>
      <c r="I434" s="86">
        <v>4.43</v>
      </c>
      <c r="J434" s="84">
        <v>59.93</v>
      </c>
      <c r="K434" s="85">
        <v>0.35160000000000002</v>
      </c>
      <c r="L434" s="86">
        <v>13.53</v>
      </c>
      <c r="M434" s="85">
        <v>0</v>
      </c>
      <c r="N434" s="86">
        <v>0.5</v>
      </c>
      <c r="O434" s="86">
        <v>2.21</v>
      </c>
      <c r="P434" s="84">
        <v>21.67</v>
      </c>
      <c r="Q434" s="85">
        <v>2.5100000000000001E-2</v>
      </c>
      <c r="R434" s="86">
        <v>0</v>
      </c>
      <c r="S434" s="84">
        <v>55.97</v>
      </c>
      <c r="T434" s="108">
        <v>1361429816</v>
      </c>
      <c r="U434" s="11" t="s">
        <v>169</v>
      </c>
      <c r="V434" s="11" t="s">
        <v>64</v>
      </c>
    </row>
    <row r="435" spans="1:22" ht="15" customHeight="1" x14ac:dyDescent="0.25">
      <c r="A435" s="11" t="s">
        <v>978</v>
      </c>
      <c r="B435" s="82" t="s">
        <v>979</v>
      </c>
      <c r="C435" s="109" t="s">
        <v>70</v>
      </c>
      <c r="D435" s="11" t="s">
        <v>45</v>
      </c>
      <c r="E435" s="11" t="s">
        <v>44</v>
      </c>
      <c r="F435" s="11" t="s">
        <v>186</v>
      </c>
      <c r="G435" s="83">
        <v>43352</v>
      </c>
      <c r="H435" s="84">
        <v>150.91999999999999</v>
      </c>
      <c r="I435" s="86">
        <v>3.92</v>
      </c>
      <c r="J435" s="84">
        <v>121.19</v>
      </c>
      <c r="K435" s="85">
        <v>0.80300000000000005</v>
      </c>
      <c r="L435" s="86">
        <v>30.92</v>
      </c>
      <c r="M435" s="85">
        <v>0</v>
      </c>
      <c r="N435" s="86">
        <v>1.4</v>
      </c>
      <c r="O435" s="86">
        <v>2.34</v>
      </c>
      <c r="P435" s="84">
        <v>9.9</v>
      </c>
      <c r="Q435" s="85">
        <v>0.11210000000000001</v>
      </c>
      <c r="R435" s="86">
        <v>0</v>
      </c>
      <c r="S435" s="84">
        <v>54.33</v>
      </c>
      <c r="T435" s="108">
        <v>2666180053</v>
      </c>
      <c r="U435" s="11" t="s">
        <v>63</v>
      </c>
      <c r="V435" s="11" t="s">
        <v>108</v>
      </c>
    </row>
    <row r="436" spans="1:22" ht="15" customHeight="1" x14ac:dyDescent="0.25">
      <c r="A436" s="11" t="s">
        <v>980</v>
      </c>
      <c r="B436" s="82" t="s">
        <v>981</v>
      </c>
      <c r="C436" s="109" t="s">
        <v>90</v>
      </c>
      <c r="D436" s="11" t="s">
        <v>45</v>
      </c>
      <c r="E436" s="11" t="s">
        <v>54</v>
      </c>
      <c r="F436" s="11" t="s">
        <v>91</v>
      </c>
      <c r="G436" s="83">
        <v>43489</v>
      </c>
      <c r="H436" s="84">
        <v>205.57</v>
      </c>
      <c r="I436" s="86">
        <v>8.7799999999999994</v>
      </c>
      <c r="J436" s="84">
        <v>140.97</v>
      </c>
      <c r="K436" s="85">
        <v>0.68579999999999997</v>
      </c>
      <c r="L436" s="86">
        <v>16.059999999999999</v>
      </c>
      <c r="M436" s="85">
        <v>0</v>
      </c>
      <c r="N436" s="86">
        <v>1.1000000000000001</v>
      </c>
      <c r="O436" s="86">
        <v>1.55</v>
      </c>
      <c r="P436" s="84">
        <v>-59.78</v>
      </c>
      <c r="Q436" s="85">
        <v>3.78E-2</v>
      </c>
      <c r="R436" s="86">
        <v>0</v>
      </c>
      <c r="S436" s="84">
        <v>119.38</v>
      </c>
      <c r="T436" s="108">
        <v>14223873123</v>
      </c>
      <c r="U436" s="11" t="s">
        <v>48</v>
      </c>
      <c r="V436" s="11" t="s">
        <v>87</v>
      </c>
    </row>
    <row r="437" spans="1:22" ht="15" customHeight="1" x14ac:dyDescent="0.25">
      <c r="A437" s="11" t="s">
        <v>982</v>
      </c>
      <c r="B437" s="82" t="s">
        <v>983</v>
      </c>
      <c r="C437" s="109" t="s">
        <v>53</v>
      </c>
      <c r="D437" s="11" t="s">
        <v>45</v>
      </c>
      <c r="E437" s="11" t="s">
        <v>46</v>
      </c>
      <c r="F437" s="11" t="s">
        <v>47</v>
      </c>
      <c r="G437" s="83">
        <v>43352</v>
      </c>
      <c r="H437" s="84">
        <v>91.91</v>
      </c>
      <c r="I437" s="86">
        <v>2.39</v>
      </c>
      <c r="J437" s="84">
        <v>110.92</v>
      </c>
      <c r="K437" s="85">
        <v>1.2068000000000001</v>
      </c>
      <c r="L437" s="86">
        <v>46.41</v>
      </c>
      <c r="M437" s="85">
        <v>0</v>
      </c>
      <c r="N437" s="86">
        <v>0.9</v>
      </c>
      <c r="O437" s="86">
        <v>1.59</v>
      </c>
      <c r="P437" s="84">
        <v>-5.42</v>
      </c>
      <c r="Q437" s="85">
        <v>0.18959999999999999</v>
      </c>
      <c r="R437" s="86">
        <v>0</v>
      </c>
      <c r="S437" s="84">
        <v>39.19</v>
      </c>
      <c r="T437" s="108">
        <v>3480004022</v>
      </c>
      <c r="U437" s="11" t="s">
        <v>63</v>
      </c>
      <c r="V437" s="11" t="s">
        <v>87</v>
      </c>
    </row>
    <row r="438" spans="1:22" ht="15" customHeight="1" x14ac:dyDescent="0.25">
      <c r="A438" s="11" t="s">
        <v>984</v>
      </c>
      <c r="B438" s="82" t="s">
        <v>985</v>
      </c>
      <c r="C438" s="109" t="s">
        <v>84</v>
      </c>
      <c r="D438" s="11" t="s">
        <v>85</v>
      </c>
      <c r="E438" s="11" t="s">
        <v>44</v>
      </c>
      <c r="F438" s="11" t="s">
        <v>201</v>
      </c>
      <c r="G438" s="83">
        <v>43376</v>
      </c>
      <c r="H438" s="84">
        <v>261.24</v>
      </c>
      <c r="I438" s="86">
        <v>6.79</v>
      </c>
      <c r="J438" s="84">
        <v>232.48</v>
      </c>
      <c r="K438" s="85">
        <v>0.88990000000000002</v>
      </c>
      <c r="L438" s="86">
        <v>34.24</v>
      </c>
      <c r="M438" s="85">
        <v>8.3999999999999995E-3</v>
      </c>
      <c r="N438" s="86">
        <v>1</v>
      </c>
      <c r="O438" s="86">
        <v>1.86</v>
      </c>
      <c r="P438" s="84">
        <v>-21.75</v>
      </c>
      <c r="Q438" s="85">
        <v>0.12870000000000001</v>
      </c>
      <c r="R438" s="86">
        <v>8</v>
      </c>
      <c r="S438" s="84">
        <v>15.02</v>
      </c>
      <c r="T438" s="108">
        <v>9364991667</v>
      </c>
      <c r="U438" s="11" t="s">
        <v>63</v>
      </c>
      <c r="V438" s="11" t="s">
        <v>152</v>
      </c>
    </row>
    <row r="439" spans="1:22" ht="15" customHeight="1" x14ac:dyDescent="0.25">
      <c r="A439" s="11" t="s">
        <v>986</v>
      </c>
      <c r="B439" s="82" t="s">
        <v>987</v>
      </c>
      <c r="C439" s="109" t="s">
        <v>90</v>
      </c>
      <c r="D439" s="11" t="s">
        <v>45</v>
      </c>
      <c r="E439" s="11" t="s">
        <v>54</v>
      </c>
      <c r="F439" s="11" t="s">
        <v>91</v>
      </c>
      <c r="G439" s="83">
        <v>43376</v>
      </c>
      <c r="H439" s="84">
        <v>73.38</v>
      </c>
      <c r="I439" s="86">
        <v>1.91</v>
      </c>
      <c r="J439" s="84">
        <v>49.64</v>
      </c>
      <c r="K439" s="85">
        <v>0.67649999999999999</v>
      </c>
      <c r="L439" s="86">
        <v>25.99</v>
      </c>
      <c r="M439" s="85">
        <v>0</v>
      </c>
      <c r="N439" s="86">
        <v>0.6</v>
      </c>
      <c r="O439" s="86">
        <v>5.27</v>
      </c>
      <c r="P439" s="84">
        <v>7.42</v>
      </c>
      <c r="Q439" s="85">
        <v>8.7400000000000005E-2</v>
      </c>
      <c r="R439" s="86">
        <v>0</v>
      </c>
      <c r="S439" s="84">
        <v>35.14</v>
      </c>
      <c r="T439" s="108">
        <v>3688946914</v>
      </c>
      <c r="U439" s="11" t="s">
        <v>63</v>
      </c>
      <c r="V439" s="11" t="s">
        <v>240</v>
      </c>
    </row>
    <row r="440" spans="1:22" ht="15" customHeight="1" x14ac:dyDescent="0.25">
      <c r="A440" s="11" t="s">
        <v>988</v>
      </c>
      <c r="B440" s="82" t="s">
        <v>989</v>
      </c>
      <c r="C440" s="109" t="s">
        <v>106</v>
      </c>
      <c r="D440" s="11" t="s">
        <v>53</v>
      </c>
      <c r="E440" s="11" t="s">
        <v>54</v>
      </c>
      <c r="F440" s="11" t="s">
        <v>55</v>
      </c>
      <c r="G440" s="83">
        <v>43255</v>
      </c>
      <c r="H440" s="84">
        <v>55.18</v>
      </c>
      <c r="I440" s="86">
        <v>1.76</v>
      </c>
      <c r="J440" s="84">
        <v>27.17</v>
      </c>
      <c r="K440" s="85">
        <v>0.4924</v>
      </c>
      <c r="L440" s="86">
        <v>15.44</v>
      </c>
      <c r="M440" s="85">
        <v>0</v>
      </c>
      <c r="N440" s="86">
        <v>1.3</v>
      </c>
      <c r="O440" s="86">
        <v>2.74</v>
      </c>
      <c r="P440" s="84">
        <v>-3.78</v>
      </c>
      <c r="Q440" s="85">
        <v>3.4700000000000002E-2</v>
      </c>
      <c r="R440" s="86">
        <v>0</v>
      </c>
      <c r="S440" s="84">
        <v>25.93</v>
      </c>
      <c r="T440" s="108">
        <v>8645575534</v>
      </c>
      <c r="U440" s="11" t="s">
        <v>63</v>
      </c>
      <c r="V440" s="11" t="s">
        <v>49</v>
      </c>
    </row>
    <row r="441" spans="1:22" ht="15" customHeight="1" x14ac:dyDescent="0.25">
      <c r="A441" s="11" t="s">
        <v>990</v>
      </c>
      <c r="B441" s="82" t="s">
        <v>991</v>
      </c>
      <c r="C441" s="109" t="s">
        <v>44</v>
      </c>
      <c r="D441" s="11" t="s">
        <v>45</v>
      </c>
      <c r="E441" s="11" t="s">
        <v>46</v>
      </c>
      <c r="F441" s="11" t="s">
        <v>47</v>
      </c>
      <c r="G441" s="83">
        <v>43261</v>
      </c>
      <c r="H441" s="84">
        <v>2.99</v>
      </c>
      <c r="I441" s="86">
        <v>-0.79</v>
      </c>
      <c r="J441" s="84">
        <v>11.64</v>
      </c>
      <c r="K441" s="85">
        <v>3.8929999999999998</v>
      </c>
      <c r="L441" s="11" t="s">
        <v>56</v>
      </c>
      <c r="M441" s="85">
        <v>0</v>
      </c>
      <c r="N441" s="86">
        <v>1.8</v>
      </c>
      <c r="O441" s="86">
        <v>1.75</v>
      </c>
      <c r="P441" s="84">
        <v>2.99</v>
      </c>
      <c r="Q441" s="85">
        <v>-0.1162</v>
      </c>
      <c r="R441" s="86">
        <v>0</v>
      </c>
      <c r="S441" s="84">
        <v>9.52</v>
      </c>
      <c r="T441" s="108">
        <v>333136809</v>
      </c>
      <c r="U441" s="11" t="s">
        <v>169</v>
      </c>
      <c r="V441" s="11" t="s">
        <v>75</v>
      </c>
    </row>
    <row r="442" spans="1:22" ht="15" customHeight="1" x14ac:dyDescent="0.25">
      <c r="A442" s="11" t="s">
        <v>992</v>
      </c>
      <c r="B442" s="82" t="s">
        <v>993</v>
      </c>
      <c r="C442" s="109" t="s">
        <v>53</v>
      </c>
      <c r="D442" s="11" t="s">
        <v>45</v>
      </c>
      <c r="E442" s="11" t="s">
        <v>46</v>
      </c>
      <c r="F442" s="11" t="s">
        <v>47</v>
      </c>
      <c r="G442" s="83">
        <v>43489</v>
      </c>
      <c r="H442" s="84">
        <v>77.569999999999993</v>
      </c>
      <c r="I442" s="86">
        <v>8.31</v>
      </c>
      <c r="J442" s="84">
        <v>202.14</v>
      </c>
      <c r="K442" s="85">
        <v>2.6059000000000001</v>
      </c>
      <c r="L442" s="86">
        <v>24.32</v>
      </c>
      <c r="M442" s="85">
        <v>1.4800000000000001E-2</v>
      </c>
      <c r="N442" s="86">
        <v>1.3</v>
      </c>
      <c r="O442" s="86">
        <v>1.96</v>
      </c>
      <c r="P442" s="84">
        <v>-38.26</v>
      </c>
      <c r="Q442" s="85">
        <v>7.9100000000000004E-2</v>
      </c>
      <c r="R442" s="86">
        <v>14</v>
      </c>
      <c r="S442" s="84">
        <v>134.83000000000001</v>
      </c>
      <c r="T442" s="108">
        <v>15908013671</v>
      </c>
      <c r="U442" s="11" t="s">
        <v>48</v>
      </c>
      <c r="V442" s="11" t="s">
        <v>103</v>
      </c>
    </row>
    <row r="443" spans="1:22" ht="15" customHeight="1" x14ac:dyDescent="0.25">
      <c r="A443" s="11" t="s">
        <v>994</v>
      </c>
      <c r="B443" s="82" t="s">
        <v>995</v>
      </c>
      <c r="C443" s="109" t="s">
        <v>44</v>
      </c>
      <c r="D443" s="11" t="s">
        <v>45</v>
      </c>
      <c r="E443" s="11" t="s">
        <v>46</v>
      </c>
      <c r="F443" s="11" t="s">
        <v>47</v>
      </c>
      <c r="G443" s="83">
        <v>43488</v>
      </c>
      <c r="H443" s="84">
        <v>0</v>
      </c>
      <c r="I443" s="86">
        <v>2.0299999999999998</v>
      </c>
      <c r="J443" s="84">
        <v>120.17</v>
      </c>
      <c r="K443" s="11" t="s">
        <v>56</v>
      </c>
      <c r="L443" s="86">
        <v>59.2</v>
      </c>
      <c r="M443" s="85">
        <v>1.7299999999999999E-2</v>
      </c>
      <c r="N443" s="86">
        <v>0.4</v>
      </c>
      <c r="O443" s="86">
        <v>1.91</v>
      </c>
      <c r="P443" s="84">
        <v>-9.5399999999999991</v>
      </c>
      <c r="Q443" s="85">
        <v>0.2535</v>
      </c>
      <c r="R443" s="86">
        <v>3</v>
      </c>
      <c r="S443" s="84">
        <v>28.18</v>
      </c>
      <c r="T443" s="108">
        <v>127298722800</v>
      </c>
      <c r="U443" s="11" t="s">
        <v>48</v>
      </c>
      <c r="V443" s="11" t="s">
        <v>108</v>
      </c>
    </row>
    <row r="444" spans="1:22" ht="15" customHeight="1" x14ac:dyDescent="0.25">
      <c r="A444" s="11" t="s">
        <v>996</v>
      </c>
      <c r="B444" s="82" t="s">
        <v>997</v>
      </c>
      <c r="C444" s="109" t="s">
        <v>132</v>
      </c>
      <c r="D444" s="11" t="s">
        <v>45</v>
      </c>
      <c r="E444" s="11" t="s">
        <v>54</v>
      </c>
      <c r="F444" s="11" t="s">
        <v>91</v>
      </c>
      <c r="G444" s="83">
        <v>43281</v>
      </c>
      <c r="H444" s="84">
        <v>96.17</v>
      </c>
      <c r="I444" s="86">
        <v>2.5</v>
      </c>
      <c r="J444" s="84">
        <v>29.55</v>
      </c>
      <c r="K444" s="85">
        <v>0.30730000000000002</v>
      </c>
      <c r="L444" s="86">
        <v>11.82</v>
      </c>
      <c r="M444" s="85">
        <v>3.7900000000000003E-2</v>
      </c>
      <c r="N444" s="86">
        <v>1.7</v>
      </c>
      <c r="O444" s="86">
        <v>1.96</v>
      </c>
      <c r="P444" s="84">
        <v>-27.85</v>
      </c>
      <c r="Q444" s="85">
        <v>1.66E-2</v>
      </c>
      <c r="R444" s="86">
        <v>8</v>
      </c>
      <c r="S444" s="84">
        <v>59.43</v>
      </c>
      <c r="T444" s="108">
        <v>2527364154</v>
      </c>
      <c r="U444" s="11" t="s">
        <v>63</v>
      </c>
      <c r="V444" s="11" t="s">
        <v>198</v>
      </c>
    </row>
    <row r="445" spans="1:22" ht="15" customHeight="1" x14ac:dyDescent="0.25">
      <c r="A445" s="11" t="s">
        <v>998</v>
      </c>
      <c r="B445" s="82" t="s">
        <v>999</v>
      </c>
      <c r="C445" s="109" t="s">
        <v>84</v>
      </c>
      <c r="D445" s="11" t="s">
        <v>85</v>
      </c>
      <c r="E445" s="11" t="s">
        <v>46</v>
      </c>
      <c r="F445" s="11" t="s">
        <v>86</v>
      </c>
      <c r="G445" s="83">
        <v>43377</v>
      </c>
      <c r="H445" s="84">
        <v>9.3800000000000008</v>
      </c>
      <c r="I445" s="86">
        <v>0.59</v>
      </c>
      <c r="J445" s="84">
        <v>28.15</v>
      </c>
      <c r="K445" s="85">
        <v>3.0011000000000001</v>
      </c>
      <c r="L445" s="86">
        <v>47.71</v>
      </c>
      <c r="M445" s="85">
        <v>8.5000000000000006E-3</v>
      </c>
      <c r="N445" s="86">
        <v>0.8</v>
      </c>
      <c r="O445" s="86">
        <v>6.76</v>
      </c>
      <c r="P445" s="84">
        <v>4.55</v>
      </c>
      <c r="Q445" s="85">
        <v>0.1961</v>
      </c>
      <c r="R445" s="86">
        <v>1</v>
      </c>
      <c r="S445" s="84">
        <v>10.65</v>
      </c>
      <c r="T445" s="108">
        <v>1254927264</v>
      </c>
      <c r="U445" s="11" t="s">
        <v>169</v>
      </c>
      <c r="V445" s="11" t="s">
        <v>87</v>
      </c>
    </row>
    <row r="446" spans="1:22" ht="15" customHeight="1" x14ac:dyDescent="0.25">
      <c r="A446" s="11" t="s">
        <v>1000</v>
      </c>
      <c r="B446" s="82" t="s">
        <v>1001</v>
      </c>
      <c r="C446" s="109" t="s">
        <v>90</v>
      </c>
      <c r="D446" s="11" t="s">
        <v>45</v>
      </c>
      <c r="E446" s="11" t="s">
        <v>44</v>
      </c>
      <c r="F446" s="11" t="s">
        <v>186</v>
      </c>
      <c r="G446" s="83">
        <v>43467</v>
      </c>
      <c r="H446" s="84">
        <v>287.45999999999998</v>
      </c>
      <c r="I446" s="86">
        <v>13.44</v>
      </c>
      <c r="J446" s="84">
        <v>298.77</v>
      </c>
      <c r="K446" s="85">
        <v>1.0392999999999999</v>
      </c>
      <c r="L446" s="86">
        <v>22.23</v>
      </c>
      <c r="M446" s="85">
        <v>2.5000000000000001E-2</v>
      </c>
      <c r="N446" s="86">
        <v>1</v>
      </c>
      <c r="O446" s="86">
        <v>1.1100000000000001</v>
      </c>
      <c r="P446" s="84">
        <v>-96.39</v>
      </c>
      <c r="Q446" s="85">
        <v>6.8599999999999994E-2</v>
      </c>
      <c r="R446" s="86">
        <v>15</v>
      </c>
      <c r="S446" s="84">
        <v>0</v>
      </c>
      <c r="T446" s="108">
        <v>84977952895</v>
      </c>
      <c r="U446" s="11" t="s">
        <v>48</v>
      </c>
      <c r="V446" s="11" t="s">
        <v>103</v>
      </c>
    </row>
    <row r="447" spans="1:22" ht="15" customHeight="1" x14ac:dyDescent="0.25">
      <c r="A447" s="11" t="s">
        <v>1002</v>
      </c>
      <c r="B447" s="82" t="s">
        <v>1003</v>
      </c>
      <c r="C447" s="109" t="s">
        <v>74</v>
      </c>
      <c r="D447" s="11" t="s">
        <v>85</v>
      </c>
      <c r="E447" s="11" t="s">
        <v>54</v>
      </c>
      <c r="F447" s="11" t="s">
        <v>107</v>
      </c>
      <c r="G447" s="83">
        <v>43467</v>
      </c>
      <c r="H447" s="84">
        <v>195.99</v>
      </c>
      <c r="I447" s="86">
        <v>7.01</v>
      </c>
      <c r="J447" s="84">
        <v>58.93</v>
      </c>
      <c r="K447" s="85">
        <v>0.30070000000000002</v>
      </c>
      <c r="L447" s="86">
        <v>8.41</v>
      </c>
      <c r="M447" s="85">
        <v>1.4800000000000001E-2</v>
      </c>
      <c r="N447" s="86">
        <v>1.9</v>
      </c>
      <c r="O447" s="11" t="s">
        <v>56</v>
      </c>
      <c r="P447" s="11" t="s">
        <v>56</v>
      </c>
      <c r="Q447" s="85">
        <v>-5.0000000000000001E-4</v>
      </c>
      <c r="R447" s="86">
        <v>0</v>
      </c>
      <c r="S447" s="84">
        <v>117.31</v>
      </c>
      <c r="T447" s="108">
        <v>12587725036</v>
      </c>
      <c r="U447" s="11" t="s">
        <v>48</v>
      </c>
      <c r="V447" s="11" t="s">
        <v>198</v>
      </c>
    </row>
    <row r="448" spans="1:22" ht="15" customHeight="1" x14ac:dyDescent="0.25">
      <c r="A448" s="11" t="s">
        <v>1004</v>
      </c>
      <c r="B448" s="82" t="s">
        <v>1005</v>
      </c>
      <c r="C448" s="109" t="s">
        <v>90</v>
      </c>
      <c r="D448" s="11" t="s">
        <v>85</v>
      </c>
      <c r="E448" s="11" t="s">
        <v>46</v>
      </c>
      <c r="F448" s="11" t="s">
        <v>86</v>
      </c>
      <c r="G448" s="83">
        <v>43377</v>
      </c>
      <c r="H448" s="84">
        <v>9.98</v>
      </c>
      <c r="I448" s="86">
        <v>2.19</v>
      </c>
      <c r="J448" s="84">
        <v>87</v>
      </c>
      <c r="K448" s="85">
        <v>8.7173999999999996</v>
      </c>
      <c r="L448" s="86">
        <v>39.729999999999997</v>
      </c>
      <c r="M448" s="85">
        <v>1.34E-2</v>
      </c>
      <c r="N448" s="86">
        <v>0.3</v>
      </c>
      <c r="O448" s="86">
        <v>3.55</v>
      </c>
      <c r="P448" s="84">
        <v>9.98</v>
      </c>
      <c r="Q448" s="85">
        <v>0.15609999999999999</v>
      </c>
      <c r="R448" s="86">
        <v>15</v>
      </c>
      <c r="S448" s="84">
        <v>34.119999999999997</v>
      </c>
      <c r="T448" s="108">
        <v>938382000</v>
      </c>
      <c r="U448" s="11" t="s">
        <v>169</v>
      </c>
      <c r="V448" s="11" t="s">
        <v>152</v>
      </c>
    </row>
    <row r="449" spans="1:22" ht="15" customHeight="1" x14ac:dyDescent="0.25">
      <c r="A449" s="11" t="s">
        <v>1006</v>
      </c>
      <c r="B449" s="82" t="s">
        <v>1007</v>
      </c>
      <c r="C449" s="109" t="s">
        <v>53</v>
      </c>
      <c r="D449" s="11" t="s">
        <v>45</v>
      </c>
      <c r="E449" s="11" t="s">
        <v>46</v>
      </c>
      <c r="F449" s="11" t="s">
        <v>47</v>
      </c>
      <c r="G449" s="83">
        <v>43255</v>
      </c>
      <c r="H449" s="84">
        <v>28.22</v>
      </c>
      <c r="I449" s="86">
        <v>1.9</v>
      </c>
      <c r="J449" s="84">
        <v>44.25</v>
      </c>
      <c r="K449" s="85">
        <v>1.5680000000000001</v>
      </c>
      <c r="L449" s="86">
        <v>23.29</v>
      </c>
      <c r="M449" s="85">
        <v>2.8500000000000001E-2</v>
      </c>
      <c r="N449" s="86">
        <v>0.3</v>
      </c>
      <c r="O449" s="86">
        <v>0.35</v>
      </c>
      <c r="P449" s="84">
        <v>-39.26</v>
      </c>
      <c r="Q449" s="85">
        <v>7.3899999999999993E-2</v>
      </c>
      <c r="R449" s="86">
        <v>14</v>
      </c>
      <c r="S449" s="84">
        <v>29.23</v>
      </c>
      <c r="T449" s="108">
        <v>10445544375</v>
      </c>
      <c r="U449" s="11" t="s">
        <v>48</v>
      </c>
      <c r="V449" s="11" t="s">
        <v>80</v>
      </c>
    </row>
    <row r="450" spans="1:22" ht="15" customHeight="1" x14ac:dyDescent="0.25">
      <c r="A450" s="11" t="s">
        <v>1008</v>
      </c>
      <c r="B450" s="82" t="s">
        <v>1009</v>
      </c>
      <c r="C450" s="109" t="s">
        <v>106</v>
      </c>
      <c r="D450" s="11" t="s">
        <v>85</v>
      </c>
      <c r="E450" s="11" t="s">
        <v>54</v>
      </c>
      <c r="F450" s="11" t="s">
        <v>107</v>
      </c>
      <c r="G450" s="83">
        <v>43275</v>
      </c>
      <c r="H450" s="84">
        <v>153.19</v>
      </c>
      <c r="I450" s="86">
        <v>4.1100000000000003</v>
      </c>
      <c r="J450" s="84">
        <v>97.87</v>
      </c>
      <c r="K450" s="85">
        <v>0.63890000000000002</v>
      </c>
      <c r="L450" s="86">
        <v>23.81</v>
      </c>
      <c r="M450" s="85">
        <v>1.61E-2</v>
      </c>
      <c r="N450" s="86">
        <v>1.3</v>
      </c>
      <c r="O450" s="86">
        <v>1.02</v>
      </c>
      <c r="P450" s="84">
        <v>-19.93</v>
      </c>
      <c r="Q450" s="85">
        <v>7.6600000000000001E-2</v>
      </c>
      <c r="R450" s="86">
        <v>20</v>
      </c>
      <c r="S450" s="84">
        <v>29</v>
      </c>
      <c r="T450" s="108">
        <v>78585403795</v>
      </c>
      <c r="U450" s="11" t="s">
        <v>48</v>
      </c>
      <c r="V450" s="11" t="s">
        <v>64</v>
      </c>
    </row>
    <row r="451" spans="1:22" ht="15" customHeight="1" x14ac:dyDescent="0.25">
      <c r="A451" s="11" t="s">
        <v>1010</v>
      </c>
      <c r="B451" s="82" t="s">
        <v>1011</v>
      </c>
      <c r="C451" s="109" t="s">
        <v>132</v>
      </c>
      <c r="D451" s="11" t="s">
        <v>85</v>
      </c>
      <c r="E451" s="11" t="s">
        <v>54</v>
      </c>
      <c r="F451" s="11" t="s">
        <v>107</v>
      </c>
      <c r="G451" s="83">
        <v>43281</v>
      </c>
      <c r="H451" s="84">
        <v>314.01</v>
      </c>
      <c r="I451" s="86">
        <v>8.16</v>
      </c>
      <c r="J451" s="84">
        <v>173.16</v>
      </c>
      <c r="K451" s="85">
        <v>0.5514</v>
      </c>
      <c r="L451" s="86">
        <v>21.22</v>
      </c>
      <c r="M451" s="85">
        <v>9.4999999999999998E-3</v>
      </c>
      <c r="N451" s="86">
        <v>1.5</v>
      </c>
      <c r="O451" s="86">
        <v>2.64</v>
      </c>
      <c r="P451" s="84">
        <v>19.829999999999998</v>
      </c>
      <c r="Q451" s="85">
        <v>6.3600000000000004E-2</v>
      </c>
      <c r="R451" s="86">
        <v>4</v>
      </c>
      <c r="S451" s="84">
        <v>105.52</v>
      </c>
      <c r="T451" s="108">
        <v>26423004438</v>
      </c>
      <c r="U451" s="11" t="s">
        <v>48</v>
      </c>
      <c r="V451" s="11" t="s">
        <v>100</v>
      </c>
    </row>
    <row r="452" spans="1:22" ht="15" customHeight="1" x14ac:dyDescent="0.25">
      <c r="A452" s="11" t="s">
        <v>1012</v>
      </c>
      <c r="B452" s="82" t="s">
        <v>1013</v>
      </c>
      <c r="C452" s="109" t="s">
        <v>44</v>
      </c>
      <c r="D452" s="11" t="s">
        <v>45</v>
      </c>
      <c r="E452" s="11" t="s">
        <v>46</v>
      </c>
      <c r="F452" s="11" t="s">
        <v>47</v>
      </c>
      <c r="G452" s="83">
        <v>43190</v>
      </c>
      <c r="H452" s="84">
        <v>6.6</v>
      </c>
      <c r="I452" s="86">
        <v>0.9</v>
      </c>
      <c r="J452" s="84">
        <v>71.430000000000007</v>
      </c>
      <c r="K452" s="85">
        <v>10.822699999999999</v>
      </c>
      <c r="L452" s="86">
        <v>79.37</v>
      </c>
      <c r="M452" s="85">
        <v>4.5999999999999999E-3</v>
      </c>
      <c r="N452" s="95" t="e">
        <v>#N/A</v>
      </c>
      <c r="O452" s="86">
        <v>1.38</v>
      </c>
      <c r="P452" s="84">
        <v>6.6</v>
      </c>
      <c r="Q452" s="85">
        <v>0.3543</v>
      </c>
      <c r="R452" s="86">
        <v>1</v>
      </c>
      <c r="S452" s="84">
        <v>33.32</v>
      </c>
      <c r="T452" s="108">
        <v>60952497482</v>
      </c>
      <c r="U452" s="11" t="s">
        <v>48</v>
      </c>
      <c r="V452" s="11" t="s">
        <v>198</v>
      </c>
    </row>
    <row r="453" spans="1:22" ht="15" customHeight="1" x14ac:dyDescent="0.25">
      <c r="A453" s="11" t="s">
        <v>1014</v>
      </c>
      <c r="B453" s="82" t="s">
        <v>1015</v>
      </c>
      <c r="C453" s="109" t="s">
        <v>132</v>
      </c>
      <c r="D453" s="11" t="s">
        <v>53</v>
      </c>
      <c r="E453" s="11" t="s">
        <v>54</v>
      </c>
      <c r="F453" s="11" t="s">
        <v>55</v>
      </c>
      <c r="G453" s="83">
        <v>43238</v>
      </c>
      <c r="H453" s="84">
        <v>163.21</v>
      </c>
      <c r="I453" s="86">
        <v>4.24</v>
      </c>
      <c r="J453" s="84">
        <v>58.29</v>
      </c>
      <c r="K453" s="85">
        <v>0.35709999999999997</v>
      </c>
      <c r="L453" s="86">
        <v>13.75</v>
      </c>
      <c r="M453" s="85">
        <v>7.7000000000000002E-3</v>
      </c>
      <c r="N453" s="86">
        <v>1.5</v>
      </c>
      <c r="O453" s="86">
        <v>0.67</v>
      </c>
      <c r="P453" s="84">
        <v>-18.850000000000001</v>
      </c>
      <c r="Q453" s="85">
        <v>2.6200000000000001E-2</v>
      </c>
      <c r="R453" s="86">
        <v>6</v>
      </c>
      <c r="S453" s="84">
        <v>41.5</v>
      </c>
      <c r="T453" s="108">
        <v>32776875544</v>
      </c>
      <c r="U453" s="11" t="s">
        <v>48</v>
      </c>
      <c r="V453" s="11" t="s">
        <v>92</v>
      </c>
    </row>
    <row r="454" spans="1:22" ht="15" customHeight="1" x14ac:dyDescent="0.25">
      <c r="A454" s="11" t="s">
        <v>1016</v>
      </c>
      <c r="B454" s="82" t="s">
        <v>1017</v>
      </c>
      <c r="C454" s="109" t="s">
        <v>106</v>
      </c>
      <c r="D454" s="11" t="s">
        <v>85</v>
      </c>
      <c r="E454" s="11" t="s">
        <v>54</v>
      </c>
      <c r="F454" s="11" t="s">
        <v>107</v>
      </c>
      <c r="G454" s="83">
        <v>43468</v>
      </c>
      <c r="H454" s="84">
        <v>341.49</v>
      </c>
      <c r="I454" s="86">
        <v>10.84</v>
      </c>
      <c r="J454" s="84">
        <v>87.69</v>
      </c>
      <c r="K454" s="85">
        <v>0.25679999999999997</v>
      </c>
      <c r="L454" s="86">
        <v>8.09</v>
      </c>
      <c r="M454" s="85">
        <v>4.0500000000000001E-2</v>
      </c>
      <c r="N454" s="86">
        <v>1.2</v>
      </c>
      <c r="O454" s="86">
        <v>1.82</v>
      </c>
      <c r="P454" s="84">
        <v>-16.010000000000002</v>
      </c>
      <c r="Q454" s="85">
        <v>-2.0999999999999999E-3</v>
      </c>
      <c r="R454" s="86">
        <v>7</v>
      </c>
      <c r="S454" s="84">
        <v>77.64</v>
      </c>
      <c r="T454" s="108">
        <v>32971440917</v>
      </c>
      <c r="U454" s="11" t="s">
        <v>48</v>
      </c>
      <c r="V454" s="11" t="s">
        <v>172</v>
      </c>
    </row>
    <row r="455" spans="1:22" ht="15" customHeight="1" x14ac:dyDescent="0.25">
      <c r="A455" s="11" t="s">
        <v>1018</v>
      </c>
      <c r="B455" s="82" t="s">
        <v>1019</v>
      </c>
      <c r="C455" s="109" t="s">
        <v>95</v>
      </c>
      <c r="D455" s="11" t="s">
        <v>53</v>
      </c>
      <c r="E455" s="11" t="s">
        <v>44</v>
      </c>
      <c r="F455" s="11" t="s">
        <v>146</v>
      </c>
      <c r="G455" s="83">
        <v>43496</v>
      </c>
      <c r="H455" s="84">
        <v>33.409999999999997</v>
      </c>
      <c r="I455" s="86">
        <v>3.68</v>
      </c>
      <c r="J455" s="84">
        <v>25.87</v>
      </c>
      <c r="K455" s="85">
        <v>0.77429999999999999</v>
      </c>
      <c r="L455" s="86">
        <v>7.03</v>
      </c>
      <c r="M455" s="85">
        <v>5.8400000000000001E-2</v>
      </c>
      <c r="N455" s="86">
        <v>0.5</v>
      </c>
      <c r="O455" s="86">
        <v>1.34</v>
      </c>
      <c r="P455" s="84">
        <v>-19.38</v>
      </c>
      <c r="Q455" s="85">
        <v>-7.4000000000000003E-3</v>
      </c>
      <c r="R455" s="86">
        <v>7</v>
      </c>
      <c r="S455" s="84">
        <v>39.21</v>
      </c>
      <c r="T455" s="108">
        <v>7954171548</v>
      </c>
      <c r="U455" s="11" t="s">
        <v>63</v>
      </c>
      <c r="V455" s="11" t="s">
        <v>75</v>
      </c>
    </row>
    <row r="456" spans="1:22" ht="15" customHeight="1" x14ac:dyDescent="0.25">
      <c r="A456" s="11" t="s">
        <v>1020</v>
      </c>
      <c r="B456" s="82" t="s">
        <v>1021</v>
      </c>
      <c r="C456" s="109" t="s">
        <v>90</v>
      </c>
      <c r="D456" s="11" t="s">
        <v>85</v>
      </c>
      <c r="E456" s="11" t="s">
        <v>46</v>
      </c>
      <c r="F456" s="11" t="s">
        <v>86</v>
      </c>
      <c r="G456" s="83">
        <v>43490</v>
      </c>
      <c r="H456" s="84">
        <v>143.06</v>
      </c>
      <c r="I456" s="86">
        <v>4.4000000000000004</v>
      </c>
      <c r="J456" s="84">
        <v>214.91</v>
      </c>
      <c r="K456" s="85">
        <v>1.5022</v>
      </c>
      <c r="L456" s="86">
        <v>48.84</v>
      </c>
      <c r="M456" s="85">
        <v>3.0999999999999999E-3</v>
      </c>
      <c r="N456" s="86">
        <v>1.1000000000000001</v>
      </c>
      <c r="O456" s="86">
        <v>1.55</v>
      </c>
      <c r="P456" s="84">
        <v>-2.38</v>
      </c>
      <c r="Q456" s="85">
        <v>0.20169999999999999</v>
      </c>
      <c r="R456" s="86">
        <v>0</v>
      </c>
      <c r="S456" s="84">
        <v>26.71</v>
      </c>
      <c r="T456" s="108">
        <v>221957762322</v>
      </c>
      <c r="U456" s="11" t="s">
        <v>48</v>
      </c>
      <c r="V456" s="11" t="s">
        <v>547</v>
      </c>
    </row>
    <row r="457" spans="1:22" ht="15" customHeight="1" x14ac:dyDescent="0.25">
      <c r="A457" s="11" t="s">
        <v>1022</v>
      </c>
      <c r="B457" s="82" t="s">
        <v>1023</v>
      </c>
      <c r="C457" s="109" t="s">
        <v>70</v>
      </c>
      <c r="D457" s="11" t="s">
        <v>45</v>
      </c>
      <c r="E457" s="11" t="s">
        <v>46</v>
      </c>
      <c r="F457" s="11" t="s">
        <v>47</v>
      </c>
      <c r="G457" s="83">
        <v>43257</v>
      </c>
      <c r="H457" s="84">
        <v>49</v>
      </c>
      <c r="I457" s="86">
        <v>2.64</v>
      </c>
      <c r="J457" s="84">
        <v>102.64</v>
      </c>
      <c r="K457" s="85">
        <v>2.0947</v>
      </c>
      <c r="L457" s="86">
        <v>38.880000000000003</v>
      </c>
      <c r="M457" s="85">
        <v>3.39E-2</v>
      </c>
      <c r="N457" s="86">
        <v>0.5</v>
      </c>
      <c r="O457" s="86">
        <v>0.23</v>
      </c>
      <c r="P457" s="84">
        <v>-42.36</v>
      </c>
      <c r="Q457" s="85">
        <v>0.15190000000000001</v>
      </c>
      <c r="R457" s="86">
        <v>7</v>
      </c>
      <c r="S457" s="84">
        <v>48.45</v>
      </c>
      <c r="T457" s="108">
        <v>12107003768</v>
      </c>
      <c r="U457" s="11" t="s">
        <v>48</v>
      </c>
      <c r="V457" s="11" t="s">
        <v>71</v>
      </c>
    </row>
    <row r="458" spans="1:22" ht="15" customHeight="1" x14ac:dyDescent="0.25">
      <c r="A458" s="11" t="s">
        <v>1024</v>
      </c>
      <c r="B458" s="82" t="s">
        <v>1025</v>
      </c>
      <c r="C458" s="109" t="s">
        <v>70</v>
      </c>
      <c r="D458" s="11" t="s">
        <v>45</v>
      </c>
      <c r="E458" s="11" t="s">
        <v>46</v>
      </c>
      <c r="F458" s="11" t="s">
        <v>47</v>
      </c>
      <c r="G458" s="83">
        <v>43492</v>
      </c>
      <c r="H458" s="84">
        <v>0</v>
      </c>
      <c r="I458" s="86">
        <v>2.2799999999999998</v>
      </c>
      <c r="J458" s="84">
        <v>45.48</v>
      </c>
      <c r="K458" s="11" t="s">
        <v>56</v>
      </c>
      <c r="L458" s="86">
        <v>19.95</v>
      </c>
      <c r="M458" s="85">
        <v>6.3100000000000003E-2</v>
      </c>
      <c r="N458" s="86">
        <v>0.9</v>
      </c>
      <c r="O458" s="86">
        <v>0.96</v>
      </c>
      <c r="P458" s="84">
        <v>-38.14</v>
      </c>
      <c r="Q458" s="85">
        <v>5.7200000000000001E-2</v>
      </c>
      <c r="R458" s="86">
        <v>6</v>
      </c>
      <c r="S458" s="84">
        <v>18.78</v>
      </c>
      <c r="T458" s="108">
        <v>6414994867</v>
      </c>
      <c r="U458" s="11" t="s">
        <v>63</v>
      </c>
      <c r="V458" s="11" t="s">
        <v>71</v>
      </c>
    </row>
    <row r="459" spans="1:22" ht="15" customHeight="1" x14ac:dyDescent="0.25">
      <c r="A459" s="11" t="s">
        <v>1026</v>
      </c>
      <c r="B459" s="82" t="s">
        <v>1027</v>
      </c>
      <c r="C459" s="109" t="s">
        <v>70</v>
      </c>
      <c r="D459" s="11" t="s">
        <v>45</v>
      </c>
      <c r="E459" s="11" t="s">
        <v>46</v>
      </c>
      <c r="F459" s="11" t="s">
        <v>47</v>
      </c>
      <c r="G459" s="83">
        <v>43283</v>
      </c>
      <c r="H459" s="84">
        <v>18.29</v>
      </c>
      <c r="I459" s="86">
        <v>2.58</v>
      </c>
      <c r="J459" s="84">
        <v>37.18</v>
      </c>
      <c r="K459" s="85">
        <v>2.0327999999999999</v>
      </c>
      <c r="L459" s="86">
        <v>14.41</v>
      </c>
      <c r="M459" s="85">
        <v>6.0499999999999998E-2</v>
      </c>
      <c r="N459" s="86">
        <v>1</v>
      </c>
      <c r="O459" s="86">
        <v>0.36</v>
      </c>
      <c r="P459" s="84">
        <v>-15.65</v>
      </c>
      <c r="Q459" s="85">
        <v>2.9600000000000001E-2</v>
      </c>
      <c r="R459" s="86">
        <v>3</v>
      </c>
      <c r="S459" s="84">
        <v>35.799999999999997</v>
      </c>
      <c r="T459" s="108">
        <v>2267756938</v>
      </c>
      <c r="U459" s="11" t="s">
        <v>63</v>
      </c>
      <c r="V459" s="11" t="s">
        <v>198</v>
      </c>
    </row>
    <row r="460" spans="1:22" ht="15" customHeight="1" x14ac:dyDescent="0.25">
      <c r="A460" s="11" t="s">
        <v>1028</v>
      </c>
      <c r="B460" s="82" t="s">
        <v>1029</v>
      </c>
      <c r="C460" s="109" t="s">
        <v>70</v>
      </c>
      <c r="D460" s="11" t="s">
        <v>45</v>
      </c>
      <c r="E460" s="11" t="s">
        <v>44</v>
      </c>
      <c r="F460" s="11" t="s">
        <v>186</v>
      </c>
      <c r="G460" s="83">
        <v>43494</v>
      </c>
      <c r="H460" s="84">
        <v>148.22999999999999</v>
      </c>
      <c r="I460" s="86">
        <v>3.85</v>
      </c>
      <c r="J460" s="84">
        <v>115.65</v>
      </c>
      <c r="K460" s="85">
        <v>0.7802</v>
      </c>
      <c r="L460" s="86">
        <v>30.04</v>
      </c>
      <c r="M460" s="85">
        <v>1.12E-2</v>
      </c>
      <c r="N460" s="86">
        <v>1.2</v>
      </c>
      <c r="O460" s="86">
        <v>0.46</v>
      </c>
      <c r="P460" s="84">
        <v>-53.35</v>
      </c>
      <c r="Q460" s="85">
        <v>0.1077</v>
      </c>
      <c r="R460" s="86">
        <v>8</v>
      </c>
      <c r="S460" s="84">
        <v>35.229999999999997</v>
      </c>
      <c r="T460" s="108">
        <v>39451685020</v>
      </c>
      <c r="U460" s="11" t="s">
        <v>48</v>
      </c>
      <c r="V460" s="11" t="s">
        <v>336</v>
      </c>
    </row>
    <row r="461" spans="1:22" ht="15" customHeight="1" x14ac:dyDescent="0.25">
      <c r="A461" s="11" t="s">
        <v>1030</v>
      </c>
      <c r="B461" s="82" t="s">
        <v>1031</v>
      </c>
      <c r="C461" s="109" t="s">
        <v>132</v>
      </c>
      <c r="D461" s="11" t="s">
        <v>85</v>
      </c>
      <c r="E461" s="11" t="s">
        <v>54</v>
      </c>
      <c r="F461" s="11" t="s">
        <v>107</v>
      </c>
      <c r="G461" s="83">
        <v>43227</v>
      </c>
      <c r="H461" s="84">
        <v>71.150000000000006</v>
      </c>
      <c r="I461" s="86">
        <v>1.85</v>
      </c>
      <c r="J461" s="84">
        <v>33.380000000000003</v>
      </c>
      <c r="K461" s="85">
        <v>0.46910000000000002</v>
      </c>
      <c r="L461" s="86">
        <v>18.04</v>
      </c>
      <c r="M461" s="85">
        <v>1.23E-2</v>
      </c>
      <c r="N461" s="86">
        <v>1.4</v>
      </c>
      <c r="O461" s="86">
        <v>1.69</v>
      </c>
      <c r="P461" s="84">
        <v>-8.65</v>
      </c>
      <c r="Q461" s="85">
        <v>4.7699999999999999E-2</v>
      </c>
      <c r="R461" s="86">
        <v>1</v>
      </c>
      <c r="S461" s="84">
        <v>0</v>
      </c>
      <c r="T461" s="108">
        <v>10197523566</v>
      </c>
      <c r="U461" s="11" t="s">
        <v>48</v>
      </c>
      <c r="V461" s="11" t="s">
        <v>64</v>
      </c>
    </row>
    <row r="462" spans="1:22" ht="15" customHeight="1" x14ac:dyDescent="0.25">
      <c r="A462" s="11" t="s">
        <v>1032</v>
      </c>
      <c r="B462" s="82" t="s">
        <v>1033</v>
      </c>
      <c r="C462" s="109" t="s">
        <v>53</v>
      </c>
      <c r="D462" s="11" t="s">
        <v>45</v>
      </c>
      <c r="E462" s="11" t="s">
        <v>46</v>
      </c>
      <c r="F462" s="11" t="s">
        <v>47</v>
      </c>
      <c r="G462" s="83">
        <v>43277</v>
      </c>
      <c r="H462" s="84">
        <v>0</v>
      </c>
      <c r="I462" s="86">
        <v>-0.76</v>
      </c>
      <c r="J462" s="84">
        <v>12.3</v>
      </c>
      <c r="K462" s="11" t="s">
        <v>56</v>
      </c>
      <c r="L462" s="11" t="s">
        <v>56</v>
      </c>
      <c r="M462" s="85">
        <v>7.3999999999999996E-2</v>
      </c>
      <c r="N462" s="86">
        <v>1.4</v>
      </c>
      <c r="O462" s="86">
        <v>2.25</v>
      </c>
      <c r="P462" s="84">
        <v>-6.1</v>
      </c>
      <c r="Q462" s="85">
        <v>-0.1234</v>
      </c>
      <c r="R462" s="86">
        <v>0</v>
      </c>
      <c r="S462" s="84">
        <v>0</v>
      </c>
      <c r="T462" s="108">
        <v>4245357365</v>
      </c>
      <c r="U462" s="11" t="s">
        <v>63</v>
      </c>
      <c r="V462" s="11" t="s">
        <v>249</v>
      </c>
    </row>
    <row r="463" spans="1:22" ht="15" customHeight="1" x14ac:dyDescent="0.25">
      <c r="A463" s="11" t="s">
        <v>1034</v>
      </c>
      <c r="B463" s="82" t="s">
        <v>1035</v>
      </c>
      <c r="C463" s="109" t="s">
        <v>106</v>
      </c>
      <c r="D463" s="11" t="s">
        <v>85</v>
      </c>
      <c r="E463" s="11" t="s">
        <v>46</v>
      </c>
      <c r="F463" s="11" t="s">
        <v>86</v>
      </c>
      <c r="G463" s="83">
        <v>43421</v>
      </c>
      <c r="H463" s="84">
        <v>92.85</v>
      </c>
      <c r="I463" s="86">
        <v>6.26</v>
      </c>
      <c r="J463" s="84">
        <v>177.55</v>
      </c>
      <c r="K463" s="85">
        <v>1.9121999999999999</v>
      </c>
      <c r="L463" s="86">
        <v>28.36</v>
      </c>
      <c r="M463" s="85">
        <v>2.1600000000000001E-2</v>
      </c>
      <c r="N463" s="86">
        <v>0.5</v>
      </c>
      <c r="O463" s="86">
        <v>1.53</v>
      </c>
      <c r="P463" s="84">
        <v>-45.27</v>
      </c>
      <c r="Q463" s="85">
        <v>9.9299999999999999E-2</v>
      </c>
      <c r="R463" s="86">
        <v>20</v>
      </c>
      <c r="S463" s="84">
        <v>0</v>
      </c>
      <c r="T463" s="108">
        <v>136875072852</v>
      </c>
      <c r="U463" s="11" t="s">
        <v>48</v>
      </c>
      <c r="V463" s="11" t="s">
        <v>375</v>
      </c>
    </row>
    <row r="464" spans="1:22" ht="15" customHeight="1" x14ac:dyDescent="0.25">
      <c r="A464" s="11" t="s">
        <v>1036</v>
      </c>
      <c r="B464" s="82" t="s">
        <v>1037</v>
      </c>
      <c r="C464" s="109" t="s">
        <v>44</v>
      </c>
      <c r="D464" s="11" t="s">
        <v>45</v>
      </c>
      <c r="E464" s="11" t="s">
        <v>46</v>
      </c>
      <c r="F464" s="11" t="s">
        <v>47</v>
      </c>
      <c r="G464" s="83">
        <v>43500</v>
      </c>
      <c r="H464" s="84">
        <v>27.76</v>
      </c>
      <c r="I464" s="86">
        <v>1.85</v>
      </c>
      <c r="J464" s="84">
        <v>82.58</v>
      </c>
      <c r="K464" s="85">
        <v>2.9748000000000001</v>
      </c>
      <c r="L464" s="86">
        <v>44.64</v>
      </c>
      <c r="M464" s="85">
        <v>1.7600000000000001E-2</v>
      </c>
      <c r="N464" s="86">
        <v>1.2</v>
      </c>
      <c r="O464" s="86">
        <v>1.04</v>
      </c>
      <c r="P464" s="84">
        <v>-44.96</v>
      </c>
      <c r="Q464" s="85">
        <v>0.1807</v>
      </c>
      <c r="R464" s="86">
        <v>17</v>
      </c>
      <c r="S464" s="84">
        <v>32.58</v>
      </c>
      <c r="T464" s="108">
        <v>19530996233</v>
      </c>
      <c r="U464" s="11" t="s">
        <v>48</v>
      </c>
      <c r="V464" s="11" t="s">
        <v>100</v>
      </c>
    </row>
    <row r="465" spans="1:22" ht="15" customHeight="1" x14ac:dyDescent="0.25">
      <c r="A465" s="11" t="s">
        <v>1038</v>
      </c>
      <c r="B465" s="82" t="s">
        <v>1039</v>
      </c>
      <c r="C465" s="109" t="s">
        <v>106</v>
      </c>
      <c r="D465" s="11" t="s">
        <v>53</v>
      </c>
      <c r="E465" s="11" t="s">
        <v>54</v>
      </c>
      <c r="F465" s="11" t="s">
        <v>55</v>
      </c>
      <c r="G465" s="83">
        <v>43261</v>
      </c>
      <c r="H465" s="84">
        <v>377.58</v>
      </c>
      <c r="I465" s="86">
        <v>10.76</v>
      </c>
      <c r="J465" s="84">
        <v>132.26</v>
      </c>
      <c r="K465" s="85">
        <v>0.3503</v>
      </c>
      <c r="L465" s="86">
        <v>12.29</v>
      </c>
      <c r="M465" s="85">
        <v>9.7999999999999997E-3</v>
      </c>
      <c r="N465" s="86">
        <v>1.3</v>
      </c>
      <c r="O465" s="86">
        <v>1.01</v>
      </c>
      <c r="P465" s="84">
        <v>-64.02</v>
      </c>
      <c r="Q465" s="85">
        <v>1.9E-2</v>
      </c>
      <c r="R465" s="86">
        <v>5</v>
      </c>
      <c r="S465" s="84">
        <v>120.24</v>
      </c>
      <c r="T465" s="108">
        <v>25370773446</v>
      </c>
      <c r="U465" s="11" t="s">
        <v>48</v>
      </c>
      <c r="V465" s="11" t="s">
        <v>75</v>
      </c>
    </row>
    <row r="466" spans="1:22" x14ac:dyDescent="0.25">
      <c r="A466" s="11" t="s">
        <v>1040</v>
      </c>
      <c r="B466" s="82" t="s">
        <v>1041</v>
      </c>
      <c r="C466" s="109" t="s">
        <v>44</v>
      </c>
      <c r="D466" s="11" t="s">
        <v>45</v>
      </c>
      <c r="E466" s="11" t="s">
        <v>46</v>
      </c>
      <c r="F466" s="11" t="s">
        <v>47</v>
      </c>
      <c r="G466" s="83">
        <v>43275</v>
      </c>
      <c r="H466" s="84">
        <v>106.07</v>
      </c>
      <c r="I466" s="86">
        <v>5.07</v>
      </c>
      <c r="J466" s="84">
        <v>160.66999999999999</v>
      </c>
      <c r="K466" s="85">
        <v>1.5147999999999999</v>
      </c>
      <c r="L466" s="86">
        <v>31.69</v>
      </c>
      <c r="M466" s="85">
        <v>9.4999999999999998E-3</v>
      </c>
      <c r="N466" s="86">
        <v>1.3</v>
      </c>
      <c r="O466" s="86">
        <v>1.47</v>
      </c>
      <c r="P466" s="84">
        <v>-29.69</v>
      </c>
      <c r="Q466" s="85">
        <v>0.11600000000000001</v>
      </c>
      <c r="R466" s="86">
        <v>8</v>
      </c>
      <c r="S466" s="84">
        <v>0</v>
      </c>
      <c r="T466" s="108">
        <v>30784371649</v>
      </c>
      <c r="U466" s="11" t="s">
        <v>48</v>
      </c>
      <c r="V466" s="11" t="s">
        <v>198</v>
      </c>
    </row>
    <row r="467" spans="1:22" ht="30" x14ac:dyDescent="0.25">
      <c r="A467" s="11" t="s">
        <v>1042</v>
      </c>
      <c r="B467" s="82" t="s">
        <v>1043</v>
      </c>
      <c r="C467" s="109" t="s">
        <v>53</v>
      </c>
      <c r="D467" s="11" t="s">
        <v>45</v>
      </c>
      <c r="E467" s="11" t="s">
        <v>46</v>
      </c>
      <c r="F467" s="11" t="s">
        <v>47</v>
      </c>
      <c r="G467" s="83">
        <v>43275</v>
      </c>
      <c r="H467" s="84">
        <v>33.74</v>
      </c>
      <c r="I467" s="86">
        <v>2.19</v>
      </c>
      <c r="J467" s="84">
        <v>46.11</v>
      </c>
      <c r="K467" s="85">
        <v>1.3666</v>
      </c>
      <c r="L467" s="86">
        <v>21.05</v>
      </c>
      <c r="M467" s="85">
        <v>1.78E-2</v>
      </c>
      <c r="N467" s="86">
        <v>0.9</v>
      </c>
      <c r="O467" s="86">
        <v>0.5</v>
      </c>
      <c r="P467" s="84">
        <v>-19.66</v>
      </c>
      <c r="Q467" s="85">
        <v>6.2799999999999995E-2</v>
      </c>
      <c r="R467" s="86">
        <v>4</v>
      </c>
      <c r="S467" s="84">
        <v>30.72</v>
      </c>
      <c r="T467" s="108">
        <v>67036332737</v>
      </c>
      <c r="U467" s="11" t="s">
        <v>48</v>
      </c>
      <c r="V467" s="11" t="s">
        <v>127</v>
      </c>
    </row>
    <row r="468" spans="1:22" x14ac:dyDescent="0.25">
      <c r="A468" s="11" t="s">
        <v>1044</v>
      </c>
      <c r="B468" s="82" t="s">
        <v>1045</v>
      </c>
      <c r="C468" s="109" t="s">
        <v>106</v>
      </c>
      <c r="D468" s="11" t="s">
        <v>85</v>
      </c>
      <c r="E468" s="11" t="s">
        <v>46</v>
      </c>
      <c r="F468" s="11" t="s">
        <v>86</v>
      </c>
      <c r="G468" s="83">
        <v>43470</v>
      </c>
      <c r="H468" s="84">
        <v>32.29</v>
      </c>
      <c r="I468" s="86">
        <v>3.11</v>
      </c>
      <c r="J468" s="84">
        <v>87.81</v>
      </c>
      <c r="K468" s="85">
        <v>2.7193999999999998</v>
      </c>
      <c r="L468" s="86">
        <v>28.23</v>
      </c>
      <c r="M468" s="85">
        <v>2.1000000000000001E-2</v>
      </c>
      <c r="N468" s="86">
        <v>0.8</v>
      </c>
      <c r="O468" s="86">
        <v>2.56</v>
      </c>
      <c r="P468" s="84">
        <v>-12.33</v>
      </c>
      <c r="Q468" s="85">
        <v>9.8699999999999996E-2</v>
      </c>
      <c r="R468" s="86">
        <v>20</v>
      </c>
      <c r="S468" s="84">
        <v>60.27</v>
      </c>
      <c r="T468" s="108">
        <v>117932778171</v>
      </c>
      <c r="U468" s="11" t="s">
        <v>48</v>
      </c>
      <c r="V468" s="11" t="s">
        <v>87</v>
      </c>
    </row>
    <row r="469" spans="1:22" x14ac:dyDescent="0.25">
      <c r="A469" s="11" t="s">
        <v>1046</v>
      </c>
      <c r="B469" s="82" t="s">
        <v>1047</v>
      </c>
      <c r="C469" s="109" t="s">
        <v>84</v>
      </c>
      <c r="D469" s="11" t="s">
        <v>45</v>
      </c>
      <c r="E469" s="11" t="s">
        <v>46</v>
      </c>
      <c r="F469" s="11" t="s">
        <v>47</v>
      </c>
      <c r="G469" s="83">
        <v>43472</v>
      </c>
      <c r="H469" s="84">
        <v>20.100000000000001</v>
      </c>
      <c r="I469" s="86">
        <v>3.43</v>
      </c>
      <c r="J469" s="84">
        <v>45.16</v>
      </c>
      <c r="K469" s="85">
        <v>2.2467999999999999</v>
      </c>
      <c r="L469" s="86">
        <v>13.17</v>
      </c>
      <c r="M469" s="85">
        <v>3.5400000000000001E-2</v>
      </c>
      <c r="N469" s="86">
        <v>1.2</v>
      </c>
      <c r="O469" s="11" t="s">
        <v>56</v>
      </c>
      <c r="P469" s="11" t="s">
        <v>56</v>
      </c>
      <c r="Q469" s="85">
        <v>2.3300000000000001E-2</v>
      </c>
      <c r="R469" s="86">
        <v>5</v>
      </c>
      <c r="S469" s="84">
        <v>71.760000000000005</v>
      </c>
      <c r="T469" s="108">
        <v>44565608445</v>
      </c>
      <c r="U469" s="11" t="s">
        <v>48</v>
      </c>
      <c r="V469" s="11" t="s">
        <v>57</v>
      </c>
    </row>
    <row r="470" spans="1:22" x14ac:dyDescent="0.25">
      <c r="A470" s="11" t="s">
        <v>1048</v>
      </c>
      <c r="B470" s="82" t="s">
        <v>1049</v>
      </c>
      <c r="C470" s="109" t="s">
        <v>90</v>
      </c>
      <c r="D470" s="11" t="s">
        <v>45</v>
      </c>
      <c r="E470" s="11" t="s">
        <v>54</v>
      </c>
      <c r="F470" s="11" t="s">
        <v>91</v>
      </c>
      <c r="G470" s="83">
        <v>43472</v>
      </c>
      <c r="H470" s="84">
        <v>54.98</v>
      </c>
      <c r="I470" s="86">
        <v>1.43</v>
      </c>
      <c r="J470" s="84">
        <v>29.55</v>
      </c>
      <c r="K470" s="85">
        <v>0.53749999999999998</v>
      </c>
      <c r="L470" s="86">
        <v>20.66</v>
      </c>
      <c r="M470" s="85">
        <v>1.49E-2</v>
      </c>
      <c r="N470" s="86">
        <v>1.5</v>
      </c>
      <c r="O470" s="86">
        <v>0.74</v>
      </c>
      <c r="P470" s="84">
        <v>-31.49</v>
      </c>
      <c r="Q470" s="85">
        <v>6.08E-2</v>
      </c>
      <c r="R470" s="86">
        <v>1</v>
      </c>
      <c r="S470" s="84">
        <v>15.96</v>
      </c>
      <c r="T470" s="108">
        <v>15855643090</v>
      </c>
      <c r="U470" s="11" t="s">
        <v>48</v>
      </c>
      <c r="V470" s="11" t="s">
        <v>1050</v>
      </c>
    </row>
    <row r="471" spans="1:22" x14ac:dyDescent="0.25">
      <c r="A471" s="11" t="s">
        <v>1051</v>
      </c>
      <c r="B471" s="82" t="s">
        <v>1052</v>
      </c>
      <c r="C471" s="109" t="s">
        <v>74</v>
      </c>
      <c r="D471" s="11" t="s">
        <v>85</v>
      </c>
      <c r="E471" s="11" t="s">
        <v>54</v>
      </c>
      <c r="F471" s="11" t="s">
        <v>107</v>
      </c>
      <c r="G471" s="83">
        <v>43235</v>
      </c>
      <c r="H471" s="84">
        <v>485.69</v>
      </c>
      <c r="I471" s="86">
        <v>12.62</v>
      </c>
      <c r="J471" s="84">
        <v>127.88</v>
      </c>
      <c r="K471" s="85">
        <v>0.26329999999999998</v>
      </c>
      <c r="L471" s="86">
        <v>10.130000000000001</v>
      </c>
      <c r="M471" s="85">
        <v>0</v>
      </c>
      <c r="N471" s="86">
        <v>1.5</v>
      </c>
      <c r="O471" s="86">
        <v>1.54</v>
      </c>
      <c r="P471" s="84">
        <v>-12.35</v>
      </c>
      <c r="Q471" s="85">
        <v>8.2000000000000007E-3</v>
      </c>
      <c r="R471" s="86">
        <v>0</v>
      </c>
      <c r="S471" s="84">
        <v>180.11</v>
      </c>
      <c r="T471" s="108">
        <v>9488567916</v>
      </c>
      <c r="U471" s="11" t="s">
        <v>63</v>
      </c>
      <c r="V471" s="11" t="s">
        <v>64</v>
      </c>
    </row>
    <row r="472" spans="1:22" x14ac:dyDescent="0.25">
      <c r="A472" s="11" t="s">
        <v>1053</v>
      </c>
      <c r="B472" s="82" t="s">
        <v>1054</v>
      </c>
      <c r="C472" s="109" t="s">
        <v>70</v>
      </c>
      <c r="D472" s="11" t="s">
        <v>45</v>
      </c>
      <c r="E472" s="11" t="s">
        <v>46</v>
      </c>
      <c r="F472" s="11" t="s">
        <v>47</v>
      </c>
      <c r="G472" s="83">
        <v>43223</v>
      </c>
      <c r="H472" s="84">
        <v>69.760000000000005</v>
      </c>
      <c r="I472" s="86">
        <v>3.97</v>
      </c>
      <c r="J472" s="84">
        <v>121.78</v>
      </c>
      <c r="K472" s="85">
        <v>1.7457</v>
      </c>
      <c r="L472" s="86">
        <v>30.68</v>
      </c>
      <c r="M472" s="85">
        <v>1.54E-2</v>
      </c>
      <c r="N472" s="86">
        <v>0.2</v>
      </c>
      <c r="O472" s="86">
        <v>0.86</v>
      </c>
      <c r="P472" s="84">
        <v>-42.87</v>
      </c>
      <c r="Q472" s="85">
        <v>0.1109</v>
      </c>
      <c r="R472" s="86">
        <v>20</v>
      </c>
      <c r="S472" s="84">
        <v>46.04</v>
      </c>
      <c r="T472" s="108">
        <v>16101885396</v>
      </c>
      <c r="U472" s="11" t="s">
        <v>48</v>
      </c>
      <c r="V472" s="11" t="s">
        <v>127</v>
      </c>
    </row>
    <row r="473" spans="1:22" x14ac:dyDescent="0.25">
      <c r="A473" s="11" t="s">
        <v>1055</v>
      </c>
      <c r="B473" s="82" t="s">
        <v>1056</v>
      </c>
      <c r="C473" s="109" t="s">
        <v>124</v>
      </c>
      <c r="D473" s="11" t="s">
        <v>85</v>
      </c>
      <c r="E473" s="11" t="s">
        <v>54</v>
      </c>
      <c r="F473" s="11" t="s">
        <v>107</v>
      </c>
      <c r="G473" s="83">
        <v>43221</v>
      </c>
      <c r="H473" s="84">
        <v>297.55</v>
      </c>
      <c r="I473" s="86">
        <v>7.73</v>
      </c>
      <c r="J473" s="84">
        <v>185.96</v>
      </c>
      <c r="K473" s="85">
        <v>0.625</v>
      </c>
      <c r="L473" s="86">
        <v>24.06</v>
      </c>
      <c r="M473" s="85">
        <v>9.1999999999999998E-3</v>
      </c>
      <c r="N473" s="86">
        <v>1.2</v>
      </c>
      <c r="O473" s="86">
        <v>3.79</v>
      </c>
      <c r="P473" s="84">
        <v>-26.6</v>
      </c>
      <c r="Q473" s="85">
        <v>7.7799999999999994E-2</v>
      </c>
      <c r="R473" s="86">
        <v>2</v>
      </c>
      <c r="S473" s="84">
        <v>115.39</v>
      </c>
      <c r="T473" s="108">
        <v>11661923941</v>
      </c>
      <c r="U473" s="11" t="s">
        <v>48</v>
      </c>
      <c r="V473" s="11" t="s">
        <v>64</v>
      </c>
    </row>
    <row r="474" spans="1:22" x14ac:dyDescent="0.25">
      <c r="A474" s="11" t="s">
        <v>1057</v>
      </c>
      <c r="B474" s="82" t="s">
        <v>1058</v>
      </c>
      <c r="C474" s="109" t="s">
        <v>44</v>
      </c>
      <c r="D474" s="11" t="s">
        <v>45</v>
      </c>
      <c r="E474" s="11" t="s">
        <v>46</v>
      </c>
      <c r="F474" s="11" t="s">
        <v>47</v>
      </c>
      <c r="G474" s="83">
        <v>43490</v>
      </c>
      <c r="H474" s="84">
        <v>71.48</v>
      </c>
      <c r="I474" s="86">
        <v>3.31</v>
      </c>
      <c r="J474" s="84">
        <v>91.87</v>
      </c>
      <c r="K474" s="85">
        <v>1.2853000000000001</v>
      </c>
      <c r="L474" s="86">
        <v>27.76</v>
      </c>
      <c r="M474" s="85">
        <v>1.5599999999999999E-2</v>
      </c>
      <c r="N474" s="86">
        <v>0.9</v>
      </c>
      <c r="O474" s="86">
        <v>1.26</v>
      </c>
      <c r="P474" s="84">
        <v>-14.95</v>
      </c>
      <c r="Q474" s="85">
        <v>9.6299999999999997E-2</v>
      </c>
      <c r="R474" s="86">
        <v>8</v>
      </c>
      <c r="S474" s="84">
        <v>35.49</v>
      </c>
      <c r="T474" s="108">
        <v>46302481384</v>
      </c>
      <c r="U474" s="11" t="s">
        <v>48</v>
      </c>
      <c r="V474" s="11" t="s">
        <v>198</v>
      </c>
    </row>
    <row r="475" spans="1:22" x14ac:dyDescent="0.25">
      <c r="A475" s="11" t="s">
        <v>1059</v>
      </c>
      <c r="B475" s="82" t="s">
        <v>1060</v>
      </c>
      <c r="C475" s="109" t="s">
        <v>132</v>
      </c>
      <c r="D475" s="11" t="s">
        <v>85</v>
      </c>
      <c r="E475" s="11" t="s">
        <v>46</v>
      </c>
      <c r="F475" s="11" t="s">
        <v>86</v>
      </c>
      <c r="G475" s="83">
        <v>43414</v>
      </c>
      <c r="H475" s="84">
        <v>134.1</v>
      </c>
      <c r="I475" s="86">
        <v>8.4</v>
      </c>
      <c r="J475" s="84">
        <v>200.21</v>
      </c>
      <c r="K475" s="85">
        <v>1.4930000000000001</v>
      </c>
      <c r="L475" s="86">
        <v>23.83</v>
      </c>
      <c r="M475" s="85">
        <v>2.35E-2</v>
      </c>
      <c r="N475" s="86">
        <v>1.1000000000000001</v>
      </c>
      <c r="O475" s="86">
        <v>1.97</v>
      </c>
      <c r="P475" s="84">
        <v>-20.96</v>
      </c>
      <c r="Q475" s="85">
        <v>7.6700000000000004E-2</v>
      </c>
      <c r="R475" s="86">
        <v>20</v>
      </c>
      <c r="S475" s="84">
        <v>64.19</v>
      </c>
      <c r="T475" s="108">
        <v>115436084621</v>
      </c>
      <c r="U475" s="11" t="s">
        <v>48</v>
      </c>
      <c r="V475" s="11" t="s">
        <v>693</v>
      </c>
    </row>
    <row r="476" spans="1:22" x14ac:dyDescent="0.25">
      <c r="A476" s="11" t="s">
        <v>1061</v>
      </c>
      <c r="B476" s="82" t="s">
        <v>1062</v>
      </c>
      <c r="C476" s="109" t="s">
        <v>90</v>
      </c>
      <c r="D476" s="11" t="s">
        <v>45</v>
      </c>
      <c r="E476" s="11" t="s">
        <v>44</v>
      </c>
      <c r="F476" s="11" t="s">
        <v>186</v>
      </c>
      <c r="G476" s="83">
        <v>43282</v>
      </c>
      <c r="H476" s="84">
        <v>78.69</v>
      </c>
      <c r="I476" s="86">
        <v>3.74</v>
      </c>
      <c r="J476" s="84">
        <v>60.45</v>
      </c>
      <c r="K476" s="85">
        <v>0.76819999999999999</v>
      </c>
      <c r="L476" s="86">
        <v>16.16</v>
      </c>
      <c r="M476" s="85">
        <v>5.8200000000000002E-2</v>
      </c>
      <c r="N476" s="86">
        <v>0.9</v>
      </c>
      <c r="O476" s="86">
        <v>0.63</v>
      </c>
      <c r="P476" s="84">
        <v>-20.77</v>
      </c>
      <c r="Q476" s="85">
        <v>3.8300000000000001E-2</v>
      </c>
      <c r="R476" s="86">
        <v>18</v>
      </c>
      <c r="S476" s="84">
        <v>28.55</v>
      </c>
      <c r="T476" s="108">
        <v>13794400014</v>
      </c>
      <c r="U476" s="11" t="s">
        <v>48</v>
      </c>
      <c r="V476" s="11" t="s">
        <v>222</v>
      </c>
    </row>
    <row r="477" spans="1:22" x14ac:dyDescent="0.25">
      <c r="A477" s="11" t="s">
        <v>1063</v>
      </c>
      <c r="B477" s="82" t="s">
        <v>1064</v>
      </c>
      <c r="C477" s="109" t="s">
        <v>124</v>
      </c>
      <c r="D477" s="11" t="s">
        <v>45</v>
      </c>
      <c r="E477" s="11" t="s">
        <v>54</v>
      </c>
      <c r="F477" s="11" t="s">
        <v>91</v>
      </c>
      <c r="G477" s="83">
        <v>43282</v>
      </c>
      <c r="H477" s="84">
        <v>347.24</v>
      </c>
      <c r="I477" s="86">
        <v>9.02</v>
      </c>
      <c r="J477" s="84">
        <v>22.19</v>
      </c>
      <c r="K477" s="85">
        <v>6.3899999999999998E-2</v>
      </c>
      <c r="L477" s="86">
        <v>2.46</v>
      </c>
      <c r="M477" s="85">
        <v>0</v>
      </c>
      <c r="N477" s="86">
        <v>2.2999999999999998</v>
      </c>
      <c r="O477" s="86">
        <v>2.1</v>
      </c>
      <c r="P477" s="84">
        <v>-78.400000000000006</v>
      </c>
      <c r="Q477" s="85">
        <v>-3.0200000000000001E-2</v>
      </c>
      <c r="R477" s="86">
        <v>0</v>
      </c>
      <c r="S477" s="84">
        <v>101.32</v>
      </c>
      <c r="T477" s="108">
        <v>1848715514</v>
      </c>
      <c r="U477" s="11" t="s">
        <v>169</v>
      </c>
      <c r="V477" s="11" t="s">
        <v>108</v>
      </c>
    </row>
    <row r="478" spans="1:22" x14ac:dyDescent="0.25">
      <c r="A478" s="11" t="s">
        <v>1065</v>
      </c>
      <c r="B478" s="82" t="s">
        <v>1066</v>
      </c>
      <c r="C478" s="109" t="s">
        <v>90</v>
      </c>
      <c r="D478" s="11" t="s">
        <v>85</v>
      </c>
      <c r="E478" s="11" t="s">
        <v>46</v>
      </c>
      <c r="F478" s="11" t="s">
        <v>86</v>
      </c>
      <c r="G478" s="83">
        <v>43500</v>
      </c>
      <c r="H478" s="84">
        <v>51.42</v>
      </c>
      <c r="I478" s="86">
        <v>1.37</v>
      </c>
      <c r="J478" s="84">
        <v>58.18</v>
      </c>
      <c r="K478" s="85">
        <v>1.1315</v>
      </c>
      <c r="L478" s="86">
        <v>42.47</v>
      </c>
      <c r="M478" s="85">
        <v>0</v>
      </c>
      <c r="N478" s="86">
        <v>1.5</v>
      </c>
      <c r="O478" s="86">
        <v>3.28</v>
      </c>
      <c r="P478" s="84">
        <v>2.1</v>
      </c>
      <c r="Q478" s="85">
        <v>0.16980000000000001</v>
      </c>
      <c r="R478" s="86">
        <v>0</v>
      </c>
      <c r="S478" s="84">
        <v>16.22</v>
      </c>
      <c r="T478" s="108">
        <v>32171387508</v>
      </c>
      <c r="U478" s="11" t="s">
        <v>48</v>
      </c>
      <c r="V478" s="11" t="s">
        <v>127</v>
      </c>
    </row>
    <row r="479" spans="1:22" x14ac:dyDescent="0.25">
      <c r="A479" s="11" t="s">
        <v>1067</v>
      </c>
      <c r="B479" s="82" t="s">
        <v>1068</v>
      </c>
      <c r="C479" s="109" t="s">
        <v>84</v>
      </c>
      <c r="D479" s="11" t="s">
        <v>45</v>
      </c>
      <c r="E479" s="11" t="s">
        <v>54</v>
      </c>
      <c r="F479" s="11" t="s">
        <v>91</v>
      </c>
      <c r="G479" s="83">
        <v>43479</v>
      </c>
      <c r="H479" s="84">
        <v>181.28</v>
      </c>
      <c r="I479" s="86">
        <v>4.71</v>
      </c>
      <c r="J479" s="84">
        <v>49.11</v>
      </c>
      <c r="K479" s="85">
        <v>0.27089999999999997</v>
      </c>
      <c r="L479" s="86">
        <v>10.43</v>
      </c>
      <c r="M479" s="85">
        <v>5.1700000000000003E-2</v>
      </c>
      <c r="N479" s="86">
        <v>0.4</v>
      </c>
      <c r="O479" s="86">
        <v>0.6</v>
      </c>
      <c r="P479" s="84">
        <v>-12.37</v>
      </c>
      <c r="Q479" s="85">
        <v>9.5999999999999992E-3</v>
      </c>
      <c r="R479" s="86">
        <v>8</v>
      </c>
      <c r="S479" s="84">
        <v>26.74</v>
      </c>
      <c r="T479" s="108">
        <v>92279901096</v>
      </c>
      <c r="U479" s="11" t="s">
        <v>48</v>
      </c>
      <c r="V479" s="11" t="s">
        <v>284</v>
      </c>
    </row>
    <row r="480" spans="1:22" x14ac:dyDescent="0.25">
      <c r="A480" s="11" t="s">
        <v>1069</v>
      </c>
      <c r="B480" s="82" t="s">
        <v>1070</v>
      </c>
      <c r="C480" s="109" t="s">
        <v>53</v>
      </c>
      <c r="D480" s="11" t="s">
        <v>45</v>
      </c>
      <c r="E480" s="11" t="s">
        <v>46</v>
      </c>
      <c r="F480" s="11" t="s">
        <v>47</v>
      </c>
      <c r="G480" s="83">
        <v>43236</v>
      </c>
      <c r="H480" s="84">
        <v>0</v>
      </c>
      <c r="I480" s="86">
        <v>1.04</v>
      </c>
      <c r="J480" s="84">
        <v>31.95</v>
      </c>
      <c r="K480" s="11" t="s">
        <v>56</v>
      </c>
      <c r="L480" s="86">
        <v>30.72</v>
      </c>
      <c r="M480" s="85">
        <v>1.8800000000000001E-2</v>
      </c>
      <c r="N480" s="86">
        <v>1.5</v>
      </c>
      <c r="O480" s="86">
        <v>1.73</v>
      </c>
      <c r="P480" s="84">
        <v>-16.03</v>
      </c>
      <c r="Q480" s="85">
        <v>0.1111</v>
      </c>
      <c r="R480" s="86">
        <v>0</v>
      </c>
      <c r="S480" s="84">
        <v>27.2</v>
      </c>
      <c r="T480" s="108">
        <v>12315773184</v>
      </c>
      <c r="U480" s="11" t="s">
        <v>48</v>
      </c>
      <c r="V480" s="11" t="s">
        <v>349</v>
      </c>
    </row>
    <row r="481" spans="1:22" x14ac:dyDescent="0.25">
      <c r="A481" s="11" t="s">
        <v>1071</v>
      </c>
      <c r="B481" s="82" t="s">
        <v>1072</v>
      </c>
      <c r="C481" s="109" t="s">
        <v>70</v>
      </c>
      <c r="D481" s="11" t="s">
        <v>45</v>
      </c>
      <c r="E481" s="11" t="s">
        <v>46</v>
      </c>
      <c r="F481" s="11" t="s">
        <v>47</v>
      </c>
      <c r="G481" s="83">
        <v>43202</v>
      </c>
      <c r="H481" s="84">
        <v>47.77</v>
      </c>
      <c r="I481" s="86">
        <v>4.21</v>
      </c>
      <c r="J481" s="84">
        <v>65.91</v>
      </c>
      <c r="K481" s="85">
        <v>1.3796999999999999</v>
      </c>
      <c r="L481" s="86">
        <v>15.66</v>
      </c>
      <c r="M481" s="85">
        <v>2.3099999999999999E-2</v>
      </c>
      <c r="N481" s="86">
        <v>1.4</v>
      </c>
      <c r="O481" s="86">
        <v>1.28</v>
      </c>
      <c r="P481" s="84">
        <v>-43.75</v>
      </c>
      <c r="Q481" s="85">
        <v>3.5799999999999998E-2</v>
      </c>
      <c r="R481" s="86">
        <v>7</v>
      </c>
      <c r="S481" s="84">
        <v>43.78</v>
      </c>
      <c r="T481" s="108">
        <v>45534189669</v>
      </c>
      <c r="U481" s="11" t="s">
        <v>48</v>
      </c>
      <c r="V481" s="11" t="s">
        <v>222</v>
      </c>
    </row>
    <row r="482" spans="1:22" x14ac:dyDescent="0.25">
      <c r="A482" s="11" t="s">
        <v>1073</v>
      </c>
      <c r="B482" s="82" t="s">
        <v>1074</v>
      </c>
      <c r="C482" s="109" t="s">
        <v>53</v>
      </c>
      <c r="D482" s="11" t="s">
        <v>45</v>
      </c>
      <c r="E482" s="11" t="s">
        <v>46</v>
      </c>
      <c r="F482" s="11" t="s">
        <v>47</v>
      </c>
      <c r="G482" s="83">
        <v>43421</v>
      </c>
      <c r="H482" s="84">
        <v>2.69</v>
      </c>
      <c r="I482" s="86">
        <v>1.86</v>
      </c>
      <c r="J482" s="84">
        <v>76.87</v>
      </c>
      <c r="K482" s="85">
        <v>28.5762</v>
      </c>
      <c r="L482" s="86">
        <v>41.33</v>
      </c>
      <c r="M482" s="85">
        <v>2.46E-2</v>
      </c>
      <c r="N482" s="86">
        <v>0.6</v>
      </c>
      <c r="O482" s="86">
        <v>1.44</v>
      </c>
      <c r="P482" s="84">
        <v>-9.57</v>
      </c>
      <c r="Q482" s="85">
        <v>0.1641</v>
      </c>
      <c r="R482" s="86">
        <v>7</v>
      </c>
      <c r="S482" s="84">
        <v>27.34</v>
      </c>
      <c r="T482" s="108">
        <v>199890987132</v>
      </c>
      <c r="U482" s="11" t="s">
        <v>48</v>
      </c>
      <c r="V482" s="11" t="s">
        <v>108</v>
      </c>
    </row>
    <row r="483" spans="1:22" x14ac:dyDescent="0.25">
      <c r="A483" s="11" t="s">
        <v>1075</v>
      </c>
      <c r="B483" s="82" t="s">
        <v>1076</v>
      </c>
      <c r="C483" s="109" t="s">
        <v>44</v>
      </c>
      <c r="D483" s="11" t="s">
        <v>45</v>
      </c>
      <c r="E483" s="11" t="s">
        <v>46</v>
      </c>
      <c r="F483" s="11" t="s">
        <v>47</v>
      </c>
      <c r="G483" s="83">
        <v>43490</v>
      </c>
      <c r="H483" s="84">
        <v>0</v>
      </c>
      <c r="I483" s="86">
        <v>-2.17</v>
      </c>
      <c r="J483" s="84">
        <v>16.149999999999999</v>
      </c>
      <c r="K483" s="11" t="s">
        <v>56</v>
      </c>
      <c r="L483" s="11" t="s">
        <v>56</v>
      </c>
      <c r="M483" s="85">
        <v>1.24E-2</v>
      </c>
      <c r="N483" s="86">
        <v>2.2000000000000002</v>
      </c>
      <c r="O483" s="86">
        <v>1.43</v>
      </c>
      <c r="P483" s="84">
        <v>-7.86</v>
      </c>
      <c r="Q483" s="85">
        <v>-7.9699999999999993E-2</v>
      </c>
      <c r="R483" s="86">
        <v>0</v>
      </c>
      <c r="S483" s="84">
        <v>16.13</v>
      </c>
      <c r="T483" s="108">
        <v>13425107082</v>
      </c>
      <c r="U483" s="11" t="s">
        <v>48</v>
      </c>
      <c r="V483" s="11" t="s">
        <v>222</v>
      </c>
    </row>
    <row r="484" spans="1:22" x14ac:dyDescent="0.25">
      <c r="A484" s="11" t="s">
        <v>1077</v>
      </c>
      <c r="B484" s="82" t="s">
        <v>1078</v>
      </c>
      <c r="C484" s="109" t="s">
        <v>95</v>
      </c>
      <c r="D484" s="11" t="s">
        <v>85</v>
      </c>
      <c r="E484" s="11" t="s">
        <v>54</v>
      </c>
      <c r="F484" s="11" t="s">
        <v>107</v>
      </c>
      <c r="G484" s="83">
        <v>43479</v>
      </c>
      <c r="H484" s="84">
        <v>133.06</v>
      </c>
      <c r="I484" s="86">
        <v>3.46</v>
      </c>
      <c r="J484" s="84">
        <v>42.46</v>
      </c>
      <c r="K484" s="85">
        <v>0.31909999999999999</v>
      </c>
      <c r="L484" s="86">
        <v>12.27</v>
      </c>
      <c r="M484" s="85">
        <v>2.12E-2</v>
      </c>
      <c r="N484" s="86">
        <v>1.2</v>
      </c>
      <c r="O484" s="11" t="s">
        <v>56</v>
      </c>
      <c r="P484" s="11" t="s">
        <v>56</v>
      </c>
      <c r="Q484" s="85">
        <v>1.89E-2</v>
      </c>
      <c r="R484" s="86">
        <v>4</v>
      </c>
      <c r="S484" s="84">
        <v>63.69</v>
      </c>
      <c r="T484" s="108">
        <v>73037737265</v>
      </c>
      <c r="U484" s="11" t="s">
        <v>48</v>
      </c>
      <c r="V484" s="11" t="s">
        <v>198</v>
      </c>
    </row>
    <row r="485" spans="1:22" x14ac:dyDescent="0.25">
      <c r="A485" s="11" t="s">
        <v>1732</v>
      </c>
      <c r="B485" s="82" t="s">
        <v>1823</v>
      </c>
      <c r="C485" s="109" t="s">
        <v>90</v>
      </c>
      <c r="D485" s="11" t="s">
        <v>85</v>
      </c>
      <c r="E485" s="11" t="s">
        <v>46</v>
      </c>
      <c r="F485" s="11" t="s">
        <v>86</v>
      </c>
      <c r="G485" s="83">
        <v>43479</v>
      </c>
      <c r="H485" s="84">
        <v>130.1</v>
      </c>
      <c r="I485" s="86">
        <v>3.56</v>
      </c>
      <c r="J485" s="84">
        <v>172.56</v>
      </c>
      <c r="K485" s="85">
        <v>1.3264</v>
      </c>
      <c r="L485" s="86">
        <v>48.47</v>
      </c>
      <c r="M485" s="85">
        <v>7.6E-3</v>
      </c>
      <c r="N485" s="86">
        <v>1.1000000000000001</v>
      </c>
      <c r="O485" s="86">
        <v>2.75</v>
      </c>
      <c r="P485" s="84">
        <v>-17.190000000000001</v>
      </c>
      <c r="Q485" s="85">
        <v>0.19989999999999999</v>
      </c>
      <c r="R485" s="86">
        <v>4</v>
      </c>
      <c r="S485" s="84">
        <v>22.6</v>
      </c>
      <c r="T485" s="108">
        <v>15190950106</v>
      </c>
      <c r="U485" s="11" t="s">
        <v>48</v>
      </c>
      <c r="V485" s="11" t="s">
        <v>198</v>
      </c>
    </row>
    <row r="486" spans="1:22" x14ac:dyDescent="0.25">
      <c r="A486" s="11" t="s">
        <v>1079</v>
      </c>
      <c r="B486" s="82" t="s">
        <v>1080</v>
      </c>
      <c r="C486" s="109" t="s">
        <v>84</v>
      </c>
      <c r="D486" s="11" t="s">
        <v>85</v>
      </c>
      <c r="E486" s="11" t="s">
        <v>46</v>
      </c>
      <c r="F486" s="11" t="s">
        <v>86</v>
      </c>
      <c r="G486" s="83">
        <v>43424</v>
      </c>
      <c r="H486" s="84">
        <v>69.290000000000006</v>
      </c>
      <c r="I486" s="86">
        <v>3.13</v>
      </c>
      <c r="J486" s="84">
        <v>105.74</v>
      </c>
      <c r="K486" s="85">
        <v>1.526</v>
      </c>
      <c r="L486" s="86">
        <v>33.78</v>
      </c>
      <c r="M486" s="85">
        <v>1.5599999999999999E-2</v>
      </c>
      <c r="N486" s="86">
        <v>1.2</v>
      </c>
      <c r="O486" s="86">
        <v>2.92</v>
      </c>
      <c r="P486" s="84">
        <v>-0.96</v>
      </c>
      <c r="Q486" s="85">
        <v>0.12640000000000001</v>
      </c>
      <c r="R486" s="86">
        <v>17</v>
      </c>
      <c r="S486" s="84">
        <v>32.770000000000003</v>
      </c>
      <c r="T486" s="108">
        <v>811259786230</v>
      </c>
      <c r="U486" s="11" t="s">
        <v>48</v>
      </c>
      <c r="V486" s="11" t="s">
        <v>60</v>
      </c>
    </row>
    <row r="487" spans="1:22" ht="26.25" x14ac:dyDescent="0.25">
      <c r="A487" s="11" t="s">
        <v>1081</v>
      </c>
      <c r="B487" s="82" t="s">
        <v>1082</v>
      </c>
      <c r="C487" s="109" t="s">
        <v>53</v>
      </c>
      <c r="D487" s="11" t="s">
        <v>45</v>
      </c>
      <c r="E487" s="11" t="s">
        <v>46</v>
      </c>
      <c r="F487" s="11" t="s">
        <v>47</v>
      </c>
      <c r="G487" s="83">
        <v>43221</v>
      </c>
      <c r="H487" s="84">
        <v>9.82</v>
      </c>
      <c r="I487" s="86">
        <v>3.28</v>
      </c>
      <c r="J487" s="84">
        <v>120.05</v>
      </c>
      <c r="K487" s="85">
        <v>12.225099999999999</v>
      </c>
      <c r="L487" s="86">
        <v>36.6</v>
      </c>
      <c r="M487" s="85">
        <v>1.61E-2</v>
      </c>
      <c r="N487" s="86">
        <v>0.5</v>
      </c>
      <c r="O487" s="86">
        <v>1.35</v>
      </c>
      <c r="P487" s="84">
        <v>-37.04</v>
      </c>
      <c r="Q487" s="85">
        <v>0.14050000000000001</v>
      </c>
      <c r="R487" s="86">
        <v>7</v>
      </c>
      <c r="S487" s="84">
        <v>0</v>
      </c>
      <c r="T487" s="108">
        <v>19844625654</v>
      </c>
      <c r="U487" s="11" t="s">
        <v>48</v>
      </c>
      <c r="V487" s="11" t="s">
        <v>115</v>
      </c>
    </row>
    <row r="488" spans="1:22" x14ac:dyDescent="0.25">
      <c r="A488" s="11" t="s">
        <v>1083</v>
      </c>
      <c r="B488" s="82" t="s">
        <v>1084</v>
      </c>
      <c r="C488" s="109" t="s">
        <v>52</v>
      </c>
      <c r="D488" s="11" t="s">
        <v>53</v>
      </c>
      <c r="E488" s="11" t="s">
        <v>54</v>
      </c>
      <c r="F488" s="11" t="s">
        <v>55</v>
      </c>
      <c r="G488" s="83">
        <v>43498</v>
      </c>
      <c r="H488" s="84">
        <v>267.86</v>
      </c>
      <c r="I488" s="86">
        <v>11.24</v>
      </c>
      <c r="J488" s="84">
        <v>163.81</v>
      </c>
      <c r="K488" s="85">
        <v>0.61160000000000003</v>
      </c>
      <c r="L488" s="86">
        <v>14.57</v>
      </c>
      <c r="M488" s="85">
        <v>2.1700000000000001E-2</v>
      </c>
      <c r="N488" s="86">
        <v>1.1000000000000001</v>
      </c>
      <c r="O488" s="11" t="s">
        <v>56</v>
      </c>
      <c r="P488" s="11" t="s">
        <v>56</v>
      </c>
      <c r="Q488" s="85">
        <v>3.04E-2</v>
      </c>
      <c r="R488" s="86">
        <v>2</v>
      </c>
      <c r="S488" s="84">
        <v>178.26</v>
      </c>
      <c r="T488" s="108">
        <v>22991978113</v>
      </c>
      <c r="U488" s="11" t="s">
        <v>48</v>
      </c>
      <c r="V488" s="11" t="s">
        <v>268</v>
      </c>
    </row>
    <row r="489" spans="1:22" x14ac:dyDescent="0.25">
      <c r="A489" s="11" t="s">
        <v>1085</v>
      </c>
      <c r="B489" s="82" t="s">
        <v>1086</v>
      </c>
      <c r="C489" s="109" t="s">
        <v>53</v>
      </c>
      <c r="D489" s="11" t="s">
        <v>45</v>
      </c>
      <c r="E489" s="11" t="s">
        <v>46</v>
      </c>
      <c r="F489" s="11" t="s">
        <v>47</v>
      </c>
      <c r="G489" s="83">
        <v>43257</v>
      </c>
      <c r="H489" s="84">
        <v>419.34</v>
      </c>
      <c r="I489" s="86">
        <v>15.78</v>
      </c>
      <c r="J489" s="84">
        <v>642.52</v>
      </c>
      <c r="K489" s="85">
        <v>1.5322</v>
      </c>
      <c r="L489" s="86">
        <v>40.72</v>
      </c>
      <c r="M489" s="85">
        <v>0</v>
      </c>
      <c r="N489" s="86">
        <v>1.3</v>
      </c>
      <c r="O489" s="86">
        <v>1.46</v>
      </c>
      <c r="P489" s="84">
        <v>-39.229999999999997</v>
      </c>
      <c r="Q489" s="85">
        <v>0.16109999999999999</v>
      </c>
      <c r="R489" s="86">
        <v>0</v>
      </c>
      <c r="S489" s="84">
        <v>98.52</v>
      </c>
      <c r="T489" s="108">
        <v>16091913889</v>
      </c>
      <c r="U489" s="11" t="s">
        <v>48</v>
      </c>
      <c r="V489" s="11" t="s">
        <v>87</v>
      </c>
    </row>
    <row r="490" spans="1:22" x14ac:dyDescent="0.25">
      <c r="A490" s="11" t="s">
        <v>1087</v>
      </c>
      <c r="B490" s="82" t="s">
        <v>1088</v>
      </c>
      <c r="C490" s="109" t="s">
        <v>70</v>
      </c>
      <c r="D490" s="11" t="s">
        <v>45</v>
      </c>
      <c r="E490" s="11" t="s">
        <v>46</v>
      </c>
      <c r="F490" s="11" t="s">
        <v>47</v>
      </c>
      <c r="G490" s="83">
        <v>43281</v>
      </c>
      <c r="H490" s="84">
        <v>7.14</v>
      </c>
      <c r="I490" s="86">
        <v>2.46</v>
      </c>
      <c r="J490" s="84">
        <v>51.48</v>
      </c>
      <c r="K490" s="85">
        <v>7.2100999999999997</v>
      </c>
      <c r="L490" s="86">
        <v>20.93</v>
      </c>
      <c r="M490" s="85">
        <v>2.3300000000000001E-2</v>
      </c>
      <c r="N490" s="86">
        <v>1.4</v>
      </c>
      <c r="O490" s="86">
        <v>1.68</v>
      </c>
      <c r="P490" s="84">
        <v>-13.04</v>
      </c>
      <c r="Q490" s="85">
        <v>6.2100000000000002E-2</v>
      </c>
      <c r="R490" s="86">
        <v>0</v>
      </c>
      <c r="S490" s="84">
        <v>44.1</v>
      </c>
      <c r="T490" s="108">
        <v>920771271</v>
      </c>
      <c r="U490" s="11" t="s">
        <v>169</v>
      </c>
      <c r="V490" s="11" t="s">
        <v>100</v>
      </c>
    </row>
    <row r="491" spans="1:22" x14ac:dyDescent="0.25">
      <c r="A491" s="11" t="s">
        <v>1089</v>
      </c>
      <c r="B491" s="82" t="s">
        <v>1090</v>
      </c>
      <c r="C491" s="109" t="s">
        <v>124</v>
      </c>
      <c r="D491" s="11" t="s">
        <v>45</v>
      </c>
      <c r="E491" s="11" t="s">
        <v>54</v>
      </c>
      <c r="F491" s="11" t="s">
        <v>91</v>
      </c>
      <c r="G491" s="83">
        <v>43243</v>
      </c>
      <c r="H491" s="84">
        <v>193.04</v>
      </c>
      <c r="I491" s="86">
        <v>5.01</v>
      </c>
      <c r="J491" s="84">
        <v>39.47</v>
      </c>
      <c r="K491" s="85">
        <v>0.20449999999999999</v>
      </c>
      <c r="L491" s="86">
        <v>7.88</v>
      </c>
      <c r="M491" s="85">
        <v>0</v>
      </c>
      <c r="N491" s="86">
        <v>1.9</v>
      </c>
      <c r="O491" s="86">
        <v>2.58</v>
      </c>
      <c r="P491" s="84">
        <v>0.92</v>
      </c>
      <c r="Q491" s="85">
        <v>-3.0999999999999999E-3</v>
      </c>
      <c r="R491" s="86">
        <v>0</v>
      </c>
      <c r="S491" s="84">
        <v>61.93</v>
      </c>
      <c r="T491" s="108">
        <v>44247726458</v>
      </c>
      <c r="U491" s="11" t="s">
        <v>48</v>
      </c>
      <c r="V491" s="11" t="s">
        <v>100</v>
      </c>
    </row>
    <row r="492" spans="1:22" x14ac:dyDescent="0.25">
      <c r="A492" s="11" t="s">
        <v>1091</v>
      </c>
      <c r="B492" s="82" t="s">
        <v>1092</v>
      </c>
      <c r="C492" s="109" t="s">
        <v>90</v>
      </c>
      <c r="D492" s="11" t="s">
        <v>45</v>
      </c>
      <c r="E492" s="11" t="s">
        <v>46</v>
      </c>
      <c r="F492" s="11" t="s">
        <v>47</v>
      </c>
      <c r="G492" s="83">
        <v>43342</v>
      </c>
      <c r="H492" s="84">
        <v>0</v>
      </c>
      <c r="I492" s="86">
        <v>-1.68</v>
      </c>
      <c r="J492" s="84">
        <v>27.96</v>
      </c>
      <c r="K492" s="11" t="s">
        <v>56</v>
      </c>
      <c r="L492" s="11" t="s">
        <v>56</v>
      </c>
      <c r="M492" s="85">
        <v>3.5799999999999998E-2</v>
      </c>
      <c r="N492" s="86">
        <v>2.2000000000000002</v>
      </c>
      <c r="O492" s="86">
        <v>1.46</v>
      </c>
      <c r="P492" s="84">
        <v>-22.75</v>
      </c>
      <c r="Q492" s="85">
        <v>-0.12570000000000001</v>
      </c>
      <c r="R492" s="86">
        <v>0</v>
      </c>
      <c r="S492" s="84">
        <v>30.85</v>
      </c>
      <c r="T492" s="108">
        <v>4838645601</v>
      </c>
      <c r="U492" s="11" t="s">
        <v>63</v>
      </c>
      <c r="V492" s="11" t="s">
        <v>222</v>
      </c>
    </row>
    <row r="493" spans="1:22" x14ac:dyDescent="0.25">
      <c r="A493" s="11" t="s">
        <v>1093</v>
      </c>
      <c r="B493" s="82" t="s">
        <v>1094</v>
      </c>
      <c r="C493" s="109" t="s">
        <v>124</v>
      </c>
      <c r="D493" s="11" t="s">
        <v>45</v>
      </c>
      <c r="E493" s="11" t="s">
        <v>54</v>
      </c>
      <c r="F493" s="11" t="s">
        <v>91</v>
      </c>
      <c r="G493" s="83">
        <v>43275</v>
      </c>
      <c r="H493" s="84">
        <v>64.8</v>
      </c>
      <c r="I493" s="86">
        <v>2.63</v>
      </c>
      <c r="J493" s="84">
        <v>30.83</v>
      </c>
      <c r="K493" s="85">
        <v>0.4758</v>
      </c>
      <c r="L493" s="86">
        <v>11.72</v>
      </c>
      <c r="M493" s="85">
        <v>0</v>
      </c>
      <c r="N493" s="86">
        <v>1.6</v>
      </c>
      <c r="O493" s="86">
        <v>1.06</v>
      </c>
      <c r="P493" s="84">
        <v>-29.5</v>
      </c>
      <c r="Q493" s="85">
        <v>1.61E-2</v>
      </c>
      <c r="R493" s="86">
        <v>0</v>
      </c>
      <c r="S493" s="84">
        <v>54.29</v>
      </c>
      <c r="T493" s="108">
        <v>15896912939</v>
      </c>
      <c r="U493" s="11" t="s">
        <v>48</v>
      </c>
      <c r="V493" s="11" t="s">
        <v>108</v>
      </c>
    </row>
    <row r="494" spans="1:22" x14ac:dyDescent="0.25">
      <c r="A494" s="11" t="s">
        <v>1095</v>
      </c>
      <c r="B494" s="82" t="s">
        <v>1096</v>
      </c>
      <c r="C494" s="109" t="s">
        <v>84</v>
      </c>
      <c r="D494" s="11" t="s">
        <v>45</v>
      </c>
      <c r="E494" s="11" t="s">
        <v>46</v>
      </c>
      <c r="F494" s="11" t="s">
        <v>47</v>
      </c>
      <c r="G494" s="83">
        <v>43164</v>
      </c>
      <c r="H494" s="84">
        <v>9.02</v>
      </c>
      <c r="I494" s="86">
        <v>1.85</v>
      </c>
      <c r="J494" s="84">
        <v>11.4</v>
      </c>
      <c r="K494" s="85">
        <v>1.2639</v>
      </c>
      <c r="L494" s="86">
        <v>6.16</v>
      </c>
      <c r="M494" s="85">
        <v>5.6099999999999997E-2</v>
      </c>
      <c r="N494" s="86">
        <v>2.2999999999999998</v>
      </c>
      <c r="O494" s="11" t="s">
        <v>56</v>
      </c>
      <c r="P494" s="11" t="s">
        <v>56</v>
      </c>
      <c r="Q494" s="85">
        <v>-1.17E-2</v>
      </c>
      <c r="R494" s="86">
        <v>0</v>
      </c>
      <c r="S494" s="84">
        <v>23.51</v>
      </c>
      <c r="T494" s="108">
        <v>2940812301</v>
      </c>
      <c r="U494" s="11" t="s">
        <v>63</v>
      </c>
      <c r="V494" s="11" t="s">
        <v>198</v>
      </c>
    </row>
    <row r="495" spans="1:22" x14ac:dyDescent="0.25">
      <c r="A495" s="11" t="s">
        <v>1097</v>
      </c>
      <c r="B495" s="82" t="s">
        <v>1098</v>
      </c>
      <c r="C495" s="109" t="s">
        <v>70</v>
      </c>
      <c r="D495" s="11" t="s">
        <v>45</v>
      </c>
      <c r="E495" s="11" t="s">
        <v>46</v>
      </c>
      <c r="F495" s="11" t="s">
        <v>47</v>
      </c>
      <c r="G495" s="83">
        <v>43492</v>
      </c>
      <c r="H495" s="84">
        <v>0</v>
      </c>
      <c r="I495" s="86">
        <v>-1.2</v>
      </c>
      <c r="J495" s="84">
        <v>22.91</v>
      </c>
      <c r="K495" s="11" t="s">
        <v>56</v>
      </c>
      <c r="L495" s="11" t="s">
        <v>56</v>
      </c>
      <c r="M495" s="85">
        <v>1.7500000000000002E-2</v>
      </c>
      <c r="N495" s="86">
        <v>1.4</v>
      </c>
      <c r="O495" s="86">
        <v>0.81</v>
      </c>
      <c r="P495" s="84">
        <v>-18.649999999999999</v>
      </c>
      <c r="Q495" s="85">
        <v>-0.13800000000000001</v>
      </c>
      <c r="R495" s="86">
        <v>0</v>
      </c>
      <c r="S495" s="84">
        <v>26.07</v>
      </c>
      <c r="T495" s="108">
        <v>10992195016</v>
      </c>
      <c r="U495" s="11" t="s">
        <v>48</v>
      </c>
      <c r="V495" s="11" t="s">
        <v>222</v>
      </c>
    </row>
    <row r="496" spans="1:22" x14ac:dyDescent="0.25">
      <c r="A496" s="11" t="s">
        <v>1099</v>
      </c>
      <c r="B496" s="82" t="s">
        <v>1100</v>
      </c>
      <c r="C496" s="109" t="s">
        <v>53</v>
      </c>
      <c r="D496" s="11" t="s">
        <v>45</v>
      </c>
      <c r="E496" s="11" t="s">
        <v>46</v>
      </c>
      <c r="F496" s="11" t="s">
        <v>47</v>
      </c>
      <c r="G496" s="83">
        <v>43281</v>
      </c>
      <c r="H496" s="84">
        <v>0</v>
      </c>
      <c r="I496" s="86">
        <v>-2.0099999999999998</v>
      </c>
      <c r="J496" s="84">
        <v>3.24</v>
      </c>
      <c r="K496" s="11" t="s">
        <v>56</v>
      </c>
      <c r="L496" s="11" t="s">
        <v>56</v>
      </c>
      <c r="M496" s="85">
        <v>7.4099999999999999E-2</v>
      </c>
      <c r="N496" s="86">
        <v>2.4</v>
      </c>
      <c r="O496" s="86">
        <v>1.95</v>
      </c>
      <c r="P496" s="84">
        <v>-13.18</v>
      </c>
      <c r="Q496" s="85">
        <v>-5.0599999999999999E-2</v>
      </c>
      <c r="R496" s="86">
        <v>0</v>
      </c>
      <c r="S496" s="84">
        <v>0</v>
      </c>
      <c r="T496" s="108">
        <v>1159254183</v>
      </c>
      <c r="U496" s="11" t="s">
        <v>169</v>
      </c>
      <c r="V496" s="11" t="s">
        <v>222</v>
      </c>
    </row>
    <row r="497" spans="1:22" x14ac:dyDescent="0.25">
      <c r="A497" s="11" t="s">
        <v>1101</v>
      </c>
      <c r="B497" s="82" t="s">
        <v>1102</v>
      </c>
      <c r="C497" s="109" t="s">
        <v>90</v>
      </c>
      <c r="D497" s="11" t="s">
        <v>45</v>
      </c>
      <c r="E497" s="11" t="s">
        <v>54</v>
      </c>
      <c r="F497" s="11" t="s">
        <v>91</v>
      </c>
      <c r="G497" s="83">
        <v>43490</v>
      </c>
      <c r="H497" s="84">
        <v>124.92</v>
      </c>
      <c r="I497" s="86">
        <v>3.24</v>
      </c>
      <c r="J497" s="84">
        <v>52.08</v>
      </c>
      <c r="K497" s="85">
        <v>0.41689999999999999</v>
      </c>
      <c r="L497" s="86">
        <v>16.07</v>
      </c>
      <c r="M497" s="85">
        <v>0</v>
      </c>
      <c r="N497" s="86">
        <v>1.8</v>
      </c>
      <c r="O497" s="86">
        <v>0.24</v>
      </c>
      <c r="P497" s="84">
        <v>-37.67</v>
      </c>
      <c r="Q497" s="85">
        <v>3.7900000000000003E-2</v>
      </c>
      <c r="R497" s="86">
        <v>0</v>
      </c>
      <c r="S497" s="84">
        <v>49.62</v>
      </c>
      <c r="T497" s="108">
        <v>11456350482</v>
      </c>
      <c r="U497" s="11" t="s">
        <v>48</v>
      </c>
      <c r="V497" s="11" t="s">
        <v>336</v>
      </c>
    </row>
    <row r="498" spans="1:22" x14ac:dyDescent="0.25">
      <c r="A498" s="11" t="s">
        <v>1103</v>
      </c>
      <c r="B498" s="82" t="s">
        <v>1104</v>
      </c>
      <c r="C498" s="109" t="s">
        <v>53</v>
      </c>
      <c r="D498" s="11" t="s">
        <v>45</v>
      </c>
      <c r="E498" s="11" t="s">
        <v>44</v>
      </c>
      <c r="F498" s="11" t="s">
        <v>186</v>
      </c>
      <c r="G498" s="83">
        <v>43498</v>
      </c>
      <c r="H498" s="84">
        <v>82.94</v>
      </c>
      <c r="I498" s="86">
        <v>3.51</v>
      </c>
      <c r="J498" s="84">
        <v>86.96</v>
      </c>
      <c r="K498" s="85">
        <v>1.0485</v>
      </c>
      <c r="L498" s="86">
        <v>24.77</v>
      </c>
      <c r="M498" s="85">
        <v>1.95E-2</v>
      </c>
      <c r="N498" s="86">
        <v>0.6</v>
      </c>
      <c r="O498" s="86">
        <v>0.97</v>
      </c>
      <c r="P498" s="84">
        <v>-23.59</v>
      </c>
      <c r="Q498" s="85">
        <v>8.14E-2</v>
      </c>
      <c r="R498" s="86">
        <v>7</v>
      </c>
      <c r="S498" s="84">
        <v>61.15</v>
      </c>
      <c r="T498" s="108">
        <v>14257691873</v>
      </c>
      <c r="U498" s="11" t="s">
        <v>48</v>
      </c>
      <c r="V498" s="11" t="s">
        <v>198</v>
      </c>
    </row>
    <row r="499" spans="1:22" x14ac:dyDescent="0.25">
      <c r="A499" s="11" t="s">
        <v>1105</v>
      </c>
      <c r="B499" s="82" t="s">
        <v>1106</v>
      </c>
      <c r="C499" s="109" t="s">
        <v>44</v>
      </c>
      <c r="D499" s="11" t="s">
        <v>45</v>
      </c>
      <c r="E499" s="11" t="s">
        <v>46</v>
      </c>
      <c r="F499" s="11" t="s">
        <v>47</v>
      </c>
      <c r="G499" s="83">
        <v>43281</v>
      </c>
      <c r="H499" s="84">
        <v>0</v>
      </c>
      <c r="I499" s="86">
        <v>-1.77</v>
      </c>
      <c r="J499" s="84">
        <v>3.45</v>
      </c>
      <c r="K499" s="11" t="s">
        <v>56</v>
      </c>
      <c r="L499" s="11" t="s">
        <v>56</v>
      </c>
      <c r="M499" s="85">
        <v>0</v>
      </c>
      <c r="N499" s="86">
        <v>2.7</v>
      </c>
      <c r="O499" s="86">
        <v>2.4500000000000002</v>
      </c>
      <c r="P499" s="84">
        <v>-15.8</v>
      </c>
      <c r="Q499" s="85">
        <v>-5.2200000000000003E-2</v>
      </c>
      <c r="R499" s="86">
        <v>0</v>
      </c>
      <c r="S499" s="84">
        <v>0</v>
      </c>
      <c r="T499" s="108">
        <v>851439311</v>
      </c>
      <c r="U499" s="11" t="s">
        <v>169</v>
      </c>
      <c r="V499" s="11" t="s">
        <v>222</v>
      </c>
    </row>
    <row r="500" spans="1:22" x14ac:dyDescent="0.25">
      <c r="A500" s="11" t="s">
        <v>1107</v>
      </c>
      <c r="B500" s="82" t="s">
        <v>1108</v>
      </c>
      <c r="C500" s="109" t="s">
        <v>124</v>
      </c>
      <c r="D500" s="11" t="s">
        <v>45</v>
      </c>
      <c r="E500" s="11" t="s">
        <v>44</v>
      </c>
      <c r="F500" s="11" t="s">
        <v>186</v>
      </c>
      <c r="G500" s="83">
        <v>43221</v>
      </c>
      <c r="H500" s="84">
        <v>219.64</v>
      </c>
      <c r="I500" s="86">
        <v>8</v>
      </c>
      <c r="J500" s="84">
        <v>178.1</v>
      </c>
      <c r="K500" s="85">
        <v>0.81089999999999995</v>
      </c>
      <c r="L500" s="86">
        <v>22.26</v>
      </c>
      <c r="M500" s="85">
        <v>2.2100000000000002E-2</v>
      </c>
      <c r="N500" s="86">
        <v>0.3</v>
      </c>
      <c r="O500" s="86">
        <v>0.59</v>
      </c>
      <c r="P500" s="84">
        <v>-118</v>
      </c>
      <c r="Q500" s="85">
        <v>6.88E-2</v>
      </c>
      <c r="R500" s="86">
        <v>20</v>
      </c>
      <c r="S500" s="84">
        <v>101.13</v>
      </c>
      <c r="T500" s="108">
        <v>85122007417</v>
      </c>
      <c r="U500" s="11" t="s">
        <v>48</v>
      </c>
      <c r="V500" s="11" t="s">
        <v>80</v>
      </c>
    </row>
    <row r="501" spans="1:22" x14ac:dyDescent="0.25">
      <c r="A501" s="11" t="s">
        <v>1109</v>
      </c>
      <c r="B501" s="82" t="s">
        <v>1110</v>
      </c>
      <c r="C501" s="109" t="s">
        <v>90</v>
      </c>
      <c r="D501" s="11" t="s">
        <v>85</v>
      </c>
      <c r="E501" s="11" t="s">
        <v>46</v>
      </c>
      <c r="F501" s="11" t="s">
        <v>86</v>
      </c>
      <c r="G501" s="83">
        <v>43481</v>
      </c>
      <c r="H501" s="84">
        <v>1.58</v>
      </c>
      <c r="I501" s="86">
        <v>0.12</v>
      </c>
      <c r="J501" s="84">
        <v>34.159999999999997</v>
      </c>
      <c r="K501" s="85">
        <v>21.6203</v>
      </c>
      <c r="L501" s="86">
        <v>284.67</v>
      </c>
      <c r="M501" s="85">
        <v>7.3000000000000001E-3</v>
      </c>
      <c r="N501" s="86">
        <v>0.1</v>
      </c>
      <c r="O501" s="86">
        <v>4.7</v>
      </c>
      <c r="P501" s="84">
        <v>-7.57</v>
      </c>
      <c r="Q501" s="85">
        <v>1.3808</v>
      </c>
      <c r="R501" s="86">
        <v>2</v>
      </c>
      <c r="S501" s="84">
        <v>19.39</v>
      </c>
      <c r="T501" s="108">
        <v>18195668934</v>
      </c>
      <c r="U501" s="11" t="s">
        <v>48</v>
      </c>
      <c r="V501" s="11" t="s">
        <v>235</v>
      </c>
    </row>
    <row r="502" spans="1:22" x14ac:dyDescent="0.25">
      <c r="A502" s="11" t="s">
        <v>1111</v>
      </c>
      <c r="B502" s="82" t="s">
        <v>1112</v>
      </c>
      <c r="C502" s="109" t="s">
        <v>44</v>
      </c>
      <c r="D502" s="11" t="s">
        <v>45</v>
      </c>
      <c r="E502" s="11" t="s">
        <v>46</v>
      </c>
      <c r="F502" s="11" t="s">
        <v>47</v>
      </c>
      <c r="G502" s="83">
        <v>43253</v>
      </c>
      <c r="H502" s="84">
        <v>45.35</v>
      </c>
      <c r="I502" s="86">
        <v>1.18</v>
      </c>
      <c r="J502" s="84">
        <v>351.34</v>
      </c>
      <c r="K502" s="85">
        <v>7.7473000000000001</v>
      </c>
      <c r="L502" s="86">
        <v>297.75</v>
      </c>
      <c r="M502" s="85">
        <v>0</v>
      </c>
      <c r="N502" s="86">
        <v>1.4</v>
      </c>
      <c r="O502" s="86">
        <v>1.3</v>
      </c>
      <c r="P502" s="84">
        <v>-18.46</v>
      </c>
      <c r="Q502" s="85">
        <v>1.4461999999999999</v>
      </c>
      <c r="R502" s="86">
        <v>0</v>
      </c>
      <c r="S502" s="84">
        <v>19.48</v>
      </c>
      <c r="T502" s="108">
        <v>153394691061</v>
      </c>
      <c r="U502" s="11" t="s">
        <v>48</v>
      </c>
      <c r="V502" s="11" t="s">
        <v>484</v>
      </c>
    </row>
    <row r="503" spans="1:22" x14ac:dyDescent="0.25">
      <c r="A503" s="11" t="s">
        <v>1113</v>
      </c>
      <c r="B503" s="82" t="s">
        <v>1114</v>
      </c>
      <c r="C503" s="109" t="s">
        <v>70</v>
      </c>
      <c r="D503" s="11" t="s">
        <v>45</v>
      </c>
      <c r="E503" s="11" t="s">
        <v>46</v>
      </c>
      <c r="F503" s="11" t="s">
        <v>47</v>
      </c>
      <c r="G503" s="83">
        <v>43222</v>
      </c>
      <c r="H503" s="84">
        <v>0</v>
      </c>
      <c r="I503" s="86">
        <v>-2.2999999999999998</v>
      </c>
      <c r="J503" s="84">
        <v>18.72</v>
      </c>
      <c r="K503" s="11" t="s">
        <v>56</v>
      </c>
      <c r="L503" s="11" t="s">
        <v>56</v>
      </c>
      <c r="M503" s="85">
        <v>0</v>
      </c>
      <c r="N503" s="86">
        <v>1.9</v>
      </c>
      <c r="O503" s="86">
        <v>0.91</v>
      </c>
      <c r="P503" s="84">
        <v>-14.04</v>
      </c>
      <c r="Q503" s="85">
        <v>-8.3199999999999996E-2</v>
      </c>
      <c r="R503" s="86">
        <v>0</v>
      </c>
      <c r="S503" s="84">
        <v>19.43</v>
      </c>
      <c r="T503" s="108">
        <v>3750362790</v>
      </c>
      <c r="U503" s="11" t="s">
        <v>63</v>
      </c>
      <c r="V503" s="11" t="s">
        <v>222</v>
      </c>
    </row>
    <row r="504" spans="1:22" x14ac:dyDescent="0.25">
      <c r="A504" s="11" t="s">
        <v>1115</v>
      </c>
      <c r="B504" s="82" t="s">
        <v>1116</v>
      </c>
      <c r="C504" s="109" t="s">
        <v>84</v>
      </c>
      <c r="D504" s="11" t="s">
        <v>85</v>
      </c>
      <c r="E504" s="11" t="s">
        <v>44</v>
      </c>
      <c r="F504" s="11" t="s">
        <v>201</v>
      </c>
      <c r="G504" s="83">
        <v>43166</v>
      </c>
      <c r="H504" s="84">
        <v>94.09</v>
      </c>
      <c r="I504" s="86">
        <v>2.44</v>
      </c>
      <c r="J504" s="84">
        <v>96.37</v>
      </c>
      <c r="K504" s="85">
        <v>1.0242</v>
      </c>
      <c r="L504" s="86">
        <v>39.5</v>
      </c>
      <c r="M504" s="85">
        <v>0</v>
      </c>
      <c r="N504" s="95" t="e">
        <v>#N/A</v>
      </c>
      <c r="O504" s="86">
        <v>2.41</v>
      </c>
      <c r="P504" s="84">
        <v>-6.98</v>
      </c>
      <c r="Q504" s="85">
        <v>0.155</v>
      </c>
      <c r="R504" s="86">
        <v>0</v>
      </c>
      <c r="S504" s="84">
        <v>20.88</v>
      </c>
      <c r="T504" s="108">
        <v>4044552645</v>
      </c>
      <c r="U504" s="11" t="s">
        <v>63</v>
      </c>
      <c r="V504" s="11" t="s">
        <v>172</v>
      </c>
    </row>
    <row r="505" spans="1:22" x14ac:dyDescent="0.25">
      <c r="A505" s="11" t="s">
        <v>1117</v>
      </c>
      <c r="B505" s="82" t="s">
        <v>1118</v>
      </c>
      <c r="C505" s="109" t="s">
        <v>53</v>
      </c>
      <c r="D505" s="11" t="s">
        <v>45</v>
      </c>
      <c r="E505" s="11" t="s">
        <v>46</v>
      </c>
      <c r="F505" s="11" t="s">
        <v>47</v>
      </c>
      <c r="G505" s="83">
        <v>43264</v>
      </c>
      <c r="H505" s="84">
        <v>0</v>
      </c>
      <c r="I505" s="86">
        <v>0.96</v>
      </c>
      <c r="J505" s="84">
        <v>26.23</v>
      </c>
      <c r="K505" s="11" t="s">
        <v>56</v>
      </c>
      <c r="L505" s="86">
        <v>27.32</v>
      </c>
      <c r="M505" s="85">
        <v>2.6700000000000002E-2</v>
      </c>
      <c r="N505" s="86">
        <v>0.3</v>
      </c>
      <c r="O505" s="86">
        <v>0.51</v>
      </c>
      <c r="P505" s="84">
        <v>-41.18</v>
      </c>
      <c r="Q505" s="85">
        <v>9.4100000000000003E-2</v>
      </c>
      <c r="R505" s="86">
        <v>1</v>
      </c>
      <c r="S505" s="84">
        <v>19.059999999999999</v>
      </c>
      <c r="T505" s="108">
        <v>9769625629</v>
      </c>
      <c r="U505" s="11" t="s">
        <v>63</v>
      </c>
      <c r="V505" s="11" t="s">
        <v>80</v>
      </c>
    </row>
    <row r="506" spans="1:22" x14ac:dyDescent="0.25">
      <c r="A506" s="11" t="s">
        <v>1119</v>
      </c>
      <c r="B506" s="82" t="s">
        <v>1120</v>
      </c>
      <c r="C506" s="109" t="s">
        <v>84</v>
      </c>
      <c r="D506" s="11" t="s">
        <v>85</v>
      </c>
      <c r="E506" s="11" t="s">
        <v>46</v>
      </c>
      <c r="F506" s="11" t="s">
        <v>86</v>
      </c>
      <c r="G506" s="83">
        <v>43424</v>
      </c>
      <c r="H506" s="84">
        <v>42.77</v>
      </c>
      <c r="I506" s="86">
        <v>2.11</v>
      </c>
      <c r="J506" s="84">
        <v>81.99</v>
      </c>
      <c r="K506" s="85">
        <v>1.917</v>
      </c>
      <c r="L506" s="86">
        <v>38.86</v>
      </c>
      <c r="M506" s="85">
        <v>9.4999999999999998E-3</v>
      </c>
      <c r="N506" s="86">
        <v>0.7</v>
      </c>
      <c r="O506" s="86">
        <v>2.31</v>
      </c>
      <c r="P506" s="84">
        <v>1.23</v>
      </c>
      <c r="Q506" s="85">
        <v>0.15179999999999999</v>
      </c>
      <c r="R506" s="86">
        <v>17</v>
      </c>
      <c r="S506" s="84">
        <v>19.12</v>
      </c>
      <c r="T506" s="108">
        <v>103206795580</v>
      </c>
      <c r="U506" s="11" t="s">
        <v>48</v>
      </c>
      <c r="V506" s="11" t="s">
        <v>139</v>
      </c>
    </row>
    <row r="507" spans="1:22" x14ac:dyDescent="0.25">
      <c r="A507" s="11" t="s">
        <v>1121</v>
      </c>
      <c r="B507" s="82" t="s">
        <v>1122</v>
      </c>
      <c r="C507" s="109" t="s">
        <v>44</v>
      </c>
      <c r="D507" s="11" t="s">
        <v>45</v>
      </c>
      <c r="E507" s="11" t="s">
        <v>46</v>
      </c>
      <c r="F507" s="11" t="s">
        <v>47</v>
      </c>
      <c r="G507" s="83">
        <v>43424</v>
      </c>
      <c r="H507" s="84">
        <v>35.75</v>
      </c>
      <c r="I507" s="86">
        <v>0.93</v>
      </c>
      <c r="J507" s="84">
        <v>42.5</v>
      </c>
      <c r="K507" s="85">
        <v>1.1888000000000001</v>
      </c>
      <c r="L507" s="86">
        <v>45.7</v>
      </c>
      <c r="M507" s="85">
        <v>0</v>
      </c>
      <c r="N507" s="86">
        <v>3</v>
      </c>
      <c r="O507" s="86">
        <v>13.93</v>
      </c>
      <c r="P507" s="84">
        <v>6.06</v>
      </c>
      <c r="Q507" s="85">
        <v>0.186</v>
      </c>
      <c r="R507" s="86">
        <v>0</v>
      </c>
      <c r="S507" s="84">
        <v>7.28</v>
      </c>
      <c r="T507" s="108">
        <v>7356121000</v>
      </c>
      <c r="U507" s="11" t="s">
        <v>63</v>
      </c>
      <c r="V507" s="11" t="s">
        <v>108</v>
      </c>
    </row>
    <row r="508" spans="1:22" x14ac:dyDescent="0.25">
      <c r="A508" s="11" t="s">
        <v>1123</v>
      </c>
      <c r="B508" s="82" t="s">
        <v>1124</v>
      </c>
      <c r="C508" s="109" t="s">
        <v>70</v>
      </c>
      <c r="D508" s="11" t="s">
        <v>45</v>
      </c>
      <c r="E508" s="11" t="s">
        <v>44</v>
      </c>
      <c r="F508" s="11" t="s">
        <v>186</v>
      </c>
      <c r="G508" s="83">
        <v>43278</v>
      </c>
      <c r="H508" s="84">
        <v>23.56</v>
      </c>
      <c r="I508" s="86">
        <v>1.37</v>
      </c>
      <c r="J508" s="84">
        <v>25.69</v>
      </c>
      <c r="K508" s="85">
        <v>1.0904</v>
      </c>
      <c r="L508" s="86">
        <v>18.75</v>
      </c>
      <c r="M508" s="85">
        <v>5.1799999999999999E-2</v>
      </c>
      <c r="N508" s="86">
        <v>1</v>
      </c>
      <c r="O508" s="86">
        <v>1.23</v>
      </c>
      <c r="P508" s="84">
        <v>-28.55</v>
      </c>
      <c r="Q508" s="85">
        <v>5.1299999999999998E-2</v>
      </c>
      <c r="R508" s="86">
        <v>5</v>
      </c>
      <c r="S508" s="84">
        <v>20.059999999999999</v>
      </c>
      <c r="T508" s="108">
        <v>9119513459</v>
      </c>
      <c r="U508" s="11" t="s">
        <v>63</v>
      </c>
      <c r="V508" s="11" t="s">
        <v>818</v>
      </c>
    </row>
    <row r="509" spans="1:22" x14ac:dyDescent="0.25">
      <c r="A509" s="11" t="s">
        <v>1125</v>
      </c>
      <c r="B509" s="82" t="s">
        <v>1126</v>
      </c>
      <c r="C509" s="109" t="s">
        <v>84</v>
      </c>
      <c r="D509" s="11" t="s">
        <v>45</v>
      </c>
      <c r="E509" s="11" t="s">
        <v>46</v>
      </c>
      <c r="F509" s="11" t="s">
        <v>47</v>
      </c>
      <c r="G509" s="83">
        <v>43290</v>
      </c>
      <c r="H509" s="84">
        <v>22.8</v>
      </c>
      <c r="I509" s="86">
        <v>1.4</v>
      </c>
      <c r="J509" s="84">
        <v>53.35</v>
      </c>
      <c r="K509" s="85">
        <v>2.3399000000000001</v>
      </c>
      <c r="L509" s="86">
        <v>38.11</v>
      </c>
      <c r="M509" s="85">
        <v>3.49E-2</v>
      </c>
      <c r="N509" s="86">
        <v>0.3</v>
      </c>
      <c r="O509" s="86">
        <v>1.05</v>
      </c>
      <c r="P509" s="84">
        <v>-17.98</v>
      </c>
      <c r="Q509" s="85">
        <v>0.14799999999999999</v>
      </c>
      <c r="R509" s="86">
        <v>20</v>
      </c>
      <c r="S509" s="84">
        <v>26.37</v>
      </c>
      <c r="T509" s="108">
        <v>8490166772</v>
      </c>
      <c r="U509" s="11" t="s">
        <v>63</v>
      </c>
      <c r="V509" s="11" t="s">
        <v>71</v>
      </c>
    </row>
    <row r="510" spans="1:22" x14ac:dyDescent="0.25">
      <c r="A510" s="137" t="s">
        <v>1127</v>
      </c>
      <c r="B510" s="82" t="s">
        <v>1128</v>
      </c>
      <c r="C510" s="109" t="s">
        <v>124</v>
      </c>
      <c r="D510" s="137" t="s">
        <v>85</v>
      </c>
      <c r="E510" s="11" t="s">
        <v>44</v>
      </c>
      <c r="F510" s="11" t="s">
        <v>201</v>
      </c>
      <c r="G510" s="138">
        <v>43242</v>
      </c>
      <c r="H510" s="139">
        <v>291.86</v>
      </c>
      <c r="I510" s="140">
        <v>12.63</v>
      </c>
      <c r="J510" s="84">
        <v>278.73</v>
      </c>
      <c r="K510" s="85">
        <v>0.95499999999999996</v>
      </c>
      <c r="L510" s="86">
        <v>22.07</v>
      </c>
      <c r="M510" s="85">
        <v>1.4E-2</v>
      </c>
      <c r="N510" s="86">
        <v>0.9</v>
      </c>
      <c r="O510" s="140">
        <v>2.52</v>
      </c>
      <c r="P510" s="139">
        <v>-62.47</v>
      </c>
      <c r="Q510" s="85">
        <v>6.7799999999999999E-2</v>
      </c>
      <c r="R510" s="140">
        <v>14</v>
      </c>
      <c r="S510" s="139">
        <v>118.05</v>
      </c>
      <c r="T510" s="108">
        <v>47311074604</v>
      </c>
      <c r="U510" s="11" t="s">
        <v>48</v>
      </c>
      <c r="V510" s="137" t="s">
        <v>103</v>
      </c>
    </row>
    <row r="511" spans="1:22" x14ac:dyDescent="0.25">
      <c r="A511" s="11" t="s">
        <v>1129</v>
      </c>
      <c r="B511" s="82" t="s">
        <v>1130</v>
      </c>
      <c r="C511" s="109" t="s">
        <v>44</v>
      </c>
      <c r="D511" s="11" t="s">
        <v>45</v>
      </c>
      <c r="E511" s="11" t="s">
        <v>46</v>
      </c>
      <c r="F511" s="11" t="s">
        <v>47</v>
      </c>
      <c r="G511" s="83">
        <v>43222</v>
      </c>
      <c r="H511" s="84">
        <v>3.34</v>
      </c>
      <c r="I511" s="86">
        <v>-1.38</v>
      </c>
      <c r="J511" s="84">
        <v>30.15</v>
      </c>
      <c r="K511" s="85">
        <v>9.0268999999999995</v>
      </c>
      <c r="L511" s="11" t="s">
        <v>56</v>
      </c>
      <c r="M511" s="85">
        <v>6.6E-3</v>
      </c>
      <c r="N511" s="86">
        <v>1.3</v>
      </c>
      <c r="O511" s="86">
        <v>3.37</v>
      </c>
      <c r="P511" s="84">
        <v>3.34</v>
      </c>
      <c r="Q511" s="85">
        <v>-0.1517</v>
      </c>
      <c r="R511" s="86">
        <v>0</v>
      </c>
      <c r="S511" s="84">
        <v>0</v>
      </c>
      <c r="T511" s="108">
        <v>11558514903</v>
      </c>
      <c r="U511" s="11" t="s">
        <v>48</v>
      </c>
      <c r="V511" s="11" t="s">
        <v>222</v>
      </c>
    </row>
    <row r="512" spans="1:22" x14ac:dyDescent="0.25">
      <c r="A512" s="11" t="s">
        <v>1131</v>
      </c>
      <c r="B512" s="82" t="s">
        <v>1132</v>
      </c>
      <c r="C512" s="109" t="s">
        <v>44</v>
      </c>
      <c r="D512" s="11" t="s">
        <v>45</v>
      </c>
      <c r="E512" s="11" t="s">
        <v>46</v>
      </c>
      <c r="F512" s="11" t="s">
        <v>47</v>
      </c>
      <c r="G512" s="83">
        <v>43281</v>
      </c>
      <c r="H512" s="84">
        <v>37.659999999999997</v>
      </c>
      <c r="I512" s="86">
        <v>4.33</v>
      </c>
      <c r="J512" s="84">
        <v>118.86</v>
      </c>
      <c r="K512" s="85">
        <v>3.1560999999999999</v>
      </c>
      <c r="L512" s="86">
        <v>27.45</v>
      </c>
      <c r="M512" s="85">
        <v>8.3999999999999995E-3</v>
      </c>
      <c r="N512" s="86">
        <v>0.4</v>
      </c>
      <c r="O512" s="86">
        <v>6.33</v>
      </c>
      <c r="P512" s="84">
        <v>37.659999999999997</v>
      </c>
      <c r="Q512" s="85">
        <v>9.4799999999999995E-2</v>
      </c>
      <c r="R512" s="86">
        <v>0</v>
      </c>
      <c r="S512" s="84">
        <v>0</v>
      </c>
      <c r="T512" s="108">
        <v>829642804</v>
      </c>
      <c r="U512" s="11" t="s">
        <v>169</v>
      </c>
      <c r="V512" s="11" t="s">
        <v>401</v>
      </c>
    </row>
    <row r="513" spans="1:22" x14ac:dyDescent="0.25">
      <c r="A513" s="11" t="s">
        <v>1133</v>
      </c>
      <c r="B513" s="82" t="s">
        <v>1134</v>
      </c>
      <c r="C513" s="109" t="s">
        <v>44</v>
      </c>
      <c r="D513" s="11" t="s">
        <v>45</v>
      </c>
      <c r="E513" s="11" t="s">
        <v>46</v>
      </c>
      <c r="F513" s="11" t="s">
        <v>47</v>
      </c>
      <c r="G513" s="83">
        <v>43493</v>
      </c>
      <c r="H513" s="84">
        <v>0</v>
      </c>
      <c r="I513" s="86">
        <v>-4.57</v>
      </c>
      <c r="J513" s="84">
        <v>41.04</v>
      </c>
      <c r="K513" s="11" t="s">
        <v>56</v>
      </c>
      <c r="L513" s="11" t="s">
        <v>56</v>
      </c>
      <c r="M513" s="85">
        <v>2.8999999999999998E-3</v>
      </c>
      <c r="N513" s="86">
        <v>0.8</v>
      </c>
      <c r="O513" s="86">
        <v>1.58</v>
      </c>
      <c r="P513" s="84">
        <v>-27.06</v>
      </c>
      <c r="Q513" s="85">
        <v>-8.7400000000000005E-2</v>
      </c>
      <c r="R513" s="86">
        <v>0</v>
      </c>
      <c r="S513" s="84">
        <v>0</v>
      </c>
      <c r="T513" s="108">
        <v>11898727465</v>
      </c>
      <c r="U513" s="11" t="s">
        <v>48</v>
      </c>
      <c r="V513" s="11" t="s">
        <v>80</v>
      </c>
    </row>
    <row r="514" spans="1:22" x14ac:dyDescent="0.25">
      <c r="A514" s="11" t="s">
        <v>1135</v>
      </c>
      <c r="B514" s="82" t="s">
        <v>1136</v>
      </c>
      <c r="C514" s="109" t="s">
        <v>90</v>
      </c>
      <c r="D514" s="11" t="s">
        <v>45</v>
      </c>
      <c r="E514" s="11" t="s">
        <v>46</v>
      </c>
      <c r="F514" s="11" t="s">
        <v>47</v>
      </c>
      <c r="G514" s="83">
        <v>43318</v>
      </c>
      <c r="H514" s="84">
        <v>0</v>
      </c>
      <c r="I514" s="86">
        <v>-1.25</v>
      </c>
      <c r="J514" s="84">
        <v>38.35</v>
      </c>
      <c r="K514" s="11" t="s">
        <v>56</v>
      </c>
      <c r="L514" s="11" t="s">
        <v>56</v>
      </c>
      <c r="M514" s="85">
        <v>4.6899999999999997E-2</v>
      </c>
      <c r="N514" s="86">
        <v>0</v>
      </c>
      <c r="O514" s="86">
        <v>0.84</v>
      </c>
      <c r="P514" s="84">
        <v>-47.97</v>
      </c>
      <c r="Q514" s="85">
        <v>-0.19589999999999999</v>
      </c>
      <c r="R514" s="86">
        <v>0</v>
      </c>
      <c r="S514" s="84">
        <v>48.6</v>
      </c>
      <c r="T514" s="108">
        <v>469631013</v>
      </c>
      <c r="U514" s="11" t="s">
        <v>169</v>
      </c>
      <c r="V514" s="11" t="s">
        <v>235</v>
      </c>
    </row>
    <row r="515" spans="1:22" x14ac:dyDescent="0.25">
      <c r="A515" s="11" t="s">
        <v>1137</v>
      </c>
      <c r="B515" s="82" t="s">
        <v>1138</v>
      </c>
      <c r="C515" s="109" t="s">
        <v>106</v>
      </c>
      <c r="D515" s="11" t="s">
        <v>53</v>
      </c>
      <c r="E515" s="11" t="s">
        <v>54</v>
      </c>
      <c r="F515" s="11" t="s">
        <v>55</v>
      </c>
      <c r="G515" s="83">
        <v>43220</v>
      </c>
      <c r="H515" s="84">
        <v>298.20999999999998</v>
      </c>
      <c r="I515" s="86">
        <v>9.9600000000000009</v>
      </c>
      <c r="J515" s="84">
        <v>169.95</v>
      </c>
      <c r="K515" s="85">
        <v>0.56989999999999996</v>
      </c>
      <c r="L515" s="86">
        <v>17.059999999999999</v>
      </c>
      <c r="M515" s="85">
        <v>1.44E-2</v>
      </c>
      <c r="N515" s="86">
        <v>1.4</v>
      </c>
      <c r="O515" s="86">
        <v>1.04</v>
      </c>
      <c r="P515" s="84">
        <v>-60.9</v>
      </c>
      <c r="Q515" s="85">
        <v>4.2799999999999998E-2</v>
      </c>
      <c r="R515" s="86">
        <v>1</v>
      </c>
      <c r="S515" s="84">
        <v>103.69</v>
      </c>
      <c r="T515" s="108">
        <v>45563254281</v>
      </c>
      <c r="U515" s="11" t="s">
        <v>48</v>
      </c>
      <c r="V515" s="11" t="s">
        <v>505</v>
      </c>
    </row>
    <row r="516" spans="1:22" x14ac:dyDescent="0.25">
      <c r="A516" s="11" t="s">
        <v>1139</v>
      </c>
      <c r="B516" s="82" t="s">
        <v>1140</v>
      </c>
      <c r="C516" s="109" t="s">
        <v>90</v>
      </c>
      <c r="D516" s="11" t="s">
        <v>85</v>
      </c>
      <c r="E516" s="11" t="s">
        <v>46</v>
      </c>
      <c r="F516" s="11" t="s">
        <v>86</v>
      </c>
      <c r="G516" s="83">
        <v>43206</v>
      </c>
      <c r="H516" s="84">
        <v>0</v>
      </c>
      <c r="I516" s="86">
        <v>1.06</v>
      </c>
      <c r="J516" s="84">
        <v>67.13</v>
      </c>
      <c r="K516" s="11" t="s">
        <v>56</v>
      </c>
      <c r="L516" s="86">
        <v>63.33</v>
      </c>
      <c r="M516" s="85">
        <v>1.1299999999999999E-2</v>
      </c>
      <c r="N516" s="86">
        <v>1.3</v>
      </c>
      <c r="O516" s="86">
        <v>1.91</v>
      </c>
      <c r="P516" s="84">
        <v>-3.15</v>
      </c>
      <c r="Q516" s="85">
        <v>0.2742</v>
      </c>
      <c r="R516" s="86">
        <v>4</v>
      </c>
      <c r="S516" s="84">
        <v>6.82</v>
      </c>
      <c r="T516" s="108">
        <v>16909106488</v>
      </c>
      <c r="U516" s="11" t="s">
        <v>48</v>
      </c>
      <c r="V516" s="11" t="s">
        <v>100</v>
      </c>
    </row>
    <row r="517" spans="1:22" x14ac:dyDescent="0.25">
      <c r="A517" s="11" t="s">
        <v>1141</v>
      </c>
      <c r="B517" s="82" t="s">
        <v>1142</v>
      </c>
      <c r="C517" s="109" t="s">
        <v>132</v>
      </c>
      <c r="D517" s="11" t="s">
        <v>85</v>
      </c>
      <c r="E517" s="11" t="s">
        <v>54</v>
      </c>
      <c r="F517" s="11" t="s">
        <v>107</v>
      </c>
      <c r="G517" s="83">
        <v>43196</v>
      </c>
      <c r="H517" s="84">
        <v>134.74</v>
      </c>
      <c r="I517" s="86">
        <v>4.8600000000000003</v>
      </c>
      <c r="J517" s="84">
        <v>89.13</v>
      </c>
      <c r="K517" s="85">
        <v>0.66149999999999998</v>
      </c>
      <c r="L517" s="86">
        <v>18.34</v>
      </c>
      <c r="M517" s="85">
        <v>1.7999999999999999E-2</v>
      </c>
      <c r="N517" s="86">
        <v>1.1000000000000001</v>
      </c>
      <c r="O517" s="11" t="s">
        <v>56</v>
      </c>
      <c r="P517" s="11" t="s">
        <v>56</v>
      </c>
      <c r="Q517" s="85">
        <v>4.9200000000000001E-2</v>
      </c>
      <c r="R517" s="86">
        <v>6</v>
      </c>
      <c r="S517" s="84">
        <v>73.19</v>
      </c>
      <c r="T517" s="108">
        <v>19732962480</v>
      </c>
      <c r="U517" s="11" t="s">
        <v>48</v>
      </c>
      <c r="V517" s="11" t="s">
        <v>198</v>
      </c>
    </row>
    <row r="518" spans="1:22" x14ac:dyDescent="0.25">
      <c r="A518" s="11" t="s">
        <v>1143</v>
      </c>
      <c r="B518" s="82" t="s">
        <v>1144</v>
      </c>
      <c r="C518" s="109" t="s">
        <v>74</v>
      </c>
      <c r="D518" s="11" t="s">
        <v>53</v>
      </c>
      <c r="E518" s="11" t="s">
        <v>54</v>
      </c>
      <c r="F518" s="11" t="s">
        <v>55</v>
      </c>
      <c r="G518" s="83">
        <v>43222</v>
      </c>
      <c r="H518" s="84">
        <v>137.19</v>
      </c>
      <c r="I518" s="86">
        <v>3.56</v>
      </c>
      <c r="J518" s="84">
        <v>62.1</v>
      </c>
      <c r="K518" s="85">
        <v>0.45269999999999999</v>
      </c>
      <c r="L518" s="86">
        <v>17.440000000000001</v>
      </c>
      <c r="M518" s="85">
        <v>2.4299999999999999E-2</v>
      </c>
      <c r="N518" s="86">
        <v>1.5</v>
      </c>
      <c r="O518" s="86">
        <v>2.4900000000000002</v>
      </c>
      <c r="P518" s="84">
        <v>-0.21</v>
      </c>
      <c r="Q518" s="85">
        <v>4.4699999999999997E-2</v>
      </c>
      <c r="R518" s="86">
        <v>8</v>
      </c>
      <c r="S518" s="84">
        <v>57.79</v>
      </c>
      <c r="T518" s="108">
        <v>18977200633</v>
      </c>
      <c r="U518" s="11" t="s">
        <v>48</v>
      </c>
      <c r="V518" s="11" t="s">
        <v>406</v>
      </c>
    </row>
    <row r="519" spans="1:22" x14ac:dyDescent="0.25">
      <c r="A519" s="11" t="s">
        <v>1145</v>
      </c>
      <c r="B519" s="82" t="s">
        <v>1146</v>
      </c>
      <c r="C519" s="109" t="s">
        <v>84</v>
      </c>
      <c r="D519" s="11" t="s">
        <v>85</v>
      </c>
      <c r="E519" s="11" t="s">
        <v>44</v>
      </c>
      <c r="F519" s="11" t="s">
        <v>201</v>
      </c>
      <c r="G519" s="83">
        <v>43472</v>
      </c>
      <c r="H519" s="84">
        <v>165.6</v>
      </c>
      <c r="I519" s="86">
        <v>4.3</v>
      </c>
      <c r="J519" s="84">
        <v>149.18</v>
      </c>
      <c r="K519" s="85">
        <v>0.90080000000000005</v>
      </c>
      <c r="L519" s="86">
        <v>34.69</v>
      </c>
      <c r="M519" s="85">
        <v>3.8E-3</v>
      </c>
      <c r="N519" s="86">
        <v>1.9</v>
      </c>
      <c r="O519" s="86">
        <v>7.08</v>
      </c>
      <c r="P519" s="84">
        <v>11.53</v>
      </c>
      <c r="Q519" s="85">
        <v>0.13100000000000001</v>
      </c>
      <c r="R519" s="86">
        <v>6</v>
      </c>
      <c r="S519" s="84">
        <v>43.59</v>
      </c>
      <c r="T519" s="108">
        <v>90999795532</v>
      </c>
      <c r="U519" s="11" t="s">
        <v>48</v>
      </c>
      <c r="V519" s="11" t="s">
        <v>100</v>
      </c>
    </row>
    <row r="520" spans="1:22" x14ac:dyDescent="0.25">
      <c r="A520" s="11" t="s">
        <v>1147</v>
      </c>
      <c r="B520" s="82" t="s">
        <v>1148</v>
      </c>
      <c r="C520" s="109" t="s">
        <v>53</v>
      </c>
      <c r="D520" s="11" t="s">
        <v>45</v>
      </c>
      <c r="E520" s="11" t="s">
        <v>46</v>
      </c>
      <c r="F520" s="11" t="s">
        <v>47</v>
      </c>
      <c r="G520" s="83">
        <v>43475</v>
      </c>
      <c r="H520" s="84">
        <v>0</v>
      </c>
      <c r="I520" s="86">
        <v>-2.83</v>
      </c>
      <c r="J520" s="84">
        <v>21.75</v>
      </c>
      <c r="K520" s="11" t="s">
        <v>56</v>
      </c>
      <c r="L520" s="11" t="s">
        <v>56</v>
      </c>
      <c r="M520" s="85">
        <v>4.0500000000000001E-2</v>
      </c>
      <c r="N520" s="86">
        <v>1.2</v>
      </c>
      <c r="O520" s="86">
        <v>2.98</v>
      </c>
      <c r="P520" s="84">
        <v>-8.84</v>
      </c>
      <c r="Q520" s="85">
        <v>-8.09E-2</v>
      </c>
      <c r="R520" s="86">
        <v>1</v>
      </c>
      <c r="S520" s="84">
        <v>0</v>
      </c>
      <c r="T520" s="108">
        <v>10152900000</v>
      </c>
      <c r="U520" s="11" t="s">
        <v>48</v>
      </c>
      <c r="V520" s="11" t="s">
        <v>401</v>
      </c>
    </row>
    <row r="521" spans="1:22" x14ac:dyDescent="0.25">
      <c r="A521" s="11" t="s">
        <v>1149</v>
      </c>
      <c r="B521" s="82" t="s">
        <v>1150</v>
      </c>
      <c r="C521" s="109" t="s">
        <v>44</v>
      </c>
      <c r="D521" s="11" t="s">
        <v>45</v>
      </c>
      <c r="E521" s="11" t="s">
        <v>46</v>
      </c>
      <c r="F521" s="11" t="s">
        <v>47</v>
      </c>
      <c r="G521" s="83">
        <v>43261</v>
      </c>
      <c r="H521" s="84">
        <v>1.04</v>
      </c>
      <c r="I521" s="86">
        <v>-0.93</v>
      </c>
      <c r="J521" s="84">
        <v>12.99</v>
      </c>
      <c r="K521" s="85">
        <v>12.490399999999999</v>
      </c>
      <c r="L521" s="11" t="s">
        <v>56</v>
      </c>
      <c r="M521" s="85">
        <v>1.54E-2</v>
      </c>
      <c r="N521" s="86">
        <v>1.5</v>
      </c>
      <c r="O521" s="86">
        <v>1.62</v>
      </c>
      <c r="P521" s="84">
        <v>1.04</v>
      </c>
      <c r="Q521" s="85">
        <v>-0.1123</v>
      </c>
      <c r="R521" s="86">
        <v>2</v>
      </c>
      <c r="S521" s="84">
        <v>0</v>
      </c>
      <c r="T521" s="108">
        <v>7551154543</v>
      </c>
      <c r="U521" s="11" t="s">
        <v>63</v>
      </c>
      <c r="V521" s="11" t="s">
        <v>1151</v>
      </c>
    </row>
    <row r="522" spans="1:22" x14ac:dyDescent="0.25">
      <c r="A522" s="11" t="s">
        <v>1152</v>
      </c>
      <c r="B522" s="82" t="s">
        <v>1153</v>
      </c>
      <c r="C522" s="109" t="s">
        <v>44</v>
      </c>
      <c r="D522" s="11" t="s">
        <v>45</v>
      </c>
      <c r="E522" s="11" t="s">
        <v>46</v>
      </c>
      <c r="F522" s="11" t="s">
        <v>47</v>
      </c>
      <c r="G522" s="83">
        <v>43261</v>
      </c>
      <c r="H522" s="84">
        <v>1.04</v>
      </c>
      <c r="I522" s="86">
        <v>-0.93</v>
      </c>
      <c r="J522" s="84">
        <v>12.87</v>
      </c>
      <c r="K522" s="85">
        <v>12.375</v>
      </c>
      <c r="L522" s="11" t="s">
        <v>56</v>
      </c>
      <c r="M522" s="85">
        <v>1.55E-2</v>
      </c>
      <c r="N522" s="86">
        <v>1.5</v>
      </c>
      <c r="O522" s="86">
        <v>1.62</v>
      </c>
      <c r="P522" s="84">
        <v>1.04</v>
      </c>
      <c r="Q522" s="85">
        <v>-0.11169999999999999</v>
      </c>
      <c r="R522" s="86">
        <v>2</v>
      </c>
      <c r="S522" s="84">
        <v>0</v>
      </c>
      <c r="T522" s="108">
        <v>7551154543</v>
      </c>
      <c r="U522" s="11" t="s">
        <v>63</v>
      </c>
      <c r="V522" s="11" t="s">
        <v>1151</v>
      </c>
    </row>
    <row r="523" spans="1:22" x14ac:dyDescent="0.25">
      <c r="A523" s="11" t="s">
        <v>46</v>
      </c>
      <c r="B523" s="82" t="s">
        <v>1154</v>
      </c>
      <c r="C523" s="109" t="s">
        <v>70</v>
      </c>
      <c r="D523" s="11" t="s">
        <v>45</v>
      </c>
      <c r="E523" s="11" t="s">
        <v>46</v>
      </c>
      <c r="F523" s="11" t="s">
        <v>47</v>
      </c>
      <c r="G523" s="83">
        <v>43209</v>
      </c>
      <c r="H523" s="84">
        <v>14.8</v>
      </c>
      <c r="I523" s="86">
        <v>1.1499999999999999</v>
      </c>
      <c r="J523" s="84">
        <v>68.83</v>
      </c>
      <c r="K523" s="85">
        <v>4.6506999999999996</v>
      </c>
      <c r="L523" s="86">
        <v>59.85</v>
      </c>
      <c r="M523" s="85">
        <v>3.6900000000000002E-2</v>
      </c>
      <c r="N523" s="86">
        <v>0.2</v>
      </c>
      <c r="O523" s="86">
        <v>0.82</v>
      </c>
      <c r="P523" s="84">
        <v>-23.19</v>
      </c>
      <c r="Q523" s="85">
        <v>0.25679999999999997</v>
      </c>
      <c r="R523" s="86">
        <v>19</v>
      </c>
      <c r="S523" s="84">
        <v>27.12</v>
      </c>
      <c r="T523" s="108">
        <v>20312855469</v>
      </c>
      <c r="U523" s="11" t="s">
        <v>48</v>
      </c>
      <c r="V523" s="11" t="s">
        <v>71</v>
      </c>
    </row>
    <row r="524" spans="1:22" x14ac:dyDescent="0.25">
      <c r="A524" s="11" t="s">
        <v>1155</v>
      </c>
      <c r="B524" s="82" t="s">
        <v>1156</v>
      </c>
      <c r="C524" s="109" t="s">
        <v>90</v>
      </c>
      <c r="D524" s="11" t="s">
        <v>45</v>
      </c>
      <c r="E524" s="11" t="s">
        <v>54</v>
      </c>
      <c r="F524" s="11" t="s">
        <v>91</v>
      </c>
      <c r="G524" s="83">
        <v>43281</v>
      </c>
      <c r="H524" s="84">
        <v>63.19</v>
      </c>
      <c r="I524" s="86">
        <v>1.64</v>
      </c>
      <c r="J524" s="84">
        <v>20.05</v>
      </c>
      <c r="K524" s="85">
        <v>0.31730000000000003</v>
      </c>
      <c r="L524" s="86">
        <v>12.23</v>
      </c>
      <c r="M524" s="85">
        <v>0</v>
      </c>
      <c r="N524" s="86">
        <v>1.4</v>
      </c>
      <c r="O524" s="86">
        <v>1.33</v>
      </c>
      <c r="P524" s="84">
        <v>-38.71</v>
      </c>
      <c r="Q524" s="85">
        <v>1.8599999999999998E-2</v>
      </c>
      <c r="R524" s="86">
        <v>0</v>
      </c>
      <c r="S524" s="84">
        <v>17.510000000000002</v>
      </c>
      <c r="T524" s="108">
        <v>3181914828</v>
      </c>
      <c r="U524" s="11" t="s">
        <v>63</v>
      </c>
      <c r="V524" s="11" t="s">
        <v>304</v>
      </c>
    </row>
    <row r="525" spans="1:22" x14ac:dyDescent="0.25">
      <c r="A525" s="11" t="s">
        <v>1157</v>
      </c>
      <c r="B525" s="82" t="s">
        <v>1158</v>
      </c>
      <c r="C525" s="109" t="s">
        <v>53</v>
      </c>
      <c r="D525" s="11" t="s">
        <v>45</v>
      </c>
      <c r="E525" s="11" t="s">
        <v>46</v>
      </c>
      <c r="F525" s="11" t="s">
        <v>47</v>
      </c>
      <c r="G525" s="83">
        <v>43490</v>
      </c>
      <c r="H525" s="84">
        <v>28.29</v>
      </c>
      <c r="I525" s="86">
        <v>1.85</v>
      </c>
      <c r="J525" s="84">
        <v>65.989999999999995</v>
      </c>
      <c r="K525" s="85">
        <v>2.3325999999999998</v>
      </c>
      <c r="L525" s="86">
        <v>35.67</v>
      </c>
      <c r="M525" s="85">
        <v>4.1200000000000001E-2</v>
      </c>
      <c r="N525" s="86">
        <v>1.2</v>
      </c>
      <c r="O525" s="86">
        <v>0.74</v>
      </c>
      <c r="P525" s="84">
        <v>-22.78</v>
      </c>
      <c r="Q525" s="85">
        <v>0.13589999999999999</v>
      </c>
      <c r="R525" s="86">
        <v>15</v>
      </c>
      <c r="S525" s="84">
        <v>29.66</v>
      </c>
      <c r="T525" s="108">
        <v>27145737907</v>
      </c>
      <c r="U525" s="11" t="s">
        <v>48</v>
      </c>
      <c r="V525" s="11" t="s">
        <v>80</v>
      </c>
    </row>
    <row r="526" spans="1:22" x14ac:dyDescent="0.25">
      <c r="A526" s="11" t="s">
        <v>1159</v>
      </c>
      <c r="B526" s="82" t="s">
        <v>1160</v>
      </c>
      <c r="C526" s="109" t="s">
        <v>84</v>
      </c>
      <c r="D526" s="11" t="s">
        <v>45</v>
      </c>
      <c r="E526" s="11" t="s">
        <v>46</v>
      </c>
      <c r="F526" s="11" t="s">
        <v>47</v>
      </c>
      <c r="G526" s="83">
        <v>43168</v>
      </c>
      <c r="H526" s="84">
        <v>6.67</v>
      </c>
      <c r="I526" s="86">
        <v>1.59</v>
      </c>
      <c r="J526" s="84">
        <v>24.06</v>
      </c>
      <c r="K526" s="85">
        <v>3.6072000000000002</v>
      </c>
      <c r="L526" s="86">
        <v>15.13</v>
      </c>
      <c r="M526" s="85">
        <v>3.3300000000000003E-2</v>
      </c>
      <c r="N526" s="86">
        <v>1.6</v>
      </c>
      <c r="O526" s="86">
        <v>1.78</v>
      </c>
      <c r="P526" s="84">
        <v>-28.13</v>
      </c>
      <c r="Q526" s="85">
        <v>3.32E-2</v>
      </c>
      <c r="R526" s="86">
        <v>0</v>
      </c>
      <c r="S526" s="84">
        <v>26.61</v>
      </c>
      <c r="T526" s="108">
        <v>4014050010</v>
      </c>
      <c r="U526" s="11" t="s">
        <v>63</v>
      </c>
      <c r="V526" s="11" t="s">
        <v>172</v>
      </c>
    </row>
    <row r="527" spans="1:22" x14ac:dyDescent="0.25">
      <c r="A527" s="11" t="s">
        <v>1161</v>
      </c>
      <c r="B527" s="82" t="s">
        <v>1162</v>
      </c>
      <c r="C527" s="109" t="s">
        <v>90</v>
      </c>
      <c r="D527" s="11" t="s">
        <v>45</v>
      </c>
      <c r="E527" s="11" t="s">
        <v>44</v>
      </c>
      <c r="F527" s="11" t="s">
        <v>186</v>
      </c>
      <c r="G527" s="83">
        <v>43499</v>
      </c>
      <c r="H527" s="84">
        <v>89.66</v>
      </c>
      <c r="I527" s="86">
        <v>4.95</v>
      </c>
      <c r="J527" s="84">
        <v>77.84</v>
      </c>
      <c r="K527" s="85">
        <v>0.86819999999999997</v>
      </c>
      <c r="L527" s="86">
        <v>15.73</v>
      </c>
      <c r="M527" s="85">
        <v>2.8899999999999999E-2</v>
      </c>
      <c r="N527" s="86">
        <v>0.7</v>
      </c>
      <c r="O527" s="86">
        <v>0.87</v>
      </c>
      <c r="P527" s="84">
        <v>-35.270000000000003</v>
      </c>
      <c r="Q527" s="85">
        <v>3.61E-2</v>
      </c>
      <c r="R527" s="86">
        <v>8</v>
      </c>
      <c r="S527" s="84">
        <v>38.01</v>
      </c>
      <c r="T527" s="108">
        <v>17444410219</v>
      </c>
      <c r="U527" s="11" t="s">
        <v>48</v>
      </c>
      <c r="V527" s="11" t="s">
        <v>67</v>
      </c>
    </row>
    <row r="528" spans="1:22" x14ac:dyDescent="0.25">
      <c r="A528" s="11" t="s">
        <v>1163</v>
      </c>
      <c r="B528" s="82" t="s">
        <v>1164</v>
      </c>
      <c r="C528" s="109" t="s">
        <v>53</v>
      </c>
      <c r="D528" s="11" t="s">
        <v>45</v>
      </c>
      <c r="E528" s="11" t="s">
        <v>46</v>
      </c>
      <c r="F528" s="11" t="s">
        <v>47</v>
      </c>
      <c r="G528" s="83">
        <v>43494</v>
      </c>
      <c r="H528" s="84">
        <v>13.29</v>
      </c>
      <c r="I528" s="86">
        <v>2.0499999999999998</v>
      </c>
      <c r="J528" s="84">
        <v>51.03</v>
      </c>
      <c r="K528" s="85">
        <v>3.8397000000000001</v>
      </c>
      <c r="L528" s="86">
        <v>24.89</v>
      </c>
      <c r="M528" s="85">
        <v>1.49E-2</v>
      </c>
      <c r="N528" s="86">
        <v>1.1000000000000001</v>
      </c>
      <c r="O528" s="86">
        <v>2.8</v>
      </c>
      <c r="P528" s="84">
        <v>-7.94</v>
      </c>
      <c r="Q528" s="85">
        <v>8.2000000000000003E-2</v>
      </c>
      <c r="R528" s="86">
        <v>10</v>
      </c>
      <c r="S528" s="84">
        <v>26.99</v>
      </c>
      <c r="T528" s="108">
        <v>183142532188</v>
      </c>
      <c r="U528" s="11" t="s">
        <v>48</v>
      </c>
      <c r="V528" s="11" t="s">
        <v>60</v>
      </c>
    </row>
    <row r="529" spans="1:22" x14ac:dyDescent="0.25">
      <c r="A529" s="11" t="s">
        <v>1165</v>
      </c>
      <c r="B529" s="82" t="s">
        <v>1166</v>
      </c>
      <c r="C529" s="109" t="s">
        <v>70</v>
      </c>
      <c r="D529" s="11" t="s">
        <v>45</v>
      </c>
      <c r="E529" s="11" t="s">
        <v>54</v>
      </c>
      <c r="F529" s="11" t="s">
        <v>91</v>
      </c>
      <c r="G529" s="83">
        <v>43499</v>
      </c>
      <c r="H529" s="84">
        <v>484.2</v>
      </c>
      <c r="I529" s="86">
        <v>12.58</v>
      </c>
      <c r="J529" s="84">
        <v>356.17</v>
      </c>
      <c r="K529" s="85">
        <v>0.73560000000000003</v>
      </c>
      <c r="L529" s="86">
        <v>28.31</v>
      </c>
      <c r="M529" s="85">
        <v>0</v>
      </c>
      <c r="N529" s="86">
        <v>0.9</v>
      </c>
      <c r="O529" s="86">
        <v>0.91</v>
      </c>
      <c r="P529" s="84">
        <v>-47.12</v>
      </c>
      <c r="Q529" s="85">
        <v>9.9099999999999994E-2</v>
      </c>
      <c r="R529" s="86">
        <v>0</v>
      </c>
      <c r="S529" s="84">
        <v>52.84</v>
      </c>
      <c r="T529" s="108">
        <v>28530642755</v>
      </c>
      <c r="U529" s="11" t="s">
        <v>48</v>
      </c>
      <c r="V529" s="11" t="s">
        <v>49</v>
      </c>
    </row>
    <row r="530" spans="1:22" x14ac:dyDescent="0.25">
      <c r="A530" s="11" t="s">
        <v>1167</v>
      </c>
      <c r="B530" s="82" t="s">
        <v>1168</v>
      </c>
      <c r="C530" s="109" t="s">
        <v>53</v>
      </c>
      <c r="D530" s="11" t="s">
        <v>45</v>
      </c>
      <c r="E530" s="11" t="s">
        <v>46</v>
      </c>
      <c r="F530" s="11" t="s">
        <v>47</v>
      </c>
      <c r="G530" s="83">
        <v>43253</v>
      </c>
      <c r="H530" s="84">
        <v>0</v>
      </c>
      <c r="I530" s="86">
        <v>-0.46</v>
      </c>
      <c r="J530" s="84">
        <v>67.739999999999995</v>
      </c>
      <c r="K530" s="11" t="s">
        <v>56</v>
      </c>
      <c r="L530" s="11" t="s">
        <v>56</v>
      </c>
      <c r="M530" s="85">
        <v>4.5199999999999997E-2</v>
      </c>
      <c r="N530" s="86">
        <v>0.9</v>
      </c>
      <c r="O530" s="86">
        <v>1.26</v>
      </c>
      <c r="P530" s="84">
        <v>-17.2</v>
      </c>
      <c r="Q530" s="85">
        <v>-0.77880000000000005</v>
      </c>
      <c r="R530" s="86">
        <v>15</v>
      </c>
      <c r="S530" s="84">
        <v>31.59</v>
      </c>
      <c r="T530" s="108">
        <v>51145459627</v>
      </c>
      <c r="U530" s="11" t="s">
        <v>48</v>
      </c>
      <c r="V530" s="11" t="s">
        <v>222</v>
      </c>
    </row>
    <row r="531" spans="1:22" x14ac:dyDescent="0.25">
      <c r="A531" s="11" t="s">
        <v>1169</v>
      </c>
      <c r="B531" s="82" t="s">
        <v>1170</v>
      </c>
      <c r="C531" s="109" t="s">
        <v>124</v>
      </c>
      <c r="D531" s="11" t="s">
        <v>85</v>
      </c>
      <c r="E531" s="11" t="s">
        <v>46</v>
      </c>
      <c r="F531" s="11" t="s">
        <v>86</v>
      </c>
      <c r="G531" s="83">
        <v>43474</v>
      </c>
      <c r="H531" s="84">
        <v>56.02</v>
      </c>
      <c r="I531" s="86">
        <v>2.4700000000000002</v>
      </c>
      <c r="J531" s="84">
        <v>72.47</v>
      </c>
      <c r="K531" s="85">
        <v>1.2936000000000001</v>
      </c>
      <c r="L531" s="86">
        <v>29.34</v>
      </c>
      <c r="M531" s="85">
        <v>2.8400000000000002E-2</v>
      </c>
      <c r="N531" s="86">
        <v>1</v>
      </c>
      <c r="O531" s="86">
        <v>1.23</v>
      </c>
      <c r="P531" s="84">
        <v>1.97</v>
      </c>
      <c r="Q531" s="85">
        <v>0.1042</v>
      </c>
      <c r="R531" s="86">
        <v>5</v>
      </c>
      <c r="S531" s="84">
        <v>18.850000000000001</v>
      </c>
      <c r="T531" s="108">
        <v>26023325208</v>
      </c>
      <c r="U531" s="11" t="s">
        <v>48</v>
      </c>
      <c r="V531" s="11" t="s">
        <v>67</v>
      </c>
    </row>
    <row r="532" spans="1:22" x14ac:dyDescent="0.25">
      <c r="A532" s="11" t="s">
        <v>1171</v>
      </c>
      <c r="B532" s="82" t="s">
        <v>1172</v>
      </c>
      <c r="C532" s="109" t="s">
        <v>149</v>
      </c>
      <c r="D532" s="11" t="s">
        <v>53</v>
      </c>
      <c r="E532" s="11" t="s">
        <v>54</v>
      </c>
      <c r="F532" s="11" t="s">
        <v>55</v>
      </c>
      <c r="G532" s="83">
        <v>43468</v>
      </c>
      <c r="H532" s="84">
        <v>23.12</v>
      </c>
      <c r="I532" s="86">
        <v>1.04</v>
      </c>
      <c r="J532" s="84">
        <v>16.690000000000001</v>
      </c>
      <c r="K532" s="85">
        <v>0.72189999999999999</v>
      </c>
      <c r="L532" s="86">
        <v>16.05</v>
      </c>
      <c r="M532" s="85">
        <v>4.1300000000000003E-2</v>
      </c>
      <c r="N532" s="86">
        <v>1.1000000000000001</v>
      </c>
      <c r="O532" s="11" t="s">
        <v>56</v>
      </c>
      <c r="P532" s="11" t="s">
        <v>56</v>
      </c>
      <c r="Q532" s="85">
        <v>3.7699999999999997E-2</v>
      </c>
      <c r="R532" s="86">
        <v>20</v>
      </c>
      <c r="S532" s="84">
        <v>21.65</v>
      </c>
      <c r="T532" s="108">
        <v>6300725551</v>
      </c>
      <c r="U532" s="11" t="s">
        <v>63</v>
      </c>
      <c r="V532" s="11" t="s">
        <v>268</v>
      </c>
    </row>
    <row r="533" spans="1:22" x14ac:dyDescent="0.25">
      <c r="A533" s="11" t="s">
        <v>1173</v>
      </c>
      <c r="B533" s="82" t="s">
        <v>1174</v>
      </c>
      <c r="C533" s="109" t="s">
        <v>70</v>
      </c>
      <c r="D533" s="11" t="s">
        <v>45</v>
      </c>
      <c r="E533" s="11" t="s">
        <v>46</v>
      </c>
      <c r="F533" s="11" t="s">
        <v>47</v>
      </c>
      <c r="G533" s="83">
        <v>43281</v>
      </c>
      <c r="H533" s="84">
        <v>0.46</v>
      </c>
      <c r="I533" s="86">
        <v>1.22</v>
      </c>
      <c r="J533" s="84">
        <v>6.75</v>
      </c>
      <c r="K533" s="85">
        <v>14.6739</v>
      </c>
      <c r="L533" s="86">
        <v>5.53</v>
      </c>
      <c r="M533" s="85">
        <v>0.1111</v>
      </c>
      <c r="N533" s="86">
        <v>1.5</v>
      </c>
      <c r="O533" s="86">
        <v>1.1399999999999999</v>
      </c>
      <c r="P533" s="84">
        <v>-20.28</v>
      </c>
      <c r="Q533" s="85">
        <v>-1.4800000000000001E-2</v>
      </c>
      <c r="R533" s="86">
        <v>0</v>
      </c>
      <c r="S533" s="84">
        <v>5.04</v>
      </c>
      <c r="T533" s="108">
        <v>1266442425</v>
      </c>
      <c r="U533" s="11" t="s">
        <v>169</v>
      </c>
      <c r="V533" s="11" t="s">
        <v>67</v>
      </c>
    </row>
    <row r="534" spans="1:22" x14ac:dyDescent="0.25">
      <c r="A534" s="11" t="s">
        <v>1175</v>
      </c>
      <c r="B534" s="82" t="s">
        <v>1176</v>
      </c>
      <c r="C534" s="109" t="s">
        <v>132</v>
      </c>
      <c r="D534" s="11" t="s">
        <v>53</v>
      </c>
      <c r="E534" s="11" t="s">
        <v>44</v>
      </c>
      <c r="F534" s="11" t="s">
        <v>146</v>
      </c>
      <c r="G534" s="83">
        <v>43235</v>
      </c>
      <c r="H534" s="84">
        <v>70.81</v>
      </c>
      <c r="I534" s="86">
        <v>4.16</v>
      </c>
      <c r="J534" s="84">
        <v>65.25</v>
      </c>
      <c r="K534" s="85">
        <v>0.92149999999999999</v>
      </c>
      <c r="L534" s="86">
        <v>15.69</v>
      </c>
      <c r="M534" s="85">
        <v>1.52E-2</v>
      </c>
      <c r="N534" s="86">
        <v>1.3</v>
      </c>
      <c r="O534" s="86">
        <v>2.4500000000000002</v>
      </c>
      <c r="P534" s="84">
        <v>3.89</v>
      </c>
      <c r="Q534" s="85">
        <v>3.5900000000000001E-2</v>
      </c>
      <c r="R534" s="86">
        <v>7</v>
      </c>
      <c r="S534" s="84">
        <v>51.89</v>
      </c>
      <c r="T534" s="108">
        <v>22615650000</v>
      </c>
      <c r="U534" s="11" t="s">
        <v>48</v>
      </c>
      <c r="V534" s="11" t="s">
        <v>49</v>
      </c>
    </row>
    <row r="535" spans="1:22" x14ac:dyDescent="0.25">
      <c r="A535" s="11" t="s">
        <v>1177</v>
      </c>
      <c r="B535" s="82" t="s">
        <v>1178</v>
      </c>
      <c r="C535" s="109" t="s">
        <v>132</v>
      </c>
      <c r="D535" s="11" t="s">
        <v>45</v>
      </c>
      <c r="E535" s="11" t="s">
        <v>54</v>
      </c>
      <c r="F535" s="11" t="s">
        <v>91</v>
      </c>
      <c r="G535" s="83">
        <v>43198</v>
      </c>
      <c r="H535" s="84">
        <v>54.45</v>
      </c>
      <c r="I535" s="86">
        <v>3.08</v>
      </c>
      <c r="J535" s="84">
        <v>13.29</v>
      </c>
      <c r="K535" s="85">
        <v>0.24410000000000001</v>
      </c>
      <c r="L535" s="86">
        <v>4.3099999999999996</v>
      </c>
      <c r="M535" s="85">
        <v>0.1166</v>
      </c>
      <c r="N535" s="86">
        <v>-0.5</v>
      </c>
      <c r="O535" s="86">
        <v>0.88</v>
      </c>
      <c r="P535" s="84">
        <v>-82.55</v>
      </c>
      <c r="Q535" s="85">
        <v>-2.0899999999999998E-2</v>
      </c>
      <c r="R535" s="86">
        <v>0</v>
      </c>
      <c r="S535" s="84">
        <v>55.6</v>
      </c>
      <c r="T535" s="108">
        <v>6893177440</v>
      </c>
      <c r="U535" s="11" t="s">
        <v>63</v>
      </c>
      <c r="V535" s="11" t="s">
        <v>80</v>
      </c>
    </row>
    <row r="536" spans="1:22" x14ac:dyDescent="0.25">
      <c r="A536" s="11" t="s">
        <v>1179</v>
      </c>
      <c r="B536" s="82" t="s">
        <v>1180</v>
      </c>
      <c r="C536" s="109" t="s">
        <v>70</v>
      </c>
      <c r="D536" s="11" t="s">
        <v>45</v>
      </c>
      <c r="E536" s="11" t="s">
        <v>46</v>
      </c>
      <c r="F536" s="11" t="s">
        <v>47</v>
      </c>
      <c r="G536" s="83">
        <v>43278</v>
      </c>
      <c r="H536" s="84">
        <v>26.84</v>
      </c>
      <c r="I536" s="86">
        <v>2.84</v>
      </c>
      <c r="J536" s="84">
        <v>54.97</v>
      </c>
      <c r="K536" s="85">
        <v>2.0480999999999998</v>
      </c>
      <c r="L536" s="86">
        <v>19.36</v>
      </c>
      <c r="M536" s="85">
        <v>3.1300000000000001E-2</v>
      </c>
      <c r="N536" s="86">
        <v>0.4</v>
      </c>
      <c r="O536" s="86">
        <v>0.71</v>
      </c>
      <c r="P536" s="84">
        <v>-51.05</v>
      </c>
      <c r="Q536" s="85">
        <v>5.4300000000000001E-2</v>
      </c>
      <c r="R536" s="86">
        <v>6</v>
      </c>
      <c r="S536" s="84">
        <v>43.52</v>
      </c>
      <c r="T536" s="108">
        <v>27784565129</v>
      </c>
      <c r="U536" s="11" t="s">
        <v>48</v>
      </c>
      <c r="V536" s="11" t="s">
        <v>80</v>
      </c>
    </row>
    <row r="537" spans="1:22" x14ac:dyDescent="0.25">
      <c r="A537" s="11" t="s">
        <v>1181</v>
      </c>
      <c r="B537" s="82" t="s">
        <v>1182</v>
      </c>
      <c r="C537" s="109" t="s">
        <v>84</v>
      </c>
      <c r="D537" s="11" t="s">
        <v>45</v>
      </c>
      <c r="E537" s="11" t="s">
        <v>46</v>
      </c>
      <c r="F537" s="11" t="s">
        <v>47</v>
      </c>
      <c r="G537" s="83">
        <v>43492</v>
      </c>
      <c r="H537" s="84">
        <v>43.6</v>
      </c>
      <c r="I537" s="86">
        <v>4.3600000000000003</v>
      </c>
      <c r="J537" s="84">
        <v>113.09</v>
      </c>
      <c r="K537" s="85">
        <v>2.5937999999999999</v>
      </c>
      <c r="L537" s="86">
        <v>25.94</v>
      </c>
      <c r="M537" s="85">
        <v>2.8000000000000001E-2</v>
      </c>
      <c r="N537" s="86">
        <v>0.6</v>
      </c>
      <c r="O537" s="86">
        <v>1.31</v>
      </c>
      <c r="P537" s="84">
        <v>-26.26</v>
      </c>
      <c r="Q537" s="85">
        <v>8.72E-2</v>
      </c>
      <c r="R537" s="86">
        <v>20</v>
      </c>
      <c r="S537" s="84">
        <v>30.61</v>
      </c>
      <c r="T537" s="108">
        <v>159634106860</v>
      </c>
      <c r="U537" s="11" t="s">
        <v>48</v>
      </c>
      <c r="V537" s="11" t="s">
        <v>127</v>
      </c>
    </row>
    <row r="538" spans="1:22" x14ac:dyDescent="0.25">
      <c r="A538" s="11" t="s">
        <v>1183</v>
      </c>
      <c r="B538" s="82" t="s">
        <v>1184</v>
      </c>
      <c r="C538" s="109" t="s">
        <v>70</v>
      </c>
      <c r="D538" s="11" t="s">
        <v>45</v>
      </c>
      <c r="E538" s="11" t="s">
        <v>46</v>
      </c>
      <c r="F538" s="11" t="s">
        <v>47</v>
      </c>
      <c r="G538" s="83">
        <v>43424</v>
      </c>
      <c r="H538" s="84">
        <v>26.82</v>
      </c>
      <c r="I538" s="86">
        <v>2.19</v>
      </c>
      <c r="J538" s="84">
        <v>42.44</v>
      </c>
      <c r="K538" s="85">
        <v>1.5824</v>
      </c>
      <c r="L538" s="86">
        <v>19.38</v>
      </c>
      <c r="M538" s="85">
        <v>3.0200000000000001E-2</v>
      </c>
      <c r="N538" s="86">
        <v>0.8</v>
      </c>
      <c r="O538" s="86">
        <v>1.43</v>
      </c>
      <c r="P538" s="84">
        <v>-9.1199999999999992</v>
      </c>
      <c r="Q538" s="85">
        <v>5.4399999999999997E-2</v>
      </c>
      <c r="R538" s="86">
        <v>7</v>
      </c>
      <c r="S538" s="84">
        <v>25</v>
      </c>
      <c r="T538" s="108">
        <v>246151992034</v>
      </c>
      <c r="U538" s="11" t="s">
        <v>48</v>
      </c>
      <c r="V538" s="11" t="s">
        <v>108</v>
      </c>
    </row>
    <row r="539" spans="1:22" x14ac:dyDescent="0.25">
      <c r="A539" s="11" t="s">
        <v>1185</v>
      </c>
      <c r="B539" s="82" t="s">
        <v>1186</v>
      </c>
      <c r="C539" s="109" t="s">
        <v>52</v>
      </c>
      <c r="D539" s="11" t="s">
        <v>53</v>
      </c>
      <c r="E539" s="11" t="s">
        <v>54</v>
      </c>
      <c r="F539" s="11" t="s">
        <v>55</v>
      </c>
      <c r="G539" s="83">
        <v>43471</v>
      </c>
      <c r="H539" s="84">
        <v>215.28</v>
      </c>
      <c r="I539" s="86">
        <v>5.72</v>
      </c>
      <c r="J539" s="84">
        <v>49.7</v>
      </c>
      <c r="K539" s="85">
        <v>0.23089999999999999</v>
      </c>
      <c r="L539" s="86">
        <v>8.69</v>
      </c>
      <c r="M539" s="85">
        <v>3.7600000000000001E-2</v>
      </c>
      <c r="N539" s="86">
        <v>1.5</v>
      </c>
      <c r="O539" s="11" t="s">
        <v>56</v>
      </c>
      <c r="P539" s="11" t="s">
        <v>56</v>
      </c>
      <c r="Q539" s="85">
        <v>8.9999999999999998E-4</v>
      </c>
      <c r="R539" s="86">
        <v>9</v>
      </c>
      <c r="S539" s="84">
        <v>76.239999999999995</v>
      </c>
      <c r="T539" s="108">
        <v>13891150213</v>
      </c>
      <c r="U539" s="11" t="s">
        <v>48</v>
      </c>
      <c r="V539" s="11" t="s">
        <v>57</v>
      </c>
    </row>
    <row r="540" spans="1:22" x14ac:dyDescent="0.25">
      <c r="A540" s="11" t="s">
        <v>1187</v>
      </c>
      <c r="B540" s="82" t="s">
        <v>1188</v>
      </c>
      <c r="C540" s="109" t="s">
        <v>84</v>
      </c>
      <c r="D540" s="11" t="s">
        <v>45</v>
      </c>
      <c r="E540" s="11" t="s">
        <v>46</v>
      </c>
      <c r="F540" s="11" t="s">
        <v>47</v>
      </c>
      <c r="G540" s="83">
        <v>43424</v>
      </c>
      <c r="H540" s="84">
        <v>66.430000000000007</v>
      </c>
      <c r="I540" s="86">
        <v>4.22</v>
      </c>
      <c r="J540" s="84">
        <v>98.03</v>
      </c>
      <c r="K540" s="85">
        <v>1.4757</v>
      </c>
      <c r="L540" s="86">
        <v>23.23</v>
      </c>
      <c r="M540" s="85">
        <v>2.8500000000000001E-2</v>
      </c>
      <c r="N540" s="86">
        <v>0.4</v>
      </c>
      <c r="O540" s="86">
        <v>0.8</v>
      </c>
      <c r="P540" s="84">
        <v>-16.3</v>
      </c>
      <c r="Q540" s="85">
        <v>7.3599999999999999E-2</v>
      </c>
      <c r="R540" s="86">
        <v>20</v>
      </c>
      <c r="S540" s="84">
        <v>45.2</v>
      </c>
      <c r="T540" s="108">
        <v>245229884346</v>
      </c>
      <c r="U540" s="11" t="s">
        <v>48</v>
      </c>
      <c r="V540" s="11" t="s">
        <v>254</v>
      </c>
    </row>
    <row r="541" spans="1:22" x14ac:dyDescent="0.25">
      <c r="A541" s="11" t="s">
        <v>1189</v>
      </c>
      <c r="B541" s="82" t="s">
        <v>1190</v>
      </c>
      <c r="C541" s="109" t="s">
        <v>132</v>
      </c>
      <c r="D541" s="11" t="s">
        <v>85</v>
      </c>
      <c r="E541" s="11" t="s">
        <v>54</v>
      </c>
      <c r="F541" s="11" t="s">
        <v>107</v>
      </c>
      <c r="G541" s="83">
        <v>43467</v>
      </c>
      <c r="H541" s="84">
        <v>92.18</v>
      </c>
      <c r="I541" s="86">
        <v>3.13</v>
      </c>
      <c r="J541" s="84">
        <v>66.03</v>
      </c>
      <c r="K541" s="85">
        <v>0.71630000000000005</v>
      </c>
      <c r="L541" s="86">
        <v>21.1</v>
      </c>
      <c r="M541" s="85">
        <v>1.03E-2</v>
      </c>
      <c r="N541" s="86">
        <v>0.8</v>
      </c>
      <c r="O541" s="11" t="s">
        <v>56</v>
      </c>
      <c r="P541" s="11" t="s">
        <v>56</v>
      </c>
      <c r="Q541" s="85">
        <v>6.3E-2</v>
      </c>
      <c r="R541" s="86">
        <v>0</v>
      </c>
      <c r="S541" s="84">
        <v>41.86</v>
      </c>
      <c r="T541" s="108">
        <v>38508695288</v>
      </c>
      <c r="U541" s="11" t="s">
        <v>48</v>
      </c>
      <c r="V541" s="11" t="s">
        <v>57</v>
      </c>
    </row>
    <row r="542" spans="1:22" x14ac:dyDescent="0.25">
      <c r="A542" s="11" t="s">
        <v>1191</v>
      </c>
      <c r="B542" s="82" t="s">
        <v>1192</v>
      </c>
      <c r="C542" s="109" t="s">
        <v>132</v>
      </c>
      <c r="D542" s="11" t="s">
        <v>85</v>
      </c>
      <c r="E542" s="11" t="s">
        <v>46</v>
      </c>
      <c r="F542" s="11" t="s">
        <v>86</v>
      </c>
      <c r="G542" s="83">
        <v>43470</v>
      </c>
      <c r="H542" s="84">
        <v>122.19</v>
      </c>
      <c r="I542" s="86">
        <v>8.26</v>
      </c>
      <c r="J542" s="84">
        <v>165.49</v>
      </c>
      <c r="K542" s="85">
        <v>1.3544</v>
      </c>
      <c r="L542" s="86">
        <v>20.04</v>
      </c>
      <c r="M542" s="85">
        <v>1.66E-2</v>
      </c>
      <c r="N542" s="86">
        <v>1.5</v>
      </c>
      <c r="O542" s="86">
        <v>1.6</v>
      </c>
      <c r="P542" s="84">
        <v>-29.85</v>
      </c>
      <c r="Q542" s="85">
        <v>5.7700000000000001E-2</v>
      </c>
      <c r="R542" s="86">
        <v>20</v>
      </c>
      <c r="S542" s="84">
        <v>101.81</v>
      </c>
      <c r="T542" s="108">
        <v>21902436737</v>
      </c>
      <c r="U542" s="11" t="s">
        <v>48</v>
      </c>
      <c r="V542" s="11" t="s">
        <v>152</v>
      </c>
    </row>
    <row r="543" spans="1:22" x14ac:dyDescent="0.25">
      <c r="A543" s="11" t="s">
        <v>1193</v>
      </c>
      <c r="B543" s="82" t="s">
        <v>1194</v>
      </c>
      <c r="C543" s="109" t="s">
        <v>132</v>
      </c>
      <c r="D543" s="11" t="s">
        <v>85</v>
      </c>
      <c r="E543" s="11" t="s">
        <v>46</v>
      </c>
      <c r="F543" s="11" t="s">
        <v>86</v>
      </c>
      <c r="G543" s="83">
        <v>43495</v>
      </c>
      <c r="H543" s="84">
        <v>18.86</v>
      </c>
      <c r="I543" s="86">
        <v>2.09</v>
      </c>
      <c r="J543" s="84">
        <v>26.79</v>
      </c>
      <c r="K543" s="85">
        <v>1.4205000000000001</v>
      </c>
      <c r="L543" s="86">
        <v>12.82</v>
      </c>
      <c r="M543" s="85">
        <v>1.34E-2</v>
      </c>
      <c r="N543" s="86">
        <v>0.8</v>
      </c>
      <c r="O543" s="86">
        <v>4.7699999999999996</v>
      </c>
      <c r="P543" s="84">
        <v>10.27</v>
      </c>
      <c r="Q543" s="85">
        <v>2.1600000000000001E-2</v>
      </c>
      <c r="R543" s="86">
        <v>5</v>
      </c>
      <c r="S543" s="84">
        <v>32.65</v>
      </c>
      <c r="T543" s="108">
        <v>7424634433</v>
      </c>
      <c r="U543" s="11" t="s">
        <v>63</v>
      </c>
      <c r="V543" s="11" t="s">
        <v>64</v>
      </c>
    </row>
    <row r="544" spans="1:22" x14ac:dyDescent="0.25">
      <c r="A544" s="11" t="s">
        <v>1195</v>
      </c>
      <c r="B544" s="82" t="s">
        <v>1196</v>
      </c>
      <c r="C544" s="109" t="s">
        <v>74</v>
      </c>
      <c r="D544" s="11" t="s">
        <v>53</v>
      </c>
      <c r="E544" s="11" t="s">
        <v>54</v>
      </c>
      <c r="F544" s="11" t="s">
        <v>55</v>
      </c>
      <c r="G544" s="83">
        <v>43494</v>
      </c>
      <c r="H544" s="84">
        <v>233.77</v>
      </c>
      <c r="I544" s="86">
        <v>6.28</v>
      </c>
      <c r="J544" s="84">
        <v>93.94</v>
      </c>
      <c r="K544" s="85">
        <v>0.40179999999999999</v>
      </c>
      <c r="L544" s="86">
        <v>14.96</v>
      </c>
      <c r="M544" s="85">
        <v>2.6800000000000001E-2</v>
      </c>
      <c r="N544" s="86">
        <v>1.9</v>
      </c>
      <c r="O544" s="86">
        <v>2.76</v>
      </c>
      <c r="P544" s="84">
        <v>-19.739999999999998</v>
      </c>
      <c r="Q544" s="85">
        <v>3.2300000000000002E-2</v>
      </c>
      <c r="R544" s="86">
        <v>7</v>
      </c>
      <c r="S544" s="84">
        <v>63.49</v>
      </c>
      <c r="T544" s="108">
        <v>8877075653</v>
      </c>
      <c r="U544" s="11" t="s">
        <v>63</v>
      </c>
      <c r="V544" s="11" t="s">
        <v>304</v>
      </c>
    </row>
    <row r="545" spans="1:22" x14ac:dyDescent="0.25">
      <c r="A545" s="11" t="s">
        <v>1197</v>
      </c>
      <c r="B545" s="82" t="s">
        <v>1198</v>
      </c>
      <c r="C545" s="109" t="s">
        <v>124</v>
      </c>
      <c r="D545" s="11" t="s">
        <v>85</v>
      </c>
      <c r="E545" s="11" t="s">
        <v>44</v>
      </c>
      <c r="F545" s="11" t="s">
        <v>201</v>
      </c>
      <c r="G545" s="83">
        <v>43486</v>
      </c>
      <c r="H545" s="84">
        <v>86.06</v>
      </c>
      <c r="I545" s="86">
        <v>2.34</v>
      </c>
      <c r="J545" s="84">
        <v>91.27</v>
      </c>
      <c r="K545" s="85">
        <v>1.0605</v>
      </c>
      <c r="L545" s="86">
        <v>39</v>
      </c>
      <c r="M545" s="85">
        <v>3.0999999999999999E-3</v>
      </c>
      <c r="N545" s="86">
        <v>1.2</v>
      </c>
      <c r="O545" s="86">
        <v>1.7</v>
      </c>
      <c r="P545" s="84">
        <v>-19.010000000000002</v>
      </c>
      <c r="Q545" s="85">
        <v>0.1525</v>
      </c>
      <c r="R545" s="86">
        <v>0</v>
      </c>
      <c r="S545" s="84">
        <v>36.57</v>
      </c>
      <c r="T545" s="108">
        <v>10152783156</v>
      </c>
      <c r="U545" s="11" t="s">
        <v>48</v>
      </c>
      <c r="V545" s="11" t="s">
        <v>87</v>
      </c>
    </row>
    <row r="546" spans="1:22" x14ac:dyDescent="0.25">
      <c r="A546" s="11" t="s">
        <v>1199</v>
      </c>
      <c r="B546" s="82" t="s">
        <v>1200</v>
      </c>
      <c r="C546" s="109" t="s">
        <v>90</v>
      </c>
      <c r="D546" s="11" t="s">
        <v>45</v>
      </c>
      <c r="E546" s="11" t="s">
        <v>44</v>
      </c>
      <c r="F546" s="11" t="s">
        <v>186</v>
      </c>
      <c r="G546" s="83">
        <v>43240</v>
      </c>
      <c r="H546" s="84">
        <v>75</v>
      </c>
      <c r="I546" s="86">
        <v>1.95</v>
      </c>
      <c r="J546" s="84">
        <v>69.650000000000006</v>
      </c>
      <c r="K546" s="85">
        <v>0.92869999999999997</v>
      </c>
      <c r="L546" s="86">
        <v>35.72</v>
      </c>
      <c r="M546" s="85">
        <v>2.53E-2</v>
      </c>
      <c r="N546" s="86">
        <v>1</v>
      </c>
      <c r="O546" s="86">
        <v>0.66</v>
      </c>
      <c r="P546" s="84">
        <v>-24.42</v>
      </c>
      <c r="Q546" s="85">
        <v>0.1361</v>
      </c>
      <c r="R546" s="86">
        <v>4</v>
      </c>
      <c r="S546" s="84">
        <v>27.27</v>
      </c>
      <c r="T546" s="108">
        <v>43846765460</v>
      </c>
      <c r="U546" s="11" t="s">
        <v>48</v>
      </c>
      <c r="V546" s="11" t="s">
        <v>71</v>
      </c>
    </row>
    <row r="547" spans="1:22" x14ac:dyDescent="0.25">
      <c r="A547" s="11" t="s">
        <v>1201</v>
      </c>
      <c r="B547" s="82" t="s">
        <v>1202</v>
      </c>
      <c r="C547" s="109" t="s">
        <v>70</v>
      </c>
      <c r="D547" s="11" t="s">
        <v>45</v>
      </c>
      <c r="E547" s="11" t="s">
        <v>46</v>
      </c>
      <c r="F547" s="11" t="s">
        <v>47</v>
      </c>
      <c r="G547" s="83">
        <v>43481</v>
      </c>
      <c r="H547" s="84">
        <v>26.46</v>
      </c>
      <c r="I547" s="86">
        <v>4.5</v>
      </c>
      <c r="J547" s="84">
        <v>76.05</v>
      </c>
      <c r="K547" s="85">
        <v>2.8740999999999999</v>
      </c>
      <c r="L547" s="86">
        <v>16.899999999999999</v>
      </c>
      <c r="M547" s="85">
        <v>5.5500000000000001E-2</v>
      </c>
      <c r="N547" s="86">
        <v>0.9</v>
      </c>
      <c r="O547" s="86">
        <v>1.19</v>
      </c>
      <c r="P547" s="84">
        <v>-19.8</v>
      </c>
      <c r="Q547" s="85">
        <v>4.2000000000000003E-2</v>
      </c>
      <c r="R547" s="86">
        <v>10</v>
      </c>
      <c r="S547" s="84">
        <v>0</v>
      </c>
      <c r="T547" s="108">
        <v>118221554944</v>
      </c>
      <c r="U547" s="11" t="s">
        <v>48</v>
      </c>
      <c r="V547" s="11" t="s">
        <v>284</v>
      </c>
    </row>
    <row r="548" spans="1:22" x14ac:dyDescent="0.25">
      <c r="A548" s="11" t="s">
        <v>1203</v>
      </c>
      <c r="B548" s="82" t="s">
        <v>1204</v>
      </c>
      <c r="C548" s="109" t="s">
        <v>52</v>
      </c>
      <c r="D548" s="11" t="s">
        <v>53</v>
      </c>
      <c r="E548" s="11" t="s">
        <v>54</v>
      </c>
      <c r="F548" s="11" t="s">
        <v>55</v>
      </c>
      <c r="G548" s="83">
        <v>43479</v>
      </c>
      <c r="H548" s="84">
        <v>196.11</v>
      </c>
      <c r="I548" s="86">
        <v>9.2899999999999991</v>
      </c>
      <c r="J548" s="84">
        <v>124.63</v>
      </c>
      <c r="K548" s="85">
        <v>0.63549999999999995</v>
      </c>
      <c r="L548" s="86">
        <v>13.42</v>
      </c>
      <c r="M548" s="85">
        <v>2.0899999999999998E-2</v>
      </c>
      <c r="N548" s="86">
        <v>1</v>
      </c>
      <c r="O548" s="11" t="s">
        <v>56</v>
      </c>
      <c r="P548" s="11" t="s">
        <v>56</v>
      </c>
      <c r="Q548" s="85">
        <v>2.46E-2</v>
      </c>
      <c r="R548" s="86">
        <v>7</v>
      </c>
      <c r="S548" s="84">
        <v>156.09</v>
      </c>
      <c r="T548" s="108">
        <v>56955908744</v>
      </c>
      <c r="U548" s="11" t="s">
        <v>48</v>
      </c>
      <c r="V548" s="11" t="s">
        <v>268</v>
      </c>
    </row>
    <row r="549" spans="1:22" x14ac:dyDescent="0.25">
      <c r="A549" s="11" t="s">
        <v>1205</v>
      </c>
      <c r="B549" s="82" t="s">
        <v>1206</v>
      </c>
      <c r="C549" s="109" t="s">
        <v>74</v>
      </c>
      <c r="D549" s="11" t="s">
        <v>53</v>
      </c>
      <c r="E549" s="11" t="s">
        <v>54</v>
      </c>
      <c r="F549" s="11" t="s">
        <v>55</v>
      </c>
      <c r="G549" s="83">
        <v>43264</v>
      </c>
      <c r="H549" s="84">
        <v>88.91</v>
      </c>
      <c r="I549" s="86">
        <v>2.31</v>
      </c>
      <c r="J549" s="84">
        <v>41.19</v>
      </c>
      <c r="K549" s="85">
        <v>0.46329999999999999</v>
      </c>
      <c r="L549" s="86">
        <v>17.829999999999998</v>
      </c>
      <c r="M549" s="85">
        <v>3.3500000000000002E-2</v>
      </c>
      <c r="N549" s="86">
        <v>1.3</v>
      </c>
      <c r="O549" s="86">
        <v>2.65</v>
      </c>
      <c r="P549" s="84">
        <v>-10.63</v>
      </c>
      <c r="Q549" s="85">
        <v>4.6699999999999998E-2</v>
      </c>
      <c r="R549" s="86">
        <v>12</v>
      </c>
      <c r="S549" s="84">
        <v>37.69</v>
      </c>
      <c r="T549" s="108">
        <v>7150624951</v>
      </c>
      <c r="U549" s="11" t="s">
        <v>63</v>
      </c>
      <c r="V549" s="11" t="s">
        <v>152</v>
      </c>
    </row>
    <row r="550" spans="1:22" x14ac:dyDescent="0.25">
      <c r="A550" s="11" t="s">
        <v>1207</v>
      </c>
      <c r="B550" s="82" t="s">
        <v>1208</v>
      </c>
      <c r="C550" s="109" t="s">
        <v>132</v>
      </c>
      <c r="D550" s="11" t="s">
        <v>53</v>
      </c>
      <c r="E550" s="11" t="s">
        <v>46</v>
      </c>
      <c r="F550" s="11" t="s">
        <v>281</v>
      </c>
      <c r="G550" s="83">
        <v>43274</v>
      </c>
      <c r="H550" s="84">
        <v>60.25</v>
      </c>
      <c r="I550" s="86">
        <v>4.18</v>
      </c>
      <c r="J550" s="84">
        <v>87.53</v>
      </c>
      <c r="K550" s="85">
        <v>1.4528000000000001</v>
      </c>
      <c r="L550" s="86">
        <v>20.94</v>
      </c>
      <c r="M550" s="85">
        <v>3.04E-2</v>
      </c>
      <c r="N550" s="86">
        <v>0.2</v>
      </c>
      <c r="O550" s="86">
        <v>0.51</v>
      </c>
      <c r="P550" s="84">
        <v>-98.11</v>
      </c>
      <c r="Q550" s="85">
        <v>6.2199999999999998E-2</v>
      </c>
      <c r="R550" s="86">
        <v>6</v>
      </c>
      <c r="S550" s="84">
        <v>66.599999999999994</v>
      </c>
      <c r="T550" s="108">
        <v>9810362263</v>
      </c>
      <c r="U550" s="11" t="s">
        <v>63</v>
      </c>
      <c r="V550" s="11" t="s">
        <v>80</v>
      </c>
    </row>
    <row r="551" spans="1:22" x14ac:dyDescent="0.25">
      <c r="A551" s="11" t="s">
        <v>1209</v>
      </c>
      <c r="B551" s="82" t="s">
        <v>1210</v>
      </c>
      <c r="C551" s="109" t="s">
        <v>44</v>
      </c>
      <c r="D551" s="11" t="s">
        <v>45</v>
      </c>
      <c r="E551" s="11" t="s">
        <v>46</v>
      </c>
      <c r="F551" s="11" t="s">
        <v>47</v>
      </c>
      <c r="G551" s="83">
        <v>43166</v>
      </c>
      <c r="H551" s="84">
        <v>6.55</v>
      </c>
      <c r="I551" s="86">
        <v>1.3</v>
      </c>
      <c r="J551" s="84">
        <v>32.33</v>
      </c>
      <c r="K551" s="85">
        <v>4.9359000000000002</v>
      </c>
      <c r="L551" s="86">
        <v>24.87</v>
      </c>
      <c r="M551" s="85">
        <v>1.7899999999999999E-2</v>
      </c>
      <c r="N551" s="86">
        <v>1.7</v>
      </c>
      <c r="O551" s="86">
        <v>1.87</v>
      </c>
      <c r="P551" s="84">
        <v>-12.76</v>
      </c>
      <c r="Q551" s="85">
        <v>8.1799999999999998E-2</v>
      </c>
      <c r="R551" s="86">
        <v>7</v>
      </c>
      <c r="S551" s="84">
        <v>20.37</v>
      </c>
      <c r="T551" s="108">
        <v>2580580746</v>
      </c>
      <c r="U551" s="11" t="s">
        <v>63</v>
      </c>
      <c r="V551" s="11" t="s">
        <v>172</v>
      </c>
    </row>
    <row r="552" spans="1:22" x14ac:dyDescent="0.25">
      <c r="A552" s="11" t="s">
        <v>1211</v>
      </c>
      <c r="B552" s="82" t="s">
        <v>1212</v>
      </c>
      <c r="C552" s="109" t="s">
        <v>90</v>
      </c>
      <c r="D552" s="11" t="s">
        <v>45</v>
      </c>
      <c r="E552" s="11" t="s">
        <v>46</v>
      </c>
      <c r="F552" s="11" t="s">
        <v>47</v>
      </c>
      <c r="G552" s="83">
        <v>43227</v>
      </c>
      <c r="H552" s="84">
        <v>17.47</v>
      </c>
      <c r="I552" s="86">
        <v>5.5</v>
      </c>
      <c r="J552" s="84">
        <v>106.26</v>
      </c>
      <c r="K552" s="85">
        <v>6.0823999999999998</v>
      </c>
      <c r="L552" s="86">
        <v>19.32</v>
      </c>
      <c r="M552" s="85">
        <v>1.6E-2</v>
      </c>
      <c r="N552" s="86">
        <v>1.2</v>
      </c>
      <c r="O552" s="86">
        <v>1.77</v>
      </c>
      <c r="P552" s="84">
        <v>-15.4</v>
      </c>
      <c r="Q552" s="85">
        <v>5.4100000000000002E-2</v>
      </c>
      <c r="R552" s="86">
        <v>20</v>
      </c>
      <c r="S552" s="84">
        <v>54.88</v>
      </c>
      <c r="T552" s="108">
        <v>25490180612</v>
      </c>
      <c r="U552" s="11" t="s">
        <v>48</v>
      </c>
      <c r="V552" s="11" t="s">
        <v>64</v>
      </c>
    </row>
    <row r="553" spans="1:22" x14ac:dyDescent="0.25">
      <c r="A553" s="11" t="s">
        <v>1213</v>
      </c>
      <c r="B553" s="82" t="s">
        <v>1214</v>
      </c>
      <c r="C553" s="109" t="s">
        <v>70</v>
      </c>
      <c r="D553" s="11" t="s">
        <v>45</v>
      </c>
      <c r="E553" s="11" t="s">
        <v>46</v>
      </c>
      <c r="F553" s="11" t="s">
        <v>47</v>
      </c>
      <c r="G553" s="83">
        <v>43277</v>
      </c>
      <c r="H553" s="84">
        <v>9.69</v>
      </c>
      <c r="I553" s="86">
        <v>2.06</v>
      </c>
      <c r="J553" s="84">
        <v>31.06</v>
      </c>
      <c r="K553" s="85">
        <v>3.2054</v>
      </c>
      <c r="L553" s="86">
        <v>15.08</v>
      </c>
      <c r="M553" s="85">
        <v>5.0900000000000001E-2</v>
      </c>
      <c r="N553" s="86">
        <v>0.6</v>
      </c>
      <c r="O553" s="86">
        <v>0.59</v>
      </c>
      <c r="P553" s="84">
        <v>-41.31</v>
      </c>
      <c r="Q553" s="85">
        <v>3.2899999999999999E-2</v>
      </c>
      <c r="R553" s="86">
        <v>6</v>
      </c>
      <c r="S553" s="84">
        <v>28.22</v>
      </c>
      <c r="T553" s="108">
        <v>22369411615</v>
      </c>
      <c r="U553" s="11" t="s">
        <v>48</v>
      </c>
      <c r="V553" s="11" t="s">
        <v>80</v>
      </c>
    </row>
    <row r="554" spans="1:22" x14ac:dyDescent="0.25">
      <c r="A554" s="11" t="s">
        <v>1215</v>
      </c>
      <c r="B554" s="82" t="s">
        <v>1216</v>
      </c>
      <c r="C554" s="109" t="s">
        <v>70</v>
      </c>
      <c r="D554" s="11" t="s">
        <v>45</v>
      </c>
      <c r="E554" s="11" t="s">
        <v>46</v>
      </c>
      <c r="F554" s="11" t="s">
        <v>47</v>
      </c>
      <c r="G554" s="83">
        <v>43196</v>
      </c>
      <c r="H554" s="84">
        <v>0</v>
      </c>
      <c r="I554" s="86">
        <v>-3.42</v>
      </c>
      <c r="J554" s="84">
        <v>46.2</v>
      </c>
      <c r="K554" s="11" t="s">
        <v>56</v>
      </c>
      <c r="L554" s="11" t="s">
        <v>56</v>
      </c>
      <c r="M554" s="85">
        <v>1.3899999999999999E-2</v>
      </c>
      <c r="N554" s="86">
        <v>1.3</v>
      </c>
      <c r="O554" s="86">
        <v>1.96</v>
      </c>
      <c r="P554" s="84">
        <v>-18.579999999999998</v>
      </c>
      <c r="Q554" s="85">
        <v>-0.11</v>
      </c>
      <c r="R554" s="86">
        <v>15</v>
      </c>
      <c r="S554" s="84">
        <v>70.709999999999994</v>
      </c>
      <c r="T554" s="108">
        <v>6276593503</v>
      </c>
      <c r="U554" s="11" t="s">
        <v>63</v>
      </c>
      <c r="V554" s="11" t="s">
        <v>108</v>
      </c>
    </row>
    <row r="555" spans="1:22" x14ac:dyDescent="0.25">
      <c r="A555" s="11" t="s">
        <v>1217</v>
      </c>
      <c r="B555" s="82" t="s">
        <v>1218</v>
      </c>
      <c r="C555" s="109" t="s">
        <v>95</v>
      </c>
      <c r="D555" s="11" t="s">
        <v>85</v>
      </c>
      <c r="E555" s="11" t="s">
        <v>54</v>
      </c>
      <c r="F555" s="11" t="s">
        <v>107</v>
      </c>
      <c r="G555" s="83">
        <v>43279</v>
      </c>
      <c r="H555" s="84">
        <v>482.89</v>
      </c>
      <c r="I555" s="86">
        <v>12.54</v>
      </c>
      <c r="J555" s="84">
        <v>93.19</v>
      </c>
      <c r="K555" s="85">
        <v>0.193</v>
      </c>
      <c r="L555" s="86">
        <v>7.43</v>
      </c>
      <c r="M555" s="85">
        <v>3.2199999999999999E-2</v>
      </c>
      <c r="N555" s="86">
        <v>1.4</v>
      </c>
      <c r="O555" s="11" t="s">
        <v>56</v>
      </c>
      <c r="P555" s="11" t="s">
        <v>56</v>
      </c>
      <c r="Q555" s="85">
        <v>-5.3E-3</v>
      </c>
      <c r="R555" s="86">
        <v>9</v>
      </c>
      <c r="S555" s="84">
        <v>185.87</v>
      </c>
      <c r="T555" s="108">
        <v>38487471008</v>
      </c>
      <c r="U555" s="11" t="s">
        <v>48</v>
      </c>
      <c r="V555" s="11" t="s">
        <v>57</v>
      </c>
    </row>
    <row r="556" spans="1:22" x14ac:dyDescent="0.25">
      <c r="A556" s="11" t="s">
        <v>1219</v>
      </c>
      <c r="B556" s="82" t="s">
        <v>1220</v>
      </c>
      <c r="C556" s="109" t="s">
        <v>70</v>
      </c>
      <c r="D556" s="11" t="s">
        <v>45</v>
      </c>
      <c r="E556" s="11" t="s">
        <v>46</v>
      </c>
      <c r="F556" s="11" t="s">
        <v>47</v>
      </c>
      <c r="G556" s="83">
        <v>43493</v>
      </c>
      <c r="H556" s="84">
        <v>166.23</v>
      </c>
      <c r="I556" s="86">
        <v>6.79</v>
      </c>
      <c r="J556" s="84">
        <v>209.18</v>
      </c>
      <c r="K556" s="85">
        <v>1.2584</v>
      </c>
      <c r="L556" s="86">
        <v>30.81</v>
      </c>
      <c r="M556" s="85">
        <v>3.8199999999999998E-2</v>
      </c>
      <c r="N556" s="86">
        <v>0.3</v>
      </c>
      <c r="O556" s="86">
        <v>1.06</v>
      </c>
      <c r="P556" s="84">
        <v>-8</v>
      </c>
      <c r="Q556" s="85">
        <v>0.1115</v>
      </c>
      <c r="R556" s="86">
        <v>8</v>
      </c>
      <c r="S556" s="84">
        <v>68.7</v>
      </c>
      <c r="T556" s="108">
        <v>36473543914</v>
      </c>
      <c r="U556" s="11" t="s">
        <v>48</v>
      </c>
      <c r="V556" s="11" t="s">
        <v>71</v>
      </c>
    </row>
    <row r="557" spans="1:22" x14ac:dyDescent="0.25">
      <c r="A557" s="11" t="s">
        <v>1221</v>
      </c>
      <c r="B557" s="82" t="s">
        <v>1222</v>
      </c>
      <c r="C557" s="109" t="s">
        <v>90</v>
      </c>
      <c r="D557" s="11" t="s">
        <v>45</v>
      </c>
      <c r="E557" s="11" t="s">
        <v>44</v>
      </c>
      <c r="F557" s="11" t="s">
        <v>186</v>
      </c>
      <c r="G557" s="83">
        <v>43203</v>
      </c>
      <c r="H557" s="84">
        <v>89.7</v>
      </c>
      <c r="I557" s="86">
        <v>6.63</v>
      </c>
      <c r="J557" s="84">
        <v>94.76</v>
      </c>
      <c r="K557" s="85">
        <v>1.0564</v>
      </c>
      <c r="L557" s="86">
        <v>14.29</v>
      </c>
      <c r="M557" s="85">
        <v>2.8799999999999999E-2</v>
      </c>
      <c r="N557" s="86">
        <v>0.9</v>
      </c>
      <c r="O557" s="86">
        <v>1.42</v>
      </c>
      <c r="P557" s="84">
        <v>-29.07</v>
      </c>
      <c r="Q557" s="85">
        <v>2.9000000000000001E-2</v>
      </c>
      <c r="R557" s="86">
        <v>6</v>
      </c>
      <c r="S557" s="84">
        <v>78.62</v>
      </c>
      <c r="T557" s="108">
        <v>43696205985</v>
      </c>
      <c r="U557" s="11" t="s">
        <v>48</v>
      </c>
      <c r="V557" s="11" t="s">
        <v>222</v>
      </c>
    </row>
    <row r="558" spans="1:22" x14ac:dyDescent="0.25">
      <c r="A558" s="11" t="s">
        <v>1223</v>
      </c>
      <c r="B558" s="82" t="s">
        <v>1224</v>
      </c>
      <c r="C558" s="109" t="s">
        <v>74</v>
      </c>
      <c r="D558" s="11" t="s">
        <v>85</v>
      </c>
      <c r="E558" s="11" t="s">
        <v>54</v>
      </c>
      <c r="F558" s="11" t="s">
        <v>107</v>
      </c>
      <c r="G558" s="83">
        <v>43226</v>
      </c>
      <c r="H558" s="84">
        <v>261.26</v>
      </c>
      <c r="I558" s="86">
        <v>7.45</v>
      </c>
      <c r="J558" s="84">
        <v>108.91</v>
      </c>
      <c r="K558" s="85">
        <v>0.41689999999999999</v>
      </c>
      <c r="L558" s="86">
        <v>14.62</v>
      </c>
      <c r="M558" s="85">
        <v>1.4E-3</v>
      </c>
      <c r="N558" s="86">
        <v>1.1000000000000001</v>
      </c>
      <c r="O558" s="86">
        <v>1.62</v>
      </c>
      <c r="P558" s="84">
        <v>-42.38</v>
      </c>
      <c r="Q558" s="85">
        <v>3.0599999999999999E-2</v>
      </c>
      <c r="R558" s="86">
        <v>2</v>
      </c>
      <c r="S558" s="84">
        <v>119.43</v>
      </c>
      <c r="T558" s="108">
        <v>8248323087</v>
      </c>
      <c r="U558" s="11" t="s">
        <v>63</v>
      </c>
      <c r="V558" s="11" t="s">
        <v>139</v>
      </c>
    </row>
    <row r="559" spans="1:22" x14ac:dyDescent="0.25">
      <c r="A559" s="11" t="s">
        <v>1225</v>
      </c>
      <c r="B559" s="82" t="s">
        <v>1226</v>
      </c>
      <c r="C559" s="109" t="s">
        <v>106</v>
      </c>
      <c r="D559" s="11" t="s">
        <v>85</v>
      </c>
      <c r="E559" s="11" t="s">
        <v>44</v>
      </c>
      <c r="F559" s="11" t="s">
        <v>201</v>
      </c>
      <c r="G559" s="83">
        <v>43236</v>
      </c>
      <c r="H559" s="84">
        <v>40.700000000000003</v>
      </c>
      <c r="I559" s="86">
        <v>1.94</v>
      </c>
      <c r="J559" s="84">
        <v>34.770000000000003</v>
      </c>
      <c r="K559" s="85">
        <v>0.85429999999999995</v>
      </c>
      <c r="L559" s="86">
        <v>17.920000000000002</v>
      </c>
      <c r="M559" s="85">
        <v>0</v>
      </c>
      <c r="N559" s="86">
        <v>1.1000000000000001</v>
      </c>
      <c r="O559" s="86">
        <v>1.91</v>
      </c>
      <c r="P559" s="84">
        <v>-0.34</v>
      </c>
      <c r="Q559" s="85">
        <v>4.7100000000000003E-2</v>
      </c>
      <c r="R559" s="86">
        <v>0</v>
      </c>
      <c r="S559" s="84">
        <v>37.67</v>
      </c>
      <c r="T559" s="108">
        <v>5094389203</v>
      </c>
      <c r="U559" s="11" t="s">
        <v>63</v>
      </c>
      <c r="V559" s="11" t="s">
        <v>64</v>
      </c>
    </row>
    <row r="560" spans="1:22" x14ac:dyDescent="0.25">
      <c r="A560" s="11" t="s">
        <v>1227</v>
      </c>
      <c r="B560" s="82" t="s">
        <v>1228</v>
      </c>
      <c r="C560" s="109" t="s">
        <v>44</v>
      </c>
      <c r="D560" s="11" t="s">
        <v>45</v>
      </c>
      <c r="E560" s="11" t="s">
        <v>46</v>
      </c>
      <c r="F560" s="11" t="s">
        <v>47</v>
      </c>
      <c r="G560" s="83">
        <v>43281</v>
      </c>
      <c r="H560" s="84">
        <v>24.46</v>
      </c>
      <c r="I560" s="86">
        <v>2.21</v>
      </c>
      <c r="J560" s="84">
        <v>144.57</v>
      </c>
      <c r="K560" s="85">
        <v>5.9104999999999999</v>
      </c>
      <c r="L560" s="86">
        <v>65.42</v>
      </c>
      <c r="M560" s="85">
        <v>5.9999999999999995E-4</v>
      </c>
      <c r="N560" s="86">
        <v>1.1000000000000001</v>
      </c>
      <c r="O560" s="86">
        <v>1.26</v>
      </c>
      <c r="P560" s="84">
        <v>-18.11</v>
      </c>
      <c r="Q560" s="85">
        <v>0.28460000000000002</v>
      </c>
      <c r="R560" s="86">
        <v>0</v>
      </c>
      <c r="S560" s="84">
        <v>79.31</v>
      </c>
      <c r="T560" s="108">
        <v>24643692588</v>
      </c>
      <c r="U560" s="11" t="s">
        <v>48</v>
      </c>
      <c r="V560" s="11" t="s">
        <v>222</v>
      </c>
    </row>
    <row r="561" spans="1:22" x14ac:dyDescent="0.25">
      <c r="A561" s="11" t="s">
        <v>1229</v>
      </c>
      <c r="B561" s="82" t="s">
        <v>1230</v>
      </c>
      <c r="C561" s="109" t="s">
        <v>53</v>
      </c>
      <c r="D561" s="11" t="s">
        <v>45</v>
      </c>
      <c r="E561" s="11" t="s">
        <v>46</v>
      </c>
      <c r="F561" s="11" t="s">
        <v>47</v>
      </c>
      <c r="G561" s="83">
        <v>43262</v>
      </c>
      <c r="H561" s="84">
        <v>59.34</v>
      </c>
      <c r="I561" s="86">
        <v>1.54</v>
      </c>
      <c r="J561" s="84">
        <v>91.66</v>
      </c>
      <c r="K561" s="85">
        <v>1.5447</v>
      </c>
      <c r="L561" s="86">
        <v>59.52</v>
      </c>
      <c r="M561" s="85">
        <v>0</v>
      </c>
      <c r="N561" s="86">
        <v>1</v>
      </c>
      <c r="O561" s="86">
        <v>1.35</v>
      </c>
      <c r="P561" s="84">
        <v>5.8</v>
      </c>
      <c r="Q561" s="85">
        <v>0.25509999999999999</v>
      </c>
      <c r="R561" s="86">
        <v>0</v>
      </c>
      <c r="S561" s="84">
        <v>26.21</v>
      </c>
      <c r="T561" s="108">
        <v>107608844299</v>
      </c>
      <c r="U561" s="11" t="s">
        <v>48</v>
      </c>
      <c r="V561" s="11" t="s">
        <v>484</v>
      </c>
    </row>
    <row r="562" spans="1:22" x14ac:dyDescent="0.25">
      <c r="A562" s="11" t="s">
        <v>1231</v>
      </c>
      <c r="B562" s="82" t="s">
        <v>1232</v>
      </c>
      <c r="C562" s="109" t="s">
        <v>53</v>
      </c>
      <c r="D562" s="11" t="s">
        <v>45</v>
      </c>
      <c r="E562" s="11" t="s">
        <v>46</v>
      </c>
      <c r="F562" s="11" t="s">
        <v>47</v>
      </c>
      <c r="G562" s="83">
        <v>43240</v>
      </c>
      <c r="H562" s="84">
        <v>3.51</v>
      </c>
      <c r="I562" s="86">
        <v>1.1100000000000001</v>
      </c>
      <c r="J562" s="84">
        <v>49.69</v>
      </c>
      <c r="K562" s="85">
        <v>14.156700000000001</v>
      </c>
      <c r="L562" s="86">
        <v>44.77</v>
      </c>
      <c r="M562" s="85">
        <v>4.4299999999999999E-2</v>
      </c>
      <c r="N562" s="86">
        <v>1.2</v>
      </c>
      <c r="O562" s="86">
        <v>3.6</v>
      </c>
      <c r="P562" s="84">
        <v>3.51</v>
      </c>
      <c r="Q562" s="85">
        <v>0.18129999999999999</v>
      </c>
      <c r="R562" s="86">
        <v>15</v>
      </c>
      <c r="S562" s="84">
        <v>0</v>
      </c>
      <c r="T562" s="108">
        <v>60140103477</v>
      </c>
      <c r="U562" s="11" t="s">
        <v>48</v>
      </c>
      <c r="V562" s="11" t="s">
        <v>100</v>
      </c>
    </row>
    <row r="563" spans="1:22" x14ac:dyDescent="0.25">
      <c r="A563" s="11" t="s">
        <v>1233</v>
      </c>
      <c r="B563" s="82" t="s">
        <v>1234</v>
      </c>
      <c r="C563" s="109" t="s">
        <v>44</v>
      </c>
      <c r="D563" s="11" t="s">
        <v>45</v>
      </c>
      <c r="E563" s="11" t="s">
        <v>46</v>
      </c>
      <c r="F563" s="11" t="s">
        <v>47</v>
      </c>
      <c r="G563" s="83">
        <v>43281</v>
      </c>
      <c r="H563" s="84">
        <v>0</v>
      </c>
      <c r="I563" s="86">
        <v>-0.92</v>
      </c>
      <c r="J563" s="84">
        <v>8.4600000000000009</v>
      </c>
      <c r="K563" s="11" t="s">
        <v>56</v>
      </c>
      <c r="L563" s="11" t="s">
        <v>56</v>
      </c>
      <c r="M563" s="85">
        <v>0</v>
      </c>
      <c r="N563" s="86">
        <v>2.1</v>
      </c>
      <c r="O563" s="86">
        <v>0.24</v>
      </c>
      <c r="P563" s="84">
        <v>-15.62</v>
      </c>
      <c r="Q563" s="85">
        <v>-8.8499999999999995E-2</v>
      </c>
      <c r="R563" s="86">
        <v>0</v>
      </c>
      <c r="S563" s="84">
        <v>0</v>
      </c>
      <c r="T563" s="108">
        <v>2003082669</v>
      </c>
      <c r="U563" s="11" t="s">
        <v>63</v>
      </c>
      <c r="V563" s="11" t="s">
        <v>222</v>
      </c>
    </row>
    <row r="564" spans="1:22" x14ac:dyDescent="0.25">
      <c r="A564" s="11" t="s">
        <v>1235</v>
      </c>
      <c r="B564" s="82" t="s">
        <v>1236</v>
      </c>
      <c r="C564" s="109" t="s">
        <v>44</v>
      </c>
      <c r="D564" s="11" t="s">
        <v>45</v>
      </c>
      <c r="E564" s="11" t="s">
        <v>46</v>
      </c>
      <c r="F564" s="11" t="s">
        <v>47</v>
      </c>
      <c r="G564" s="83">
        <v>43214</v>
      </c>
      <c r="H564" s="84">
        <v>18.350000000000001</v>
      </c>
      <c r="I564" s="86">
        <v>0.48</v>
      </c>
      <c r="J564" s="84">
        <v>65.959999999999994</v>
      </c>
      <c r="K564" s="85">
        <v>3.5945999999999998</v>
      </c>
      <c r="L564" s="86">
        <v>137.41999999999999</v>
      </c>
      <c r="M564" s="85">
        <v>0</v>
      </c>
      <c r="N564" s="86">
        <v>0.9</v>
      </c>
      <c r="O564" s="86">
        <v>4.72</v>
      </c>
      <c r="P564" s="84">
        <v>0.85</v>
      </c>
      <c r="Q564" s="85">
        <v>0.64459999999999995</v>
      </c>
      <c r="R564" s="86">
        <v>0</v>
      </c>
      <c r="S564" s="84">
        <v>26.57</v>
      </c>
      <c r="T564" s="108">
        <v>8238733685</v>
      </c>
      <c r="U564" s="11" t="s">
        <v>63</v>
      </c>
      <c r="V564" s="11" t="s">
        <v>100</v>
      </c>
    </row>
    <row r="565" spans="1:22" x14ac:dyDescent="0.25">
      <c r="A565" s="11" t="s">
        <v>1237</v>
      </c>
      <c r="B565" s="82" t="s">
        <v>1238</v>
      </c>
      <c r="C565" s="109" t="s">
        <v>52</v>
      </c>
      <c r="D565" s="11" t="s">
        <v>53</v>
      </c>
      <c r="E565" s="11" t="s">
        <v>54</v>
      </c>
      <c r="F565" s="11" t="s">
        <v>55</v>
      </c>
      <c r="G565" s="83">
        <v>43281</v>
      </c>
      <c r="H565" s="84">
        <v>287.06</v>
      </c>
      <c r="I565" s="86">
        <v>7.76</v>
      </c>
      <c r="J565" s="84">
        <v>58.58</v>
      </c>
      <c r="K565" s="85">
        <v>0.2041</v>
      </c>
      <c r="L565" s="86">
        <v>7.55</v>
      </c>
      <c r="M565" s="85">
        <v>3.0700000000000002E-2</v>
      </c>
      <c r="N565" s="86">
        <v>1.7</v>
      </c>
      <c r="O565" s="86">
        <v>0.72</v>
      </c>
      <c r="P565" s="84">
        <v>-142.72</v>
      </c>
      <c r="Q565" s="85">
        <v>-4.7999999999999996E-3</v>
      </c>
      <c r="R565" s="86">
        <v>13</v>
      </c>
      <c r="S565" s="84">
        <v>80.27</v>
      </c>
      <c r="T565" s="108">
        <v>3109895137</v>
      </c>
      <c r="U565" s="11" t="s">
        <v>63</v>
      </c>
      <c r="V565" s="11" t="s">
        <v>366</v>
      </c>
    </row>
    <row r="566" spans="1:22" ht="26.25" x14ac:dyDescent="0.25">
      <c r="A566" s="11" t="s">
        <v>1239</v>
      </c>
      <c r="B566" s="82" t="s">
        <v>1240</v>
      </c>
      <c r="C566" s="109" t="s">
        <v>44</v>
      </c>
      <c r="D566" s="11" t="s">
        <v>45</v>
      </c>
      <c r="E566" s="11" t="s">
        <v>46</v>
      </c>
      <c r="F566" s="11" t="s">
        <v>47</v>
      </c>
      <c r="G566" s="83">
        <v>43283</v>
      </c>
      <c r="H566" s="84">
        <v>10.32</v>
      </c>
      <c r="I566" s="86">
        <v>0.39</v>
      </c>
      <c r="J566" s="84">
        <v>44</v>
      </c>
      <c r="K566" s="85">
        <v>4.2636000000000003</v>
      </c>
      <c r="L566" s="86">
        <v>112.82</v>
      </c>
      <c r="M566" s="85">
        <v>0</v>
      </c>
      <c r="N566" s="86">
        <v>1.4</v>
      </c>
      <c r="O566" s="86">
        <v>2.02</v>
      </c>
      <c r="P566" s="84">
        <v>-1.23</v>
      </c>
      <c r="Q566" s="85">
        <v>0.52159999999999995</v>
      </c>
      <c r="R566" s="86">
        <v>0</v>
      </c>
      <c r="S566" s="84">
        <v>13.89</v>
      </c>
      <c r="T566" s="108">
        <v>2999568000</v>
      </c>
      <c r="U566" s="11" t="s">
        <v>63</v>
      </c>
      <c r="V566" s="11" t="s">
        <v>115</v>
      </c>
    </row>
    <row r="567" spans="1:22" x14ac:dyDescent="0.25">
      <c r="A567" s="11" t="s">
        <v>1241</v>
      </c>
      <c r="B567" s="82" t="s">
        <v>1242</v>
      </c>
      <c r="C567" s="109" t="s">
        <v>95</v>
      </c>
      <c r="D567" s="11" t="s">
        <v>53</v>
      </c>
      <c r="E567" s="11" t="s">
        <v>54</v>
      </c>
      <c r="F567" s="11" t="s">
        <v>55</v>
      </c>
      <c r="G567" s="83">
        <v>43340</v>
      </c>
      <c r="H567" s="84">
        <v>137.38999999999999</v>
      </c>
      <c r="I567" s="86">
        <v>4.53</v>
      </c>
      <c r="J567" s="84">
        <v>77.39</v>
      </c>
      <c r="K567" s="85">
        <v>0.56330000000000002</v>
      </c>
      <c r="L567" s="86">
        <v>17.079999999999998</v>
      </c>
      <c r="M567" s="85">
        <v>1.32E-2</v>
      </c>
      <c r="N567" s="86">
        <v>1.5</v>
      </c>
      <c r="O567" s="86">
        <v>2.2400000000000002</v>
      </c>
      <c r="P567" s="84">
        <v>-12.92</v>
      </c>
      <c r="Q567" s="85">
        <v>4.2900000000000001E-2</v>
      </c>
      <c r="R567" s="86">
        <v>13</v>
      </c>
      <c r="S567" s="84">
        <v>81.91</v>
      </c>
      <c r="T567" s="108">
        <v>3338759353</v>
      </c>
      <c r="U567" s="11" t="s">
        <v>63</v>
      </c>
      <c r="V567" s="11" t="s">
        <v>152</v>
      </c>
    </row>
    <row r="568" spans="1:22" x14ac:dyDescent="0.25">
      <c r="A568" s="11" t="s">
        <v>1243</v>
      </c>
      <c r="B568" s="82" t="s">
        <v>1244</v>
      </c>
      <c r="C568" s="109" t="s">
        <v>90</v>
      </c>
      <c r="D568" s="11" t="s">
        <v>45</v>
      </c>
      <c r="E568" s="11" t="s">
        <v>54</v>
      </c>
      <c r="F568" s="11" t="s">
        <v>91</v>
      </c>
      <c r="G568" s="83">
        <v>43253</v>
      </c>
      <c r="H568" s="84">
        <v>257.39</v>
      </c>
      <c r="I568" s="86">
        <v>6.69</v>
      </c>
      <c r="J568" s="84">
        <v>119</v>
      </c>
      <c r="K568" s="85">
        <v>0.46229999999999999</v>
      </c>
      <c r="L568" s="86">
        <v>17.79</v>
      </c>
      <c r="M568" s="85">
        <v>1.8200000000000001E-2</v>
      </c>
      <c r="N568" s="86">
        <v>1.6</v>
      </c>
      <c r="O568" s="86">
        <v>0.2</v>
      </c>
      <c r="P568" s="84">
        <v>-57.54</v>
      </c>
      <c r="Q568" s="85">
        <v>4.6399999999999997E-2</v>
      </c>
      <c r="R568" s="86">
        <v>7</v>
      </c>
      <c r="S568" s="84">
        <v>98.41</v>
      </c>
      <c r="T568" s="108">
        <v>24870524000</v>
      </c>
      <c r="U568" s="11" t="s">
        <v>48</v>
      </c>
      <c r="V568" s="11" t="s">
        <v>299</v>
      </c>
    </row>
    <row r="569" spans="1:22" x14ac:dyDescent="0.25">
      <c r="A569" s="11" t="s">
        <v>1245</v>
      </c>
      <c r="B569" s="82" t="s">
        <v>1246</v>
      </c>
      <c r="C569" s="109" t="s">
        <v>44</v>
      </c>
      <c r="D569" s="11" t="s">
        <v>45</v>
      </c>
      <c r="E569" s="11" t="s">
        <v>46</v>
      </c>
      <c r="F569" s="11" t="s">
        <v>47</v>
      </c>
      <c r="G569" s="83">
        <v>43281</v>
      </c>
      <c r="H569" s="84">
        <v>0</v>
      </c>
      <c r="I569" s="86">
        <v>-0.77</v>
      </c>
      <c r="J569" s="84">
        <v>12.74</v>
      </c>
      <c r="K569" s="11" t="s">
        <v>56</v>
      </c>
      <c r="L569" s="11" t="s">
        <v>56</v>
      </c>
      <c r="M569" s="85">
        <v>0</v>
      </c>
      <c r="N569" s="86">
        <v>2.6</v>
      </c>
      <c r="O569" s="86">
        <v>6.03</v>
      </c>
      <c r="P569" s="84">
        <v>-12.75</v>
      </c>
      <c r="Q569" s="85">
        <v>-0.12520000000000001</v>
      </c>
      <c r="R569" s="86">
        <v>0</v>
      </c>
      <c r="S569" s="84">
        <v>0</v>
      </c>
      <c r="T569" s="108">
        <v>1618859030</v>
      </c>
      <c r="U569" s="11" t="s">
        <v>169</v>
      </c>
      <c r="V569" s="11" t="s">
        <v>222</v>
      </c>
    </row>
    <row r="570" spans="1:22" x14ac:dyDescent="0.25">
      <c r="A570" s="11" t="s">
        <v>1247</v>
      </c>
      <c r="B570" s="82" t="s">
        <v>1248</v>
      </c>
      <c r="C570" s="109" t="s">
        <v>70</v>
      </c>
      <c r="D570" s="11" t="s">
        <v>45</v>
      </c>
      <c r="E570" s="11" t="s">
        <v>46</v>
      </c>
      <c r="F570" s="11" t="s">
        <v>47</v>
      </c>
      <c r="G570" s="83">
        <v>43498</v>
      </c>
      <c r="H570" s="84">
        <v>0</v>
      </c>
      <c r="I570" s="86">
        <v>12.9</v>
      </c>
      <c r="J570" s="84">
        <v>219.66</v>
      </c>
      <c r="K570" s="11" t="s">
        <v>56</v>
      </c>
      <c r="L570" s="86">
        <v>17.03</v>
      </c>
      <c r="M570" s="85">
        <v>2.3E-2</v>
      </c>
      <c r="N570" s="86">
        <v>0.3</v>
      </c>
      <c r="O570" s="11" t="s">
        <v>56</v>
      </c>
      <c r="P570" s="11" t="s">
        <v>56</v>
      </c>
      <c r="Q570" s="85">
        <v>4.2599999999999999E-2</v>
      </c>
      <c r="R570" s="86">
        <v>5</v>
      </c>
      <c r="S570" s="84">
        <v>79.48</v>
      </c>
      <c r="T570" s="108">
        <v>8928739828</v>
      </c>
      <c r="U570" s="11" t="s">
        <v>63</v>
      </c>
      <c r="V570" s="11" t="s">
        <v>57</v>
      </c>
    </row>
    <row r="571" spans="1:22" x14ac:dyDescent="0.25">
      <c r="A571" s="11" t="s">
        <v>1249</v>
      </c>
      <c r="B571" s="82" t="s">
        <v>1250</v>
      </c>
      <c r="C571" s="109" t="s">
        <v>70</v>
      </c>
      <c r="D571" s="11" t="s">
        <v>45</v>
      </c>
      <c r="E571" s="11" t="s">
        <v>46</v>
      </c>
      <c r="F571" s="11" t="s">
        <v>47</v>
      </c>
      <c r="G571" s="83">
        <v>43500</v>
      </c>
      <c r="H571" s="84">
        <v>23.52</v>
      </c>
      <c r="I571" s="86">
        <v>1.31</v>
      </c>
      <c r="J571" s="84">
        <v>64.84</v>
      </c>
      <c r="K571" s="85">
        <v>2.7568000000000001</v>
      </c>
      <c r="L571" s="86">
        <v>49.5</v>
      </c>
      <c r="M571" s="85">
        <v>3.2199999999999999E-2</v>
      </c>
      <c r="N571" s="86">
        <v>0.6</v>
      </c>
      <c r="O571" s="86">
        <v>1.07</v>
      </c>
      <c r="P571" s="84">
        <v>-25.03</v>
      </c>
      <c r="Q571" s="85">
        <v>0.20499999999999999</v>
      </c>
      <c r="R571" s="86">
        <v>4</v>
      </c>
      <c r="S571" s="84">
        <v>34.729999999999997</v>
      </c>
      <c r="T571" s="108">
        <v>10986689983</v>
      </c>
      <c r="U571" s="11" t="s">
        <v>48</v>
      </c>
      <c r="V571" s="11" t="s">
        <v>71</v>
      </c>
    </row>
    <row r="572" spans="1:22" x14ac:dyDescent="0.25">
      <c r="A572" s="11" t="s">
        <v>1251</v>
      </c>
      <c r="B572" s="82" t="s">
        <v>1252</v>
      </c>
      <c r="C572" s="109" t="s">
        <v>84</v>
      </c>
      <c r="D572" s="11" t="s">
        <v>85</v>
      </c>
      <c r="E572" s="11" t="s">
        <v>44</v>
      </c>
      <c r="F572" s="11" t="s">
        <v>201</v>
      </c>
      <c r="G572" s="83">
        <v>43210</v>
      </c>
      <c r="H572" s="84">
        <v>398.55</v>
      </c>
      <c r="I572" s="86">
        <v>10.35</v>
      </c>
      <c r="J572" s="84">
        <v>425.4</v>
      </c>
      <c r="K572" s="85">
        <v>1.0673999999999999</v>
      </c>
      <c r="L572" s="86">
        <v>41.1</v>
      </c>
      <c r="M572" s="85">
        <v>0</v>
      </c>
      <c r="N572" s="86">
        <v>1.3</v>
      </c>
      <c r="O572" s="86">
        <v>3.82</v>
      </c>
      <c r="P572" s="84">
        <v>14.8</v>
      </c>
      <c r="Q572" s="85">
        <v>0.16300000000000001</v>
      </c>
      <c r="R572" s="86">
        <v>0</v>
      </c>
      <c r="S572" s="84">
        <v>140.46</v>
      </c>
      <c r="T572" s="108">
        <v>45229888631</v>
      </c>
      <c r="U572" s="11" t="s">
        <v>48</v>
      </c>
      <c r="V572" s="11" t="s">
        <v>108</v>
      </c>
    </row>
    <row r="573" spans="1:22" x14ac:dyDescent="0.25">
      <c r="A573" s="11" t="s">
        <v>1253</v>
      </c>
      <c r="B573" s="82" t="s">
        <v>1254</v>
      </c>
      <c r="C573" s="109" t="s">
        <v>95</v>
      </c>
      <c r="D573" s="11" t="s">
        <v>85</v>
      </c>
      <c r="E573" s="11" t="s">
        <v>54</v>
      </c>
      <c r="F573" s="11" t="s">
        <v>107</v>
      </c>
      <c r="G573" s="83">
        <v>43481</v>
      </c>
      <c r="H573" s="84">
        <v>42.48</v>
      </c>
      <c r="I573" s="86">
        <v>1.1000000000000001</v>
      </c>
      <c r="J573" s="84">
        <v>15.47</v>
      </c>
      <c r="K573" s="85">
        <v>0.36420000000000002</v>
      </c>
      <c r="L573" s="86">
        <v>14.06</v>
      </c>
      <c r="M573" s="85">
        <v>2.07E-2</v>
      </c>
      <c r="N573" s="86">
        <v>1.5</v>
      </c>
      <c r="O573" s="11" t="s">
        <v>56</v>
      </c>
      <c r="P573" s="11" t="s">
        <v>56</v>
      </c>
      <c r="Q573" s="85">
        <v>2.7799999999999998E-2</v>
      </c>
      <c r="R573" s="86">
        <v>5</v>
      </c>
      <c r="S573" s="84">
        <v>21.6</v>
      </c>
      <c r="T573" s="108">
        <v>15993969176</v>
      </c>
      <c r="U573" s="11" t="s">
        <v>48</v>
      </c>
      <c r="V573" s="11" t="s">
        <v>268</v>
      </c>
    </row>
    <row r="574" spans="1:22" x14ac:dyDescent="0.25">
      <c r="A574" s="11" t="s">
        <v>1255</v>
      </c>
      <c r="B574" s="82" t="s">
        <v>1256</v>
      </c>
      <c r="C574" s="109" t="s">
        <v>124</v>
      </c>
      <c r="D574" s="11" t="s">
        <v>85</v>
      </c>
      <c r="E574" s="11" t="s">
        <v>44</v>
      </c>
      <c r="F574" s="11" t="s">
        <v>201</v>
      </c>
      <c r="G574" s="83">
        <v>43253</v>
      </c>
      <c r="H574" s="84">
        <v>72.95</v>
      </c>
      <c r="I574" s="86">
        <v>2.74</v>
      </c>
      <c r="J574" s="84">
        <v>64.23</v>
      </c>
      <c r="K574" s="85">
        <v>0.88049999999999995</v>
      </c>
      <c r="L574" s="86">
        <v>23.44</v>
      </c>
      <c r="M574" s="85">
        <v>1.49E-2</v>
      </c>
      <c r="N574" s="86">
        <v>1.3</v>
      </c>
      <c r="O574" s="86">
        <v>1.92</v>
      </c>
      <c r="P574" s="84">
        <v>5.61</v>
      </c>
      <c r="Q574" s="85">
        <v>7.4700000000000003E-2</v>
      </c>
      <c r="R574" s="86">
        <v>14</v>
      </c>
      <c r="S574" s="84">
        <v>25.43</v>
      </c>
      <c r="T574" s="108">
        <v>7802339657</v>
      </c>
      <c r="U574" s="11" t="s">
        <v>63</v>
      </c>
      <c r="V574" s="11" t="s">
        <v>67</v>
      </c>
    </row>
    <row r="575" spans="1:22" x14ac:dyDescent="0.25">
      <c r="A575" s="11" t="s">
        <v>1257</v>
      </c>
      <c r="B575" s="82" t="s">
        <v>1258</v>
      </c>
      <c r="C575" s="109" t="s">
        <v>44</v>
      </c>
      <c r="D575" s="11" t="s">
        <v>45</v>
      </c>
      <c r="E575" s="11" t="s">
        <v>46</v>
      </c>
      <c r="F575" s="11" t="s">
        <v>47</v>
      </c>
      <c r="G575" s="83">
        <v>43482</v>
      </c>
      <c r="H575" s="84">
        <v>64.55</v>
      </c>
      <c r="I575" s="86">
        <v>1.7</v>
      </c>
      <c r="J575" s="84">
        <v>178.58</v>
      </c>
      <c r="K575" s="85">
        <v>2.7665000000000002</v>
      </c>
      <c r="L575" s="86">
        <v>105.05</v>
      </c>
      <c r="M575" s="85">
        <v>0</v>
      </c>
      <c r="N575" s="86">
        <v>0.6</v>
      </c>
      <c r="O575" s="86">
        <v>1.26</v>
      </c>
      <c r="P575" s="84">
        <v>-3.81</v>
      </c>
      <c r="Q575" s="85">
        <v>0.48270000000000002</v>
      </c>
      <c r="R575" s="86">
        <v>0</v>
      </c>
      <c r="S575" s="84">
        <v>21.7</v>
      </c>
      <c r="T575" s="108">
        <v>31565801123</v>
      </c>
      <c r="U575" s="11" t="s">
        <v>48</v>
      </c>
      <c r="V575" s="11" t="s">
        <v>60</v>
      </c>
    </row>
    <row r="576" spans="1:22" x14ac:dyDescent="0.25">
      <c r="A576" s="11" t="s">
        <v>1259</v>
      </c>
      <c r="B576" s="82" t="s">
        <v>1260</v>
      </c>
      <c r="C576" s="109" t="s">
        <v>44</v>
      </c>
      <c r="D576" s="11" t="s">
        <v>45</v>
      </c>
      <c r="E576" s="11" t="s">
        <v>46</v>
      </c>
      <c r="F576" s="11" t="s">
        <v>47</v>
      </c>
      <c r="G576" s="83">
        <v>43281</v>
      </c>
      <c r="H576" s="84">
        <v>0</v>
      </c>
      <c r="I576" s="86">
        <v>-2.21</v>
      </c>
      <c r="J576" s="84">
        <v>8.91</v>
      </c>
      <c r="K576" s="11" t="s">
        <v>56</v>
      </c>
      <c r="L576" s="11" t="s">
        <v>56</v>
      </c>
      <c r="M576" s="85">
        <v>0</v>
      </c>
      <c r="N576" s="86">
        <v>1.8</v>
      </c>
      <c r="O576" s="86">
        <v>1.5</v>
      </c>
      <c r="P576" s="84">
        <v>-17.64</v>
      </c>
      <c r="Q576" s="85">
        <v>-6.2700000000000006E-2</v>
      </c>
      <c r="R576" s="86">
        <v>0</v>
      </c>
      <c r="S576" s="84">
        <v>0</v>
      </c>
      <c r="T576" s="108">
        <v>5431589366</v>
      </c>
      <c r="U576" s="11" t="s">
        <v>63</v>
      </c>
      <c r="V576" s="11" t="s">
        <v>222</v>
      </c>
    </row>
    <row r="577" spans="1:22" x14ac:dyDescent="0.25">
      <c r="A577" s="11" t="s">
        <v>1261</v>
      </c>
      <c r="B577" s="82" t="s">
        <v>1262</v>
      </c>
      <c r="C577" s="109" t="s">
        <v>106</v>
      </c>
      <c r="D577" s="11" t="s">
        <v>53</v>
      </c>
      <c r="E577" s="11" t="s">
        <v>54</v>
      </c>
      <c r="F577" s="11" t="s">
        <v>55</v>
      </c>
      <c r="G577" s="83">
        <v>43187</v>
      </c>
      <c r="H577" s="84">
        <v>141.87</v>
      </c>
      <c r="I577" s="86">
        <v>4.6100000000000003</v>
      </c>
      <c r="J577" s="84">
        <v>81.81</v>
      </c>
      <c r="K577" s="85">
        <v>0.57669999999999999</v>
      </c>
      <c r="L577" s="86">
        <v>17.75</v>
      </c>
      <c r="M577" s="85">
        <v>1.0800000000000001E-2</v>
      </c>
      <c r="N577" s="86">
        <v>1.5</v>
      </c>
      <c r="O577" s="11" t="s">
        <v>56</v>
      </c>
      <c r="P577" s="11" t="s">
        <v>56</v>
      </c>
      <c r="Q577" s="85">
        <v>4.6199999999999998E-2</v>
      </c>
      <c r="R577" s="86">
        <v>5</v>
      </c>
      <c r="S577" s="84">
        <v>73.209999999999994</v>
      </c>
      <c r="T577" s="108">
        <v>11502485656</v>
      </c>
      <c r="U577" s="11" t="s">
        <v>48</v>
      </c>
      <c r="V577" s="11" t="s">
        <v>198</v>
      </c>
    </row>
    <row r="578" spans="1:22" x14ac:dyDescent="0.25">
      <c r="A578" s="11" t="s">
        <v>1263</v>
      </c>
      <c r="B578" s="82" t="s">
        <v>1264</v>
      </c>
      <c r="C578" s="109" t="s">
        <v>53</v>
      </c>
      <c r="D578" s="11" t="s">
        <v>45</v>
      </c>
      <c r="E578" s="11" t="s">
        <v>46</v>
      </c>
      <c r="F578" s="11" t="s">
        <v>47</v>
      </c>
      <c r="G578" s="83">
        <v>43237</v>
      </c>
      <c r="H578" s="84">
        <v>9.08</v>
      </c>
      <c r="I578" s="86">
        <v>2.92</v>
      </c>
      <c r="J578" s="84">
        <v>114.55</v>
      </c>
      <c r="K578" s="85">
        <v>12.615600000000001</v>
      </c>
      <c r="L578" s="86">
        <v>39.229999999999997</v>
      </c>
      <c r="M578" s="85">
        <v>1.7500000000000002E-2</v>
      </c>
      <c r="N578" s="86">
        <v>0.7</v>
      </c>
      <c r="O578" s="86">
        <v>2.0699999999999998</v>
      </c>
      <c r="P578" s="84">
        <v>9.08</v>
      </c>
      <c r="Q578" s="85">
        <v>0.15359999999999999</v>
      </c>
      <c r="R578" s="86">
        <v>8</v>
      </c>
      <c r="S578" s="84">
        <v>43.75</v>
      </c>
      <c r="T578" s="108">
        <v>9214189182</v>
      </c>
      <c r="U578" s="11" t="s">
        <v>63</v>
      </c>
      <c r="V578" s="11" t="s">
        <v>139</v>
      </c>
    </row>
    <row r="579" spans="1:22" x14ac:dyDescent="0.25">
      <c r="A579" s="11" t="s">
        <v>1265</v>
      </c>
      <c r="B579" s="82" t="s">
        <v>1266</v>
      </c>
      <c r="C579" s="109" t="s">
        <v>90</v>
      </c>
      <c r="D579" s="11" t="s">
        <v>85</v>
      </c>
      <c r="E579" s="11" t="s">
        <v>46</v>
      </c>
      <c r="F579" s="11" t="s">
        <v>86</v>
      </c>
      <c r="G579" s="83">
        <v>43197</v>
      </c>
      <c r="H579" s="84">
        <v>102.66</v>
      </c>
      <c r="I579" s="86">
        <v>6.54</v>
      </c>
      <c r="J579" s="84">
        <v>169.68</v>
      </c>
      <c r="K579" s="85">
        <v>1.6528</v>
      </c>
      <c r="L579" s="86">
        <v>25.94</v>
      </c>
      <c r="M579" s="85">
        <v>1.7899999999999999E-2</v>
      </c>
      <c r="N579" s="86">
        <v>1.4</v>
      </c>
      <c r="O579" s="86">
        <v>1.98</v>
      </c>
      <c r="P579" s="84">
        <v>-3.66</v>
      </c>
      <c r="Q579" s="85">
        <v>8.72E-2</v>
      </c>
      <c r="R579" s="86">
        <v>8</v>
      </c>
      <c r="S579" s="84">
        <v>59.56</v>
      </c>
      <c r="T579" s="108">
        <v>20284225044</v>
      </c>
      <c r="U579" s="11" t="s">
        <v>48</v>
      </c>
      <c r="V579" s="11" t="s">
        <v>152</v>
      </c>
    </row>
    <row r="580" spans="1:22" x14ac:dyDescent="0.25">
      <c r="A580" s="11" t="s">
        <v>1267</v>
      </c>
      <c r="B580" s="82" t="s">
        <v>1268</v>
      </c>
      <c r="C580" s="109" t="s">
        <v>44</v>
      </c>
      <c r="D580" s="11" t="s">
        <v>45</v>
      </c>
      <c r="E580" s="11" t="s">
        <v>46</v>
      </c>
      <c r="F580" s="11" t="s">
        <v>47</v>
      </c>
      <c r="G580" s="83">
        <v>43196</v>
      </c>
      <c r="H580" s="84">
        <v>243.39</v>
      </c>
      <c r="I580" s="86">
        <v>8.77</v>
      </c>
      <c r="J580" s="84">
        <v>293.13</v>
      </c>
      <c r="K580" s="85">
        <v>1.2043999999999999</v>
      </c>
      <c r="L580" s="86">
        <v>33.42</v>
      </c>
      <c r="M580" s="85">
        <v>3.5999999999999999E-3</v>
      </c>
      <c r="N580" s="86">
        <v>1.1000000000000001</v>
      </c>
      <c r="O580" s="86">
        <v>0.87</v>
      </c>
      <c r="P580" s="84">
        <v>-54.8</v>
      </c>
      <c r="Q580" s="85">
        <v>0.1246</v>
      </c>
      <c r="R580" s="86">
        <v>0</v>
      </c>
      <c r="S580" s="84">
        <v>128.21</v>
      </c>
      <c r="T580" s="108">
        <v>30318729535</v>
      </c>
      <c r="U580" s="11" t="s">
        <v>48</v>
      </c>
      <c r="V580" s="11" t="s">
        <v>152</v>
      </c>
    </row>
    <row r="581" spans="1:22" x14ac:dyDescent="0.25">
      <c r="A581" s="11" t="s">
        <v>1269</v>
      </c>
      <c r="B581" s="82" t="s">
        <v>1270</v>
      </c>
      <c r="C581" s="109" t="s">
        <v>132</v>
      </c>
      <c r="D581" s="11" t="s">
        <v>85</v>
      </c>
      <c r="E581" s="11" t="s">
        <v>44</v>
      </c>
      <c r="F581" s="11" t="s">
        <v>201</v>
      </c>
      <c r="G581" s="83">
        <v>43468</v>
      </c>
      <c r="H581" s="84">
        <v>108.54</v>
      </c>
      <c r="I581" s="86">
        <v>3.36</v>
      </c>
      <c r="J581" s="84">
        <v>92.34</v>
      </c>
      <c r="K581" s="85">
        <v>0.85070000000000001</v>
      </c>
      <c r="L581" s="86">
        <v>27.48</v>
      </c>
      <c r="M581" s="85">
        <v>6.8999999999999999E-3</v>
      </c>
      <c r="N581" s="86">
        <v>0.9</v>
      </c>
      <c r="O581" s="86">
        <v>1.61</v>
      </c>
      <c r="P581" s="84">
        <v>1.55</v>
      </c>
      <c r="Q581" s="85">
        <v>9.4899999999999998E-2</v>
      </c>
      <c r="R581" s="86">
        <v>20</v>
      </c>
      <c r="S581" s="84">
        <v>27.22</v>
      </c>
      <c r="T581" s="108">
        <v>34220186902</v>
      </c>
      <c r="U581" s="11" t="s">
        <v>48</v>
      </c>
      <c r="V581" s="11" t="s">
        <v>75</v>
      </c>
    </row>
    <row r="582" spans="1:22" x14ac:dyDescent="0.25">
      <c r="A582" s="11" t="s">
        <v>1271</v>
      </c>
      <c r="B582" s="82" t="s">
        <v>1272</v>
      </c>
      <c r="C582" s="109" t="s">
        <v>70</v>
      </c>
      <c r="D582" s="11" t="s">
        <v>45</v>
      </c>
      <c r="E582" s="11" t="s">
        <v>46</v>
      </c>
      <c r="F582" s="11" t="s">
        <v>47</v>
      </c>
      <c r="G582" s="83">
        <v>43224</v>
      </c>
      <c r="H582" s="84">
        <v>0</v>
      </c>
      <c r="I582" s="86">
        <v>-0.39</v>
      </c>
      <c r="J582" s="84">
        <v>10.89</v>
      </c>
      <c r="K582" s="11" t="s">
        <v>56</v>
      </c>
      <c r="L582" s="11" t="s">
        <v>56</v>
      </c>
      <c r="M582" s="85">
        <v>7.3000000000000001E-3</v>
      </c>
      <c r="N582" s="86">
        <v>1.2</v>
      </c>
      <c r="O582" s="86">
        <v>0.5</v>
      </c>
      <c r="P582" s="84">
        <v>-22.54</v>
      </c>
      <c r="Q582" s="85">
        <v>-0.18210000000000001</v>
      </c>
      <c r="R582" s="86">
        <v>0</v>
      </c>
      <c r="S582" s="84">
        <v>14.11</v>
      </c>
      <c r="T582" s="108">
        <v>2717110624</v>
      </c>
      <c r="U582" s="11" t="s">
        <v>63</v>
      </c>
      <c r="V582" s="11" t="s">
        <v>222</v>
      </c>
    </row>
    <row r="583" spans="1:22" x14ac:dyDescent="0.25">
      <c r="A583" s="11" t="s">
        <v>1273</v>
      </c>
      <c r="B583" s="82" t="s">
        <v>1274</v>
      </c>
      <c r="C583" s="109" t="s">
        <v>70</v>
      </c>
      <c r="D583" s="11" t="s">
        <v>45</v>
      </c>
      <c r="E583" s="11" t="s">
        <v>44</v>
      </c>
      <c r="F583" s="11" t="s">
        <v>186</v>
      </c>
      <c r="G583" s="83">
        <v>43228</v>
      </c>
      <c r="H583" s="84">
        <v>85.52</v>
      </c>
      <c r="I583" s="86">
        <v>2.73</v>
      </c>
      <c r="J583" s="84">
        <v>77.73</v>
      </c>
      <c r="K583" s="85">
        <v>0.90890000000000004</v>
      </c>
      <c r="L583" s="86">
        <v>28.47</v>
      </c>
      <c r="M583" s="85">
        <v>1.7100000000000001E-2</v>
      </c>
      <c r="N583" s="86">
        <v>0.6</v>
      </c>
      <c r="O583" s="86">
        <v>0.53</v>
      </c>
      <c r="P583" s="84">
        <v>-35.65</v>
      </c>
      <c r="Q583" s="85">
        <v>9.9900000000000003E-2</v>
      </c>
      <c r="R583" s="86">
        <v>15</v>
      </c>
      <c r="S583" s="84">
        <v>39.840000000000003</v>
      </c>
      <c r="T583" s="108">
        <v>25228873827</v>
      </c>
      <c r="U583" s="11" t="s">
        <v>48</v>
      </c>
      <c r="V583" s="11" t="s">
        <v>394</v>
      </c>
    </row>
    <row r="584" spans="1:22" x14ac:dyDescent="0.25">
      <c r="A584" s="11" t="s">
        <v>1275</v>
      </c>
      <c r="B584" s="82" t="s">
        <v>1276</v>
      </c>
      <c r="C584" s="109" t="s">
        <v>84</v>
      </c>
      <c r="D584" s="11" t="s">
        <v>85</v>
      </c>
      <c r="E584" s="11" t="s">
        <v>46</v>
      </c>
      <c r="F584" s="11" t="s">
        <v>86</v>
      </c>
      <c r="G584" s="83">
        <v>43276</v>
      </c>
      <c r="H584" s="84">
        <v>139.59</v>
      </c>
      <c r="I584" s="86">
        <v>8.0299999999999994</v>
      </c>
      <c r="J584" s="84">
        <v>174.65</v>
      </c>
      <c r="K584" s="85">
        <v>1.2512000000000001</v>
      </c>
      <c r="L584" s="86">
        <v>21.75</v>
      </c>
      <c r="M584" s="85">
        <v>1.83E-2</v>
      </c>
      <c r="N584" s="86">
        <v>1</v>
      </c>
      <c r="O584" s="86">
        <v>1.62</v>
      </c>
      <c r="P584" s="84">
        <v>-32.200000000000003</v>
      </c>
      <c r="Q584" s="85">
        <v>6.6199999999999995E-2</v>
      </c>
      <c r="R584" s="86">
        <v>13</v>
      </c>
      <c r="S584" s="84">
        <v>87.34</v>
      </c>
      <c r="T584" s="108">
        <v>49701371313</v>
      </c>
      <c r="U584" s="11" t="s">
        <v>48</v>
      </c>
      <c r="V584" s="11" t="s">
        <v>103</v>
      </c>
    </row>
    <row r="585" spans="1:22" x14ac:dyDescent="0.25">
      <c r="A585" s="11" t="s">
        <v>1277</v>
      </c>
      <c r="B585" s="82" t="s">
        <v>1278</v>
      </c>
      <c r="C585" s="109" t="s">
        <v>70</v>
      </c>
      <c r="D585" s="11" t="s">
        <v>45</v>
      </c>
      <c r="E585" s="11" t="s">
        <v>54</v>
      </c>
      <c r="F585" s="11" t="s">
        <v>91</v>
      </c>
      <c r="G585" s="83">
        <v>43283</v>
      </c>
      <c r="H585" s="84">
        <v>113.78</v>
      </c>
      <c r="I585" s="86">
        <v>2.96</v>
      </c>
      <c r="J585" s="84">
        <v>65.650000000000006</v>
      </c>
      <c r="K585" s="85">
        <v>0.57699999999999996</v>
      </c>
      <c r="L585" s="86">
        <v>22.18</v>
      </c>
      <c r="M585" s="85">
        <v>0</v>
      </c>
      <c r="N585" s="86">
        <v>1</v>
      </c>
      <c r="O585" s="86">
        <v>1.26</v>
      </c>
      <c r="P585" s="84">
        <v>-6.92</v>
      </c>
      <c r="Q585" s="85">
        <v>6.8400000000000002E-2</v>
      </c>
      <c r="R585" s="86">
        <v>0</v>
      </c>
      <c r="S585" s="84">
        <v>43.45</v>
      </c>
      <c r="T585" s="108">
        <v>1686811139</v>
      </c>
      <c r="U585" s="11" t="s">
        <v>169</v>
      </c>
      <c r="V585" s="11" t="s">
        <v>366</v>
      </c>
    </row>
    <row r="586" spans="1:22" ht="26.25" x14ac:dyDescent="0.25">
      <c r="A586" s="11" t="s">
        <v>1279</v>
      </c>
      <c r="B586" s="82" t="s">
        <v>1280</v>
      </c>
      <c r="C586" s="109" t="s">
        <v>90</v>
      </c>
      <c r="D586" s="11" t="s">
        <v>45</v>
      </c>
      <c r="E586" s="11" t="s">
        <v>54</v>
      </c>
      <c r="F586" s="11" t="s">
        <v>91</v>
      </c>
      <c r="G586" s="83">
        <v>43284</v>
      </c>
      <c r="H586" s="84">
        <v>139.34</v>
      </c>
      <c r="I586" s="86">
        <v>3.62</v>
      </c>
      <c r="J586" s="84">
        <v>69.03</v>
      </c>
      <c r="K586" s="85">
        <v>0.49540000000000001</v>
      </c>
      <c r="L586" s="86">
        <v>19.07</v>
      </c>
      <c r="M586" s="85">
        <v>1.7999999999999999E-2</v>
      </c>
      <c r="N586" s="86">
        <v>1.5</v>
      </c>
      <c r="O586" s="86">
        <v>1.34</v>
      </c>
      <c r="P586" s="84">
        <v>-18.57</v>
      </c>
      <c r="Q586" s="85">
        <v>5.28E-2</v>
      </c>
      <c r="R586" s="86">
        <v>5</v>
      </c>
      <c r="S586" s="84">
        <v>26.35</v>
      </c>
      <c r="T586" s="108">
        <v>4085195327</v>
      </c>
      <c r="U586" s="11" t="s">
        <v>63</v>
      </c>
      <c r="V586" s="11" t="s">
        <v>115</v>
      </c>
    </row>
    <row r="587" spans="1:22" x14ac:dyDescent="0.25">
      <c r="A587" s="11" t="s">
        <v>1281</v>
      </c>
      <c r="B587" s="82" t="s">
        <v>1282</v>
      </c>
      <c r="C587" s="109" t="s">
        <v>90</v>
      </c>
      <c r="D587" s="11" t="s">
        <v>85</v>
      </c>
      <c r="E587" s="11" t="s">
        <v>46</v>
      </c>
      <c r="F587" s="11" t="s">
        <v>86</v>
      </c>
      <c r="G587" s="83">
        <v>43290</v>
      </c>
      <c r="H587" s="84">
        <v>135.34</v>
      </c>
      <c r="I587" s="86">
        <v>7.2</v>
      </c>
      <c r="J587" s="84">
        <v>244.28</v>
      </c>
      <c r="K587" s="85">
        <v>1.8048999999999999</v>
      </c>
      <c r="L587" s="86">
        <v>33.93</v>
      </c>
      <c r="M587" s="85">
        <v>0</v>
      </c>
      <c r="N587" s="86">
        <v>0.6</v>
      </c>
      <c r="O587" s="86">
        <v>1.75</v>
      </c>
      <c r="P587" s="84">
        <v>2.7</v>
      </c>
      <c r="Q587" s="85">
        <v>0.12709999999999999</v>
      </c>
      <c r="R587" s="86">
        <v>0</v>
      </c>
      <c r="S587" s="84">
        <v>74.84</v>
      </c>
      <c r="T587" s="108">
        <v>2838619083</v>
      </c>
      <c r="U587" s="11" t="s">
        <v>63</v>
      </c>
      <c r="V587" s="11" t="s">
        <v>284</v>
      </c>
    </row>
    <row r="588" spans="1:22" x14ac:dyDescent="0.25">
      <c r="A588" s="11" t="s">
        <v>1283</v>
      </c>
      <c r="B588" s="82" t="s">
        <v>1284</v>
      </c>
      <c r="C588" s="109" t="s">
        <v>53</v>
      </c>
      <c r="D588" s="11" t="s">
        <v>45</v>
      </c>
      <c r="E588" s="11" t="s">
        <v>46</v>
      </c>
      <c r="F588" s="11" t="s">
        <v>47</v>
      </c>
      <c r="G588" s="83">
        <v>43290</v>
      </c>
      <c r="H588" s="84">
        <v>7.46</v>
      </c>
      <c r="I588" s="86">
        <v>1.46</v>
      </c>
      <c r="J588" s="84">
        <v>31.81</v>
      </c>
      <c r="K588" s="85">
        <v>4.2641</v>
      </c>
      <c r="L588" s="86">
        <v>21.79</v>
      </c>
      <c r="M588" s="85">
        <v>0</v>
      </c>
      <c r="N588" s="86">
        <v>1.1000000000000001</v>
      </c>
      <c r="O588" s="86">
        <v>1.56</v>
      </c>
      <c r="P588" s="84">
        <v>4.8099999999999996</v>
      </c>
      <c r="Q588" s="85">
        <v>6.6400000000000001E-2</v>
      </c>
      <c r="R588" s="86">
        <v>0</v>
      </c>
      <c r="S588" s="84">
        <v>0</v>
      </c>
      <c r="T588" s="108">
        <v>2175835773</v>
      </c>
      <c r="U588" s="11" t="s">
        <v>63</v>
      </c>
      <c r="V588" s="11" t="s">
        <v>100</v>
      </c>
    </row>
    <row r="589" spans="1:22" x14ac:dyDescent="0.25">
      <c r="A589" s="11" t="s">
        <v>1285</v>
      </c>
      <c r="B589" s="82" t="s">
        <v>1286</v>
      </c>
      <c r="C589" s="109" t="s">
        <v>44</v>
      </c>
      <c r="D589" s="11" t="s">
        <v>45</v>
      </c>
      <c r="E589" s="11" t="s">
        <v>46</v>
      </c>
      <c r="F589" s="11" t="s">
        <v>47</v>
      </c>
      <c r="G589" s="83">
        <v>43469</v>
      </c>
      <c r="H589" s="84">
        <v>7.03</v>
      </c>
      <c r="I589" s="86">
        <v>0.18</v>
      </c>
      <c r="J589" s="84">
        <v>182.46</v>
      </c>
      <c r="K589" s="85">
        <v>25.954499999999999</v>
      </c>
      <c r="L589" s="141">
        <v>1013.67</v>
      </c>
      <c r="M589" s="85">
        <v>0</v>
      </c>
      <c r="N589" s="86">
        <v>0.8</v>
      </c>
      <c r="O589" s="86">
        <v>1.23</v>
      </c>
      <c r="P589" s="84">
        <v>-86.39</v>
      </c>
      <c r="Q589" s="85">
        <v>5.0258000000000003</v>
      </c>
      <c r="R589" s="86">
        <v>0</v>
      </c>
      <c r="S589" s="84">
        <v>0</v>
      </c>
      <c r="T589" s="108">
        <v>20676623404</v>
      </c>
      <c r="U589" s="11" t="s">
        <v>48</v>
      </c>
      <c r="V589" s="11" t="s">
        <v>240</v>
      </c>
    </row>
    <row r="590" spans="1:22" x14ac:dyDescent="0.25">
      <c r="A590" s="11" t="s">
        <v>1287</v>
      </c>
      <c r="B590" s="82" t="s">
        <v>1288</v>
      </c>
      <c r="C590" s="109" t="s">
        <v>70</v>
      </c>
      <c r="D590" s="11" t="s">
        <v>45</v>
      </c>
      <c r="E590" s="11" t="s">
        <v>54</v>
      </c>
      <c r="F590" s="11" t="s">
        <v>91</v>
      </c>
      <c r="G590" s="83">
        <v>43306</v>
      </c>
      <c r="H590" s="84">
        <v>206.5</v>
      </c>
      <c r="I590" s="86">
        <v>7.56</v>
      </c>
      <c r="J590" s="84">
        <v>130.76</v>
      </c>
      <c r="K590" s="85">
        <v>0.63319999999999999</v>
      </c>
      <c r="L590" s="86">
        <v>17.3</v>
      </c>
      <c r="M590" s="85">
        <v>0</v>
      </c>
      <c r="N590" s="86">
        <v>1.4</v>
      </c>
      <c r="O590" s="11" t="s">
        <v>56</v>
      </c>
      <c r="P590" s="11" t="s">
        <v>56</v>
      </c>
      <c r="Q590" s="85">
        <v>4.3999999999999997E-2</v>
      </c>
      <c r="R590" s="86">
        <v>0</v>
      </c>
      <c r="S590" s="84">
        <v>118.23</v>
      </c>
      <c r="T590" s="108">
        <v>7196954256</v>
      </c>
      <c r="U590" s="11" t="s">
        <v>63</v>
      </c>
      <c r="V590" s="11" t="s">
        <v>268</v>
      </c>
    </row>
    <row r="591" spans="1:22" x14ac:dyDescent="0.25">
      <c r="A591" s="11" t="s">
        <v>1289</v>
      </c>
      <c r="B591" s="82" t="s">
        <v>1290</v>
      </c>
      <c r="C591" s="109" t="s">
        <v>132</v>
      </c>
      <c r="D591" s="11" t="s">
        <v>45</v>
      </c>
      <c r="E591" s="11" t="s">
        <v>54</v>
      </c>
      <c r="F591" s="11" t="s">
        <v>91</v>
      </c>
      <c r="G591" s="83">
        <v>43305</v>
      </c>
      <c r="H591" s="84">
        <v>45.3</v>
      </c>
      <c r="I591" s="86">
        <v>1.19</v>
      </c>
      <c r="J591" s="84">
        <v>20.57</v>
      </c>
      <c r="K591" s="85">
        <v>0.4541</v>
      </c>
      <c r="L591" s="86">
        <v>17.29</v>
      </c>
      <c r="M591" s="85">
        <v>8.4099999999999994E-2</v>
      </c>
      <c r="N591" s="86">
        <v>1</v>
      </c>
      <c r="O591" s="86">
        <v>1.31</v>
      </c>
      <c r="P591" s="84">
        <v>-18.48</v>
      </c>
      <c r="Q591" s="85">
        <v>4.3900000000000002E-2</v>
      </c>
      <c r="R591" s="86">
        <v>7</v>
      </c>
      <c r="S591" s="84">
        <v>23.82</v>
      </c>
      <c r="T591" s="108">
        <v>3667322395</v>
      </c>
      <c r="U591" s="11" t="s">
        <v>63</v>
      </c>
      <c r="V591" s="11" t="s">
        <v>71</v>
      </c>
    </row>
    <row r="592" spans="1:22" x14ac:dyDescent="0.25">
      <c r="A592" s="11" t="s">
        <v>1291</v>
      </c>
      <c r="B592" s="82" t="s">
        <v>1292</v>
      </c>
      <c r="C592" s="109" t="s">
        <v>106</v>
      </c>
      <c r="D592" s="11" t="s">
        <v>85</v>
      </c>
      <c r="E592" s="11" t="s">
        <v>44</v>
      </c>
      <c r="F592" s="11" t="s">
        <v>201</v>
      </c>
      <c r="G592" s="83">
        <v>43305</v>
      </c>
      <c r="H592" s="84">
        <v>29.65</v>
      </c>
      <c r="I592" s="86">
        <v>1.89</v>
      </c>
      <c r="J592" s="84">
        <v>32.42</v>
      </c>
      <c r="K592" s="85">
        <v>1.0933999999999999</v>
      </c>
      <c r="L592" s="86">
        <v>17.149999999999999</v>
      </c>
      <c r="M592" s="85">
        <v>3.3300000000000003E-2</v>
      </c>
      <c r="N592" s="86">
        <v>0.8</v>
      </c>
      <c r="O592" s="11" t="s">
        <v>56</v>
      </c>
      <c r="P592" s="11" t="s">
        <v>56</v>
      </c>
      <c r="Q592" s="85">
        <v>4.3299999999999998E-2</v>
      </c>
      <c r="R592" s="86">
        <v>13</v>
      </c>
      <c r="S592" s="84">
        <v>33.39</v>
      </c>
      <c r="T592" s="108">
        <v>1093364438</v>
      </c>
      <c r="U592" s="11" t="s">
        <v>169</v>
      </c>
      <c r="V592" s="11" t="s">
        <v>268</v>
      </c>
    </row>
    <row r="593" spans="1:22" x14ac:dyDescent="0.25">
      <c r="A593" s="11" t="s">
        <v>1293</v>
      </c>
      <c r="B593" s="82" t="s">
        <v>1294</v>
      </c>
      <c r="C593" s="109" t="s">
        <v>132</v>
      </c>
      <c r="D593" s="11" t="s">
        <v>85</v>
      </c>
      <c r="E593" s="11" t="s">
        <v>54</v>
      </c>
      <c r="F593" s="11" t="s">
        <v>107</v>
      </c>
      <c r="G593" s="83">
        <v>43483</v>
      </c>
      <c r="H593" s="84">
        <v>96.22</v>
      </c>
      <c r="I593" s="86">
        <v>2.5</v>
      </c>
      <c r="J593" s="84">
        <v>67.58</v>
      </c>
      <c r="K593" s="85">
        <v>0.70230000000000004</v>
      </c>
      <c r="L593" s="86">
        <v>27.03</v>
      </c>
      <c r="M593" s="85">
        <v>1.8599999999999998E-2</v>
      </c>
      <c r="N593" s="86">
        <v>0.5</v>
      </c>
      <c r="O593" s="86">
        <v>2.2000000000000002</v>
      </c>
      <c r="P593" s="84">
        <v>-7.78</v>
      </c>
      <c r="Q593" s="85">
        <v>9.2700000000000005E-2</v>
      </c>
      <c r="R593" s="86">
        <v>9</v>
      </c>
      <c r="S593" s="84">
        <v>7.23</v>
      </c>
      <c r="T593" s="108">
        <v>84042490277</v>
      </c>
      <c r="U593" s="11" t="s">
        <v>48</v>
      </c>
      <c r="V593" s="11" t="s">
        <v>375</v>
      </c>
    </row>
    <row r="594" spans="1:22" x14ac:dyDescent="0.25">
      <c r="A594" s="11" t="s">
        <v>1295</v>
      </c>
      <c r="B594" s="82" t="s">
        <v>1296</v>
      </c>
      <c r="C594" s="109" t="s">
        <v>44</v>
      </c>
      <c r="D594" s="11" t="s">
        <v>45</v>
      </c>
      <c r="E594" s="11" t="s">
        <v>46</v>
      </c>
      <c r="F594" s="11" t="s">
        <v>47</v>
      </c>
      <c r="G594" s="83">
        <v>43305</v>
      </c>
      <c r="H594" s="84">
        <v>12.59</v>
      </c>
      <c r="I594" s="86">
        <v>1.55</v>
      </c>
      <c r="J594" s="84">
        <v>41.75</v>
      </c>
      <c r="K594" s="85">
        <v>3.3161</v>
      </c>
      <c r="L594" s="86">
        <v>26.94</v>
      </c>
      <c r="M594" s="85">
        <v>1.44E-2</v>
      </c>
      <c r="N594" s="86">
        <v>0.8</v>
      </c>
      <c r="O594" s="86">
        <v>2.0099999999999998</v>
      </c>
      <c r="P594" s="84">
        <v>12.59</v>
      </c>
      <c r="Q594" s="85">
        <v>9.2200000000000004E-2</v>
      </c>
      <c r="R594" s="86">
        <v>0</v>
      </c>
      <c r="S594" s="84">
        <v>37.799999999999997</v>
      </c>
      <c r="T594" s="108">
        <v>1470953535</v>
      </c>
      <c r="U594" s="11" t="s">
        <v>169</v>
      </c>
      <c r="V594" s="11" t="s">
        <v>1151</v>
      </c>
    </row>
    <row r="595" spans="1:22" ht="30" x14ac:dyDescent="0.25">
      <c r="A595" s="11" t="s">
        <v>1297</v>
      </c>
      <c r="B595" s="82" t="s">
        <v>1298</v>
      </c>
      <c r="C595" s="109" t="s">
        <v>124</v>
      </c>
      <c r="D595" s="11" t="s">
        <v>85</v>
      </c>
      <c r="E595" s="11" t="s">
        <v>54</v>
      </c>
      <c r="F595" s="11" t="s">
        <v>107</v>
      </c>
      <c r="G595" s="83">
        <v>43263</v>
      </c>
      <c r="H595" s="84">
        <v>63.6</v>
      </c>
      <c r="I595" s="86">
        <v>1.65</v>
      </c>
      <c r="J595" s="84">
        <v>47.2</v>
      </c>
      <c r="K595" s="85">
        <v>0.74209999999999998</v>
      </c>
      <c r="L595" s="86">
        <v>28.61</v>
      </c>
      <c r="M595" s="85">
        <v>6.7999999999999996E-3</v>
      </c>
      <c r="N595" s="86">
        <v>1.4</v>
      </c>
      <c r="O595" s="11" t="s">
        <v>56</v>
      </c>
      <c r="P595" s="11" t="s">
        <v>56</v>
      </c>
      <c r="Q595" s="85">
        <v>0.10050000000000001</v>
      </c>
      <c r="R595" s="86">
        <v>2</v>
      </c>
      <c r="S595" s="84">
        <v>24.49</v>
      </c>
      <c r="T595" s="108">
        <v>63741335430</v>
      </c>
      <c r="U595" s="11" t="s">
        <v>48</v>
      </c>
      <c r="V595" s="11" t="s">
        <v>198</v>
      </c>
    </row>
    <row r="596" spans="1:22" x14ac:dyDescent="0.25">
      <c r="A596" s="11" t="s">
        <v>1299</v>
      </c>
      <c r="B596" s="82" t="s">
        <v>1300</v>
      </c>
      <c r="C596" s="109" t="s">
        <v>90</v>
      </c>
      <c r="D596" s="11" t="s">
        <v>45</v>
      </c>
      <c r="E596" s="11" t="s">
        <v>54</v>
      </c>
      <c r="F596" s="11" t="s">
        <v>91</v>
      </c>
      <c r="G596" s="83">
        <v>43300</v>
      </c>
      <c r="H596" s="84">
        <v>67.25</v>
      </c>
      <c r="I596" s="86">
        <v>1.75</v>
      </c>
      <c r="J596" s="84">
        <v>43.65</v>
      </c>
      <c r="K596" s="85">
        <v>0.64910000000000001</v>
      </c>
      <c r="L596" s="86">
        <v>24.94</v>
      </c>
      <c r="M596" s="85">
        <v>1.2800000000000001E-2</v>
      </c>
      <c r="N596" s="86">
        <v>1.1000000000000001</v>
      </c>
      <c r="O596" s="86">
        <v>0.59</v>
      </c>
      <c r="P596" s="84">
        <v>-55.63</v>
      </c>
      <c r="Q596" s="85">
        <v>8.2199999999999995E-2</v>
      </c>
      <c r="R596" s="86">
        <v>4</v>
      </c>
      <c r="S596" s="84">
        <v>17.54</v>
      </c>
      <c r="T596" s="108">
        <v>7898511426</v>
      </c>
      <c r="U596" s="11" t="s">
        <v>63</v>
      </c>
      <c r="V596" s="11" t="s">
        <v>254</v>
      </c>
    </row>
    <row r="597" spans="1:22" x14ac:dyDescent="0.25">
      <c r="A597" s="11" t="s">
        <v>1301</v>
      </c>
      <c r="B597" s="82" t="s">
        <v>1302</v>
      </c>
      <c r="C597" s="109" t="s">
        <v>53</v>
      </c>
      <c r="D597" s="11" t="s">
        <v>45</v>
      </c>
      <c r="E597" s="11" t="s">
        <v>46</v>
      </c>
      <c r="F597" s="11" t="s">
        <v>47</v>
      </c>
      <c r="G597" s="83">
        <v>43308</v>
      </c>
      <c r="H597" s="84">
        <v>17.2</v>
      </c>
      <c r="I597" s="86">
        <v>2.2400000000000002</v>
      </c>
      <c r="J597" s="84">
        <v>38.31</v>
      </c>
      <c r="K597" s="85">
        <v>2.2273000000000001</v>
      </c>
      <c r="L597" s="86">
        <v>17.100000000000001</v>
      </c>
      <c r="M597" s="85">
        <v>0</v>
      </c>
      <c r="N597" s="86">
        <v>0.7</v>
      </c>
      <c r="O597" s="86">
        <v>2.09</v>
      </c>
      <c r="P597" s="84">
        <v>11.35</v>
      </c>
      <c r="Q597" s="85">
        <v>4.2999999999999997E-2</v>
      </c>
      <c r="R597" s="86">
        <v>0</v>
      </c>
      <c r="S597" s="84">
        <v>34.85</v>
      </c>
      <c r="T597" s="108">
        <v>981042515</v>
      </c>
      <c r="U597" s="11" t="s">
        <v>169</v>
      </c>
      <c r="V597" s="11" t="s">
        <v>100</v>
      </c>
    </row>
    <row r="598" spans="1:22" x14ac:dyDescent="0.25">
      <c r="A598" s="11" t="s">
        <v>1303</v>
      </c>
      <c r="B598" s="82" t="s">
        <v>1304</v>
      </c>
      <c r="C598" s="109" t="s">
        <v>84</v>
      </c>
      <c r="D598" s="11" t="s">
        <v>85</v>
      </c>
      <c r="E598" s="11" t="s">
        <v>46</v>
      </c>
      <c r="F598" s="11" t="s">
        <v>86</v>
      </c>
      <c r="G598" s="83">
        <v>43259</v>
      </c>
      <c r="H598" s="84">
        <v>18.79</v>
      </c>
      <c r="I598" s="86">
        <v>1.5</v>
      </c>
      <c r="J598" s="84">
        <v>36.340000000000003</v>
      </c>
      <c r="K598" s="85">
        <v>1.9339999999999999</v>
      </c>
      <c r="L598" s="86">
        <v>24.23</v>
      </c>
      <c r="M598" s="85">
        <v>8.3000000000000001E-3</v>
      </c>
      <c r="N598" s="86">
        <v>0.8</v>
      </c>
      <c r="O598" s="86">
        <v>4</v>
      </c>
      <c r="P598" s="84">
        <v>13.6</v>
      </c>
      <c r="Q598" s="85">
        <v>7.8600000000000003E-2</v>
      </c>
      <c r="R598" s="86">
        <v>3</v>
      </c>
      <c r="S598" s="84">
        <v>29.12</v>
      </c>
      <c r="T598" s="108">
        <v>560871562</v>
      </c>
      <c r="U598" s="11" t="s">
        <v>169</v>
      </c>
      <c r="V598" s="11" t="s">
        <v>75</v>
      </c>
    </row>
    <row r="599" spans="1:22" x14ac:dyDescent="0.25">
      <c r="A599" s="11" t="s">
        <v>1305</v>
      </c>
      <c r="B599" s="82" t="s">
        <v>1306</v>
      </c>
      <c r="C599" s="109" t="s">
        <v>90</v>
      </c>
      <c r="D599" s="11" t="s">
        <v>45</v>
      </c>
      <c r="E599" s="11" t="s">
        <v>54</v>
      </c>
      <c r="F599" s="11" t="s">
        <v>91</v>
      </c>
      <c r="G599" s="83">
        <v>43210</v>
      </c>
      <c r="H599" s="84">
        <v>104.54</v>
      </c>
      <c r="I599" s="86">
        <v>2.72</v>
      </c>
      <c r="J599" s="84">
        <v>40.31</v>
      </c>
      <c r="K599" s="85">
        <v>0.3856</v>
      </c>
      <c r="L599" s="86">
        <v>14.82</v>
      </c>
      <c r="M599" s="85">
        <v>1.5900000000000001E-2</v>
      </c>
      <c r="N599" s="86">
        <v>1.1000000000000001</v>
      </c>
      <c r="O599" s="86">
        <v>1.35</v>
      </c>
      <c r="P599" s="84">
        <v>-18.440000000000001</v>
      </c>
      <c r="Q599" s="85">
        <v>3.1600000000000003E-2</v>
      </c>
      <c r="R599" s="86">
        <v>2</v>
      </c>
      <c r="S599" s="84">
        <v>6.91</v>
      </c>
      <c r="T599" s="108">
        <v>6325650996</v>
      </c>
      <c r="U599" s="11" t="s">
        <v>63</v>
      </c>
      <c r="V599" s="11" t="s">
        <v>304</v>
      </c>
    </row>
    <row r="600" spans="1:22" x14ac:dyDescent="0.25">
      <c r="A600" s="11" t="s">
        <v>1307</v>
      </c>
      <c r="B600" s="82" t="s">
        <v>1308</v>
      </c>
      <c r="C600" s="109" t="s">
        <v>74</v>
      </c>
      <c r="D600" s="11" t="s">
        <v>85</v>
      </c>
      <c r="E600" s="11" t="s">
        <v>54</v>
      </c>
      <c r="F600" s="11" t="s">
        <v>107</v>
      </c>
      <c r="G600" s="83">
        <v>43309</v>
      </c>
      <c r="H600" s="84">
        <v>67.459999999999994</v>
      </c>
      <c r="I600" s="86">
        <v>2.4700000000000002</v>
      </c>
      <c r="J600" s="84">
        <v>49.64</v>
      </c>
      <c r="K600" s="85">
        <v>0.73580000000000001</v>
      </c>
      <c r="L600" s="86">
        <v>20.100000000000001</v>
      </c>
      <c r="M600" s="85">
        <v>1.17E-2</v>
      </c>
      <c r="N600" s="86">
        <v>1.2</v>
      </c>
      <c r="O600" s="86">
        <v>5.46</v>
      </c>
      <c r="P600" s="84">
        <v>5.12</v>
      </c>
      <c r="Q600" s="85">
        <v>5.8000000000000003E-2</v>
      </c>
      <c r="R600" s="86">
        <v>20</v>
      </c>
      <c r="S600" s="84">
        <v>25.4</v>
      </c>
      <c r="T600" s="108">
        <v>7626391666</v>
      </c>
      <c r="U600" s="11" t="s">
        <v>63</v>
      </c>
      <c r="V600" s="11" t="s">
        <v>198</v>
      </c>
    </row>
    <row r="601" spans="1:22" x14ac:dyDescent="0.25">
      <c r="A601" s="11" t="s">
        <v>1309</v>
      </c>
      <c r="B601" s="82" t="s">
        <v>1310</v>
      </c>
      <c r="C601" s="109" t="s">
        <v>70</v>
      </c>
      <c r="D601" s="11" t="s">
        <v>45</v>
      </c>
      <c r="E601" s="11" t="s">
        <v>44</v>
      </c>
      <c r="F601" s="11" t="s">
        <v>186</v>
      </c>
      <c r="G601" s="83">
        <v>43309</v>
      </c>
      <c r="H601" s="84">
        <v>16.54</v>
      </c>
      <c r="I601" s="86">
        <v>1.06</v>
      </c>
      <c r="J601" s="84">
        <v>15.83</v>
      </c>
      <c r="K601" s="85">
        <v>0.95709999999999995</v>
      </c>
      <c r="L601" s="86">
        <v>14.93</v>
      </c>
      <c r="M601" s="85">
        <v>0</v>
      </c>
      <c r="N601" s="86">
        <v>1.4</v>
      </c>
      <c r="O601" s="86">
        <v>1.66</v>
      </c>
      <c r="P601" s="84">
        <v>-30.52</v>
      </c>
      <c r="Q601" s="85">
        <v>3.2199999999999999E-2</v>
      </c>
      <c r="R601" s="86">
        <v>0</v>
      </c>
      <c r="S601" s="84">
        <v>11.87</v>
      </c>
      <c r="T601" s="108">
        <v>2142305549</v>
      </c>
      <c r="U601" s="11" t="s">
        <v>63</v>
      </c>
      <c r="V601" s="11" t="s">
        <v>304</v>
      </c>
    </row>
    <row r="602" spans="1:22" x14ac:dyDescent="0.25">
      <c r="A602" s="11" t="s">
        <v>1311</v>
      </c>
      <c r="B602" s="82" t="s">
        <v>1312</v>
      </c>
      <c r="C602" s="109" t="s">
        <v>44</v>
      </c>
      <c r="D602" s="11" t="s">
        <v>45</v>
      </c>
      <c r="E602" s="11" t="s">
        <v>46</v>
      </c>
      <c r="F602" s="11" t="s">
        <v>47</v>
      </c>
      <c r="G602" s="83">
        <v>43309</v>
      </c>
      <c r="H602" s="84">
        <v>10.74</v>
      </c>
      <c r="I602" s="86">
        <v>0.75</v>
      </c>
      <c r="J602" s="84">
        <v>29.92</v>
      </c>
      <c r="K602" s="85">
        <v>2.7858000000000001</v>
      </c>
      <c r="L602" s="86">
        <v>39.89</v>
      </c>
      <c r="M602" s="85">
        <v>0</v>
      </c>
      <c r="N602" s="86">
        <v>1.1000000000000001</v>
      </c>
      <c r="O602" s="86">
        <v>4</v>
      </c>
      <c r="P602" s="84">
        <v>10.74</v>
      </c>
      <c r="Q602" s="85">
        <v>0.157</v>
      </c>
      <c r="R602" s="86">
        <v>0</v>
      </c>
      <c r="S602" s="84">
        <v>0</v>
      </c>
      <c r="T602" s="108">
        <v>289384496</v>
      </c>
      <c r="U602" s="11" t="s">
        <v>169</v>
      </c>
      <c r="V602" s="11" t="s">
        <v>127</v>
      </c>
    </row>
    <row r="603" spans="1:22" x14ac:dyDescent="0.25">
      <c r="A603" s="11" t="s">
        <v>186</v>
      </c>
      <c r="B603" s="82" t="s">
        <v>1313</v>
      </c>
      <c r="C603" s="109" t="s">
        <v>106</v>
      </c>
      <c r="D603" s="11" t="s">
        <v>85</v>
      </c>
      <c r="E603" s="11" t="s">
        <v>44</v>
      </c>
      <c r="F603" s="11" t="s">
        <v>201</v>
      </c>
      <c r="G603" s="83">
        <v>43310</v>
      </c>
      <c r="H603" s="84">
        <v>54.5</v>
      </c>
      <c r="I603" s="86">
        <v>2.73</v>
      </c>
      <c r="J603" s="84">
        <v>51.14</v>
      </c>
      <c r="K603" s="85">
        <v>0.93830000000000002</v>
      </c>
      <c r="L603" s="86">
        <v>18.73</v>
      </c>
      <c r="M603" s="85">
        <v>3.8999999999999998E-3</v>
      </c>
      <c r="N603" s="86">
        <v>1.8</v>
      </c>
      <c r="O603" s="11" t="s">
        <v>56</v>
      </c>
      <c r="P603" s="11" t="s">
        <v>56</v>
      </c>
      <c r="Q603" s="85">
        <v>5.1200000000000002E-2</v>
      </c>
      <c r="R603" s="86">
        <v>1</v>
      </c>
      <c r="S603" s="84">
        <v>65.28</v>
      </c>
      <c r="T603" s="108">
        <v>3682683919</v>
      </c>
      <c r="U603" s="11" t="s">
        <v>63</v>
      </c>
      <c r="V603" s="11" t="s">
        <v>198</v>
      </c>
    </row>
    <row r="604" spans="1:22" x14ac:dyDescent="0.25">
      <c r="A604" s="11" t="s">
        <v>1314</v>
      </c>
      <c r="B604" s="82" t="s">
        <v>1315</v>
      </c>
      <c r="C604" s="109" t="s">
        <v>124</v>
      </c>
      <c r="D604" s="11" t="s">
        <v>85</v>
      </c>
      <c r="E604" s="11" t="s">
        <v>54</v>
      </c>
      <c r="F604" s="11" t="s">
        <v>107</v>
      </c>
      <c r="G604" s="83">
        <v>43310</v>
      </c>
      <c r="H604" s="84">
        <v>70.040000000000006</v>
      </c>
      <c r="I604" s="86">
        <v>1.82</v>
      </c>
      <c r="J604" s="84">
        <v>34.29</v>
      </c>
      <c r="K604" s="85">
        <v>0.48959999999999998</v>
      </c>
      <c r="L604" s="86">
        <v>18.84</v>
      </c>
      <c r="M604" s="85">
        <v>5.7999999999999996E-3</v>
      </c>
      <c r="N604" s="86">
        <v>1.3</v>
      </c>
      <c r="O604" s="11" t="s">
        <v>56</v>
      </c>
      <c r="P604" s="11" t="s">
        <v>56</v>
      </c>
      <c r="Q604" s="85">
        <v>5.1700000000000003E-2</v>
      </c>
      <c r="R604" s="86">
        <v>4</v>
      </c>
      <c r="S604" s="84">
        <v>25.28</v>
      </c>
      <c r="T604" s="108">
        <v>1830235656</v>
      </c>
      <c r="U604" s="11" t="s">
        <v>169</v>
      </c>
      <c r="V604" s="11" t="s">
        <v>268</v>
      </c>
    </row>
    <row r="605" spans="1:22" x14ac:dyDescent="0.25">
      <c r="A605" s="11" t="s">
        <v>1316</v>
      </c>
      <c r="B605" s="82" t="s">
        <v>1317</v>
      </c>
      <c r="C605" s="109" t="s">
        <v>95</v>
      </c>
      <c r="D605" s="11" t="s">
        <v>53</v>
      </c>
      <c r="E605" s="11" t="s">
        <v>54</v>
      </c>
      <c r="F605" s="11" t="s">
        <v>55</v>
      </c>
      <c r="G605" s="83">
        <v>43171</v>
      </c>
      <c r="H605" s="84">
        <v>59.91</v>
      </c>
      <c r="I605" s="86">
        <v>1.67</v>
      </c>
      <c r="J605" s="84">
        <v>25.43</v>
      </c>
      <c r="K605" s="85">
        <v>0.42449999999999999</v>
      </c>
      <c r="L605" s="86">
        <v>15.23</v>
      </c>
      <c r="M605" s="85">
        <v>1.9699999999999999E-2</v>
      </c>
      <c r="N605" s="86">
        <v>1.1000000000000001</v>
      </c>
      <c r="O605" s="11" t="s">
        <v>56</v>
      </c>
      <c r="P605" s="11" t="s">
        <v>56</v>
      </c>
      <c r="Q605" s="85">
        <v>3.3599999999999998E-2</v>
      </c>
      <c r="R605" s="86">
        <v>6</v>
      </c>
      <c r="S605" s="84">
        <v>34.090000000000003</v>
      </c>
      <c r="T605" s="108">
        <v>2348400259</v>
      </c>
      <c r="U605" s="11" t="s">
        <v>63</v>
      </c>
      <c r="V605" s="11" t="s">
        <v>268</v>
      </c>
    </row>
    <row r="606" spans="1:22" x14ac:dyDescent="0.25">
      <c r="A606" s="11" t="s">
        <v>1318</v>
      </c>
      <c r="B606" s="82" t="s">
        <v>1319</v>
      </c>
      <c r="C606" s="109" t="s">
        <v>70</v>
      </c>
      <c r="D606" s="11" t="s">
        <v>45</v>
      </c>
      <c r="E606" s="11" t="s">
        <v>46</v>
      </c>
      <c r="F606" s="11" t="s">
        <v>47</v>
      </c>
      <c r="G606" s="83">
        <v>43309</v>
      </c>
      <c r="H606" s="84">
        <v>0</v>
      </c>
      <c r="I606" s="86">
        <v>-1.3</v>
      </c>
      <c r="J606" s="84">
        <v>25.61</v>
      </c>
      <c r="K606" s="11" t="s">
        <v>56</v>
      </c>
      <c r="L606" s="11" t="s">
        <v>56</v>
      </c>
      <c r="M606" s="85">
        <v>0</v>
      </c>
      <c r="N606" s="86">
        <v>2.2000000000000002</v>
      </c>
      <c r="O606" s="86">
        <v>4</v>
      </c>
      <c r="P606" s="84">
        <v>-12.52</v>
      </c>
      <c r="Q606" s="85">
        <v>-0.14099999999999999</v>
      </c>
      <c r="R606" s="86">
        <v>0</v>
      </c>
      <c r="S606" s="84">
        <v>36.89</v>
      </c>
      <c r="T606" s="108">
        <v>2348590715</v>
      </c>
      <c r="U606" s="11" t="s">
        <v>63</v>
      </c>
      <c r="V606" s="11" t="s">
        <v>1050</v>
      </c>
    </row>
    <row r="607" spans="1:22" x14ac:dyDescent="0.25">
      <c r="A607" s="11" t="s">
        <v>1320</v>
      </c>
      <c r="B607" s="82" t="s">
        <v>1321</v>
      </c>
      <c r="C607" s="109" t="s">
        <v>124</v>
      </c>
      <c r="D607" s="11" t="s">
        <v>85</v>
      </c>
      <c r="E607" s="11" t="s">
        <v>44</v>
      </c>
      <c r="F607" s="11" t="s">
        <v>201</v>
      </c>
      <c r="G607" s="83">
        <v>43237</v>
      </c>
      <c r="H607" s="84">
        <v>35.61</v>
      </c>
      <c r="I607" s="86">
        <v>2.2000000000000002</v>
      </c>
      <c r="J607" s="84">
        <v>33.69</v>
      </c>
      <c r="K607" s="85">
        <v>0.94610000000000005</v>
      </c>
      <c r="L607" s="86">
        <v>15.31</v>
      </c>
      <c r="M607" s="85">
        <v>0</v>
      </c>
      <c r="N607" s="86">
        <v>0.6</v>
      </c>
      <c r="O607" s="86">
        <v>3.61</v>
      </c>
      <c r="P607" s="84">
        <v>7.01</v>
      </c>
      <c r="Q607" s="85">
        <v>3.4099999999999998E-2</v>
      </c>
      <c r="R607" s="86">
        <v>0</v>
      </c>
      <c r="S607" s="84">
        <v>28.66</v>
      </c>
      <c r="T607" s="108">
        <v>2946358829</v>
      </c>
      <c r="U607" s="11" t="s">
        <v>63</v>
      </c>
      <c r="V607" s="11" t="s">
        <v>139</v>
      </c>
    </row>
    <row r="608" spans="1:22" x14ac:dyDescent="0.25">
      <c r="A608" s="11" t="s">
        <v>1322</v>
      </c>
      <c r="B608" s="82" t="s">
        <v>1323</v>
      </c>
      <c r="C608" s="109" t="s">
        <v>90</v>
      </c>
      <c r="D608" s="11" t="s">
        <v>45</v>
      </c>
      <c r="E608" s="11" t="s">
        <v>44</v>
      </c>
      <c r="F608" s="11" t="s">
        <v>186</v>
      </c>
      <c r="G608" s="83">
        <v>43491</v>
      </c>
      <c r="H608" s="84">
        <v>545.08000000000004</v>
      </c>
      <c r="I608" s="86">
        <v>14.16</v>
      </c>
      <c r="J608" s="84">
        <v>418.96</v>
      </c>
      <c r="K608" s="85">
        <v>0.76859999999999995</v>
      </c>
      <c r="L608" s="86">
        <v>29.59</v>
      </c>
      <c r="M608" s="85">
        <v>8.0999999999999996E-3</v>
      </c>
      <c r="N608" s="86">
        <v>1.3</v>
      </c>
      <c r="O608" s="86">
        <v>1.04</v>
      </c>
      <c r="P608" s="84">
        <v>-115.29</v>
      </c>
      <c r="Q608" s="85">
        <v>0.10539999999999999</v>
      </c>
      <c r="R608" s="86">
        <v>20</v>
      </c>
      <c r="S608" s="84">
        <v>111.82</v>
      </c>
      <c r="T608" s="108">
        <v>39225682227</v>
      </c>
      <c r="U608" s="11" t="s">
        <v>48</v>
      </c>
      <c r="V608" s="11" t="s">
        <v>64</v>
      </c>
    </row>
    <row r="609" spans="1:22" x14ac:dyDescent="0.25">
      <c r="A609" s="11" t="s">
        <v>1324</v>
      </c>
      <c r="B609" s="82" t="s">
        <v>1325</v>
      </c>
      <c r="C609" s="109" t="s">
        <v>95</v>
      </c>
      <c r="D609" s="11" t="s">
        <v>85</v>
      </c>
      <c r="E609" s="11" t="s">
        <v>54</v>
      </c>
      <c r="F609" s="11" t="s">
        <v>107</v>
      </c>
      <c r="G609" s="83">
        <v>43171</v>
      </c>
      <c r="H609" s="84">
        <v>156</v>
      </c>
      <c r="I609" s="86">
        <v>6.07</v>
      </c>
      <c r="J609" s="84">
        <v>24.22</v>
      </c>
      <c r="K609" s="85">
        <v>0.15529999999999999</v>
      </c>
      <c r="L609" s="86">
        <v>3.99</v>
      </c>
      <c r="M609" s="85">
        <v>4.2900000000000001E-2</v>
      </c>
      <c r="N609" s="86">
        <v>1.1000000000000001</v>
      </c>
      <c r="O609" s="86">
        <v>2.63</v>
      </c>
      <c r="P609" s="84">
        <v>-3.32</v>
      </c>
      <c r="Q609" s="85">
        <v>-2.2499999999999999E-2</v>
      </c>
      <c r="R609" s="86">
        <v>6</v>
      </c>
      <c r="S609" s="84">
        <v>61.99</v>
      </c>
      <c r="T609" s="108">
        <v>1257308604</v>
      </c>
      <c r="U609" s="11" t="s">
        <v>169</v>
      </c>
      <c r="V609" s="11" t="s">
        <v>254</v>
      </c>
    </row>
    <row r="610" spans="1:22" x14ac:dyDescent="0.25">
      <c r="A610" s="11" t="s">
        <v>1326</v>
      </c>
      <c r="B610" s="82" t="s">
        <v>1327</v>
      </c>
      <c r="C610" s="109" t="s">
        <v>132</v>
      </c>
      <c r="D610" s="11" t="s">
        <v>85</v>
      </c>
      <c r="E610" s="11" t="s">
        <v>54</v>
      </c>
      <c r="F610" s="11" t="s">
        <v>107</v>
      </c>
      <c r="G610" s="83">
        <v>43310</v>
      </c>
      <c r="H610" s="84">
        <v>94.91</v>
      </c>
      <c r="I610" s="86">
        <v>2.89</v>
      </c>
      <c r="J610" s="84">
        <v>63.1</v>
      </c>
      <c r="K610" s="85">
        <v>0.66479999999999995</v>
      </c>
      <c r="L610" s="86">
        <v>21.83</v>
      </c>
      <c r="M610" s="85">
        <v>1.0500000000000001E-2</v>
      </c>
      <c r="N610" s="86">
        <v>0.9</v>
      </c>
      <c r="O610" s="11" t="s">
        <v>56</v>
      </c>
      <c r="P610" s="11" t="s">
        <v>56</v>
      </c>
      <c r="Q610" s="85">
        <v>6.6699999999999995E-2</v>
      </c>
      <c r="R610" s="86">
        <v>4</v>
      </c>
      <c r="S610" s="84">
        <v>45.41</v>
      </c>
      <c r="T610" s="108">
        <v>3779689908</v>
      </c>
      <c r="U610" s="11" t="s">
        <v>63</v>
      </c>
      <c r="V610" s="11" t="s">
        <v>57</v>
      </c>
    </row>
    <row r="611" spans="1:22" x14ac:dyDescent="0.25">
      <c r="A611" s="11" t="s">
        <v>1328</v>
      </c>
      <c r="B611" s="82" t="s">
        <v>1329</v>
      </c>
      <c r="C611" s="109" t="s">
        <v>70</v>
      </c>
      <c r="D611" s="11" t="s">
        <v>45</v>
      </c>
      <c r="E611" s="11" t="s">
        <v>54</v>
      </c>
      <c r="F611" s="11" t="s">
        <v>91</v>
      </c>
      <c r="G611" s="83">
        <v>43252</v>
      </c>
      <c r="H611" s="84">
        <v>374.55</v>
      </c>
      <c r="I611" s="86">
        <v>9.73</v>
      </c>
      <c r="J611" s="84">
        <v>239.56</v>
      </c>
      <c r="K611" s="85">
        <v>0.63959999999999995</v>
      </c>
      <c r="L611" s="86">
        <v>24.62</v>
      </c>
      <c r="M611" s="85">
        <v>0</v>
      </c>
      <c r="N611" s="86">
        <v>2.1</v>
      </c>
      <c r="O611" s="11" t="s">
        <v>56</v>
      </c>
      <c r="P611" s="11" t="s">
        <v>56</v>
      </c>
      <c r="Q611" s="85">
        <v>8.0600000000000005E-2</v>
      </c>
      <c r="R611" s="86">
        <v>0</v>
      </c>
      <c r="S611" s="84">
        <v>156.32</v>
      </c>
      <c r="T611" s="108">
        <v>12597619416</v>
      </c>
      <c r="U611" s="11" t="s">
        <v>48</v>
      </c>
      <c r="V611" s="11" t="s">
        <v>268</v>
      </c>
    </row>
    <row r="612" spans="1:22" x14ac:dyDescent="0.25">
      <c r="A612" s="11" t="s">
        <v>1330</v>
      </c>
      <c r="B612" s="82" t="s">
        <v>1331</v>
      </c>
      <c r="C612" s="109" t="s">
        <v>70</v>
      </c>
      <c r="D612" s="11" t="s">
        <v>45</v>
      </c>
      <c r="E612" s="11" t="s">
        <v>46</v>
      </c>
      <c r="F612" s="11" t="s">
        <v>47</v>
      </c>
      <c r="G612" s="83">
        <v>43311</v>
      </c>
      <c r="H612" s="84">
        <v>2.54</v>
      </c>
      <c r="I612" s="86">
        <v>1.1100000000000001</v>
      </c>
      <c r="J612" s="84">
        <v>29.69</v>
      </c>
      <c r="K612" s="85">
        <v>11.689</v>
      </c>
      <c r="L612" s="86">
        <v>26.75</v>
      </c>
      <c r="M612" s="85">
        <v>3.6999999999999998E-2</v>
      </c>
      <c r="N612" s="86">
        <v>0.8</v>
      </c>
      <c r="O612" s="86">
        <v>0.45</v>
      </c>
      <c r="P612" s="84">
        <v>-27.53</v>
      </c>
      <c r="Q612" s="85">
        <v>9.1200000000000003E-2</v>
      </c>
      <c r="R612" s="86">
        <v>19</v>
      </c>
      <c r="S612" s="84">
        <v>19.899999999999999</v>
      </c>
      <c r="T612" s="108">
        <v>2538680014</v>
      </c>
      <c r="U612" s="11" t="s">
        <v>63</v>
      </c>
      <c r="V612" s="11" t="s">
        <v>222</v>
      </c>
    </row>
    <row r="613" spans="1:22" x14ac:dyDescent="0.25">
      <c r="A613" s="11" t="s">
        <v>1332</v>
      </c>
      <c r="B613" s="82" t="s">
        <v>1333</v>
      </c>
      <c r="C613" s="109" t="s">
        <v>52</v>
      </c>
      <c r="D613" s="11" t="s">
        <v>53</v>
      </c>
      <c r="E613" s="11" t="s">
        <v>54</v>
      </c>
      <c r="F613" s="11" t="s">
        <v>55</v>
      </c>
      <c r="G613" s="83">
        <v>43241</v>
      </c>
      <c r="H613" s="84">
        <v>184.97</v>
      </c>
      <c r="I613" s="86">
        <v>7.39</v>
      </c>
      <c r="J613" s="84">
        <v>104.94</v>
      </c>
      <c r="K613" s="85">
        <v>0.56730000000000003</v>
      </c>
      <c r="L613" s="86">
        <v>14.2</v>
      </c>
      <c r="M613" s="85">
        <v>2.7799999999999998E-2</v>
      </c>
      <c r="N613" s="86">
        <v>0.6</v>
      </c>
      <c r="O613" s="86">
        <v>1.48</v>
      </c>
      <c r="P613" s="84">
        <v>-52.35</v>
      </c>
      <c r="Q613" s="85">
        <v>2.8500000000000001E-2</v>
      </c>
      <c r="R613" s="86">
        <v>15</v>
      </c>
      <c r="S613" s="84">
        <v>128.91</v>
      </c>
      <c r="T613" s="108">
        <v>11937764797</v>
      </c>
      <c r="U613" s="11" t="s">
        <v>48</v>
      </c>
      <c r="V613" s="11" t="s">
        <v>127</v>
      </c>
    </row>
    <row r="614" spans="1:22" x14ac:dyDescent="0.25">
      <c r="A614" s="11" t="s">
        <v>1334</v>
      </c>
      <c r="B614" s="82" t="s">
        <v>1335</v>
      </c>
      <c r="C614" s="109" t="s">
        <v>52</v>
      </c>
      <c r="D614" s="11" t="s">
        <v>53</v>
      </c>
      <c r="E614" s="11" t="s">
        <v>54</v>
      </c>
      <c r="F614" s="11" t="s">
        <v>55</v>
      </c>
      <c r="G614" s="83">
        <v>43312</v>
      </c>
      <c r="H614" s="84">
        <v>34.79</v>
      </c>
      <c r="I614" s="86">
        <v>1.25</v>
      </c>
      <c r="J614" s="84">
        <v>22.2</v>
      </c>
      <c r="K614" s="85">
        <v>0.6381</v>
      </c>
      <c r="L614" s="86">
        <v>17.760000000000002</v>
      </c>
      <c r="M614" s="85">
        <v>6.08E-2</v>
      </c>
      <c r="N614" s="86">
        <v>0.8</v>
      </c>
      <c r="O614" s="86">
        <v>3.46</v>
      </c>
      <c r="P614" s="84">
        <v>-17.97</v>
      </c>
      <c r="Q614" s="85">
        <v>4.6300000000000001E-2</v>
      </c>
      <c r="R614" s="86">
        <v>20</v>
      </c>
      <c r="S614" s="84">
        <v>11.47</v>
      </c>
      <c r="T614" s="108">
        <v>2084735471</v>
      </c>
      <c r="U614" s="11" t="s">
        <v>63</v>
      </c>
      <c r="V614" s="11" t="s">
        <v>71</v>
      </c>
    </row>
    <row r="615" spans="1:22" x14ac:dyDescent="0.25">
      <c r="A615" s="11" t="s">
        <v>1336</v>
      </c>
      <c r="B615" s="82" t="s">
        <v>1337</v>
      </c>
      <c r="C615" s="109" t="s">
        <v>84</v>
      </c>
      <c r="D615" s="11" t="s">
        <v>45</v>
      </c>
      <c r="E615" s="11" t="s">
        <v>54</v>
      </c>
      <c r="F615" s="11" t="s">
        <v>91</v>
      </c>
      <c r="G615" s="83">
        <v>43312</v>
      </c>
      <c r="H615" s="84">
        <v>130.44</v>
      </c>
      <c r="I615" s="86">
        <v>3.39</v>
      </c>
      <c r="J615" s="84">
        <v>52.35</v>
      </c>
      <c r="K615" s="85">
        <v>0.40129999999999999</v>
      </c>
      <c r="L615" s="86">
        <v>15.44</v>
      </c>
      <c r="M615" s="85">
        <v>6.1000000000000004E-3</v>
      </c>
      <c r="N615" s="86">
        <v>1.7</v>
      </c>
      <c r="O615" s="86">
        <v>1.1100000000000001</v>
      </c>
      <c r="P615" s="84">
        <v>-58.16</v>
      </c>
      <c r="Q615" s="85">
        <v>3.4700000000000002E-2</v>
      </c>
      <c r="R615" s="86">
        <v>2</v>
      </c>
      <c r="S615" s="84">
        <v>60.32</v>
      </c>
      <c r="T615" s="108">
        <v>2716703170</v>
      </c>
      <c r="U615" s="11" t="s">
        <v>63</v>
      </c>
      <c r="V615" s="11" t="s">
        <v>92</v>
      </c>
    </row>
    <row r="616" spans="1:22" x14ac:dyDescent="0.25">
      <c r="A616" s="11" t="s">
        <v>1338</v>
      </c>
      <c r="B616" s="82" t="s">
        <v>1339</v>
      </c>
      <c r="C616" s="109" t="s">
        <v>90</v>
      </c>
      <c r="D616" s="11" t="s">
        <v>85</v>
      </c>
      <c r="E616" s="11" t="s">
        <v>46</v>
      </c>
      <c r="F616" s="11" t="s">
        <v>86</v>
      </c>
      <c r="G616" s="83">
        <v>43313</v>
      </c>
      <c r="H616" s="84">
        <v>39.65</v>
      </c>
      <c r="I616" s="86">
        <v>1.66</v>
      </c>
      <c r="J616" s="84">
        <v>80.290000000000006</v>
      </c>
      <c r="K616" s="85">
        <v>2.0249999999999999</v>
      </c>
      <c r="L616" s="86">
        <v>48.37</v>
      </c>
      <c r="M616" s="85">
        <v>0</v>
      </c>
      <c r="N616" s="86">
        <v>1.5</v>
      </c>
      <c r="O616" s="86">
        <v>5.58</v>
      </c>
      <c r="P616" s="84">
        <v>4.78</v>
      </c>
      <c r="Q616" s="85">
        <v>0.1993</v>
      </c>
      <c r="R616" s="86">
        <v>0</v>
      </c>
      <c r="S616" s="84">
        <v>37.43</v>
      </c>
      <c r="T616" s="108">
        <v>3459615849</v>
      </c>
      <c r="U616" s="11" t="s">
        <v>63</v>
      </c>
      <c r="V616" s="11" t="s">
        <v>100</v>
      </c>
    </row>
    <row r="617" spans="1:22" x14ac:dyDescent="0.25">
      <c r="A617" s="11" t="s">
        <v>1340</v>
      </c>
      <c r="B617" s="82" t="s">
        <v>1341</v>
      </c>
      <c r="C617" s="109" t="s">
        <v>53</v>
      </c>
      <c r="D617" s="11" t="s">
        <v>45</v>
      </c>
      <c r="E617" s="11" t="s">
        <v>46</v>
      </c>
      <c r="F617" s="11" t="s">
        <v>47</v>
      </c>
      <c r="G617" s="83">
        <v>43278</v>
      </c>
      <c r="H617" s="84">
        <v>0</v>
      </c>
      <c r="I617" s="86">
        <v>0.56000000000000005</v>
      </c>
      <c r="J617" s="84">
        <v>44.6</v>
      </c>
      <c r="K617" s="11" t="s">
        <v>56</v>
      </c>
      <c r="L617" s="86">
        <v>79.64</v>
      </c>
      <c r="M617" s="85">
        <v>4.48E-2</v>
      </c>
      <c r="N617" s="86">
        <v>1.4</v>
      </c>
      <c r="O617" s="86">
        <v>1.1100000000000001</v>
      </c>
      <c r="P617" s="84">
        <v>-11.55</v>
      </c>
      <c r="Q617" s="85">
        <v>0.35570000000000002</v>
      </c>
      <c r="R617" s="86">
        <v>0</v>
      </c>
      <c r="S617" s="84">
        <v>32.840000000000003</v>
      </c>
      <c r="T617" s="108">
        <v>61680192289</v>
      </c>
      <c r="U617" s="11" t="s">
        <v>48</v>
      </c>
      <c r="V617" s="11" t="s">
        <v>222</v>
      </c>
    </row>
    <row r="618" spans="1:22" x14ac:dyDescent="0.25">
      <c r="A618" s="11" t="s">
        <v>1342</v>
      </c>
      <c r="B618" s="82" t="s">
        <v>1343</v>
      </c>
      <c r="C618" s="109" t="s">
        <v>90</v>
      </c>
      <c r="D618" s="11" t="s">
        <v>45</v>
      </c>
      <c r="E618" s="11" t="s">
        <v>46</v>
      </c>
      <c r="F618" s="11" t="s">
        <v>47</v>
      </c>
      <c r="G618" s="83">
        <v>43313</v>
      </c>
      <c r="H618" s="84">
        <v>6.48</v>
      </c>
      <c r="I618" s="86">
        <v>1.33</v>
      </c>
      <c r="J618" s="84">
        <v>14.58</v>
      </c>
      <c r="K618" s="85">
        <v>2.25</v>
      </c>
      <c r="L618" s="86">
        <v>10.96</v>
      </c>
      <c r="M618" s="85">
        <v>1.7100000000000001E-2</v>
      </c>
      <c r="N618" s="86">
        <v>2.4</v>
      </c>
      <c r="O618" s="86">
        <v>3.16</v>
      </c>
      <c r="P618" s="84">
        <v>-3.53</v>
      </c>
      <c r="Q618" s="85">
        <v>1.23E-2</v>
      </c>
      <c r="R618" s="86">
        <v>0</v>
      </c>
      <c r="S618" s="84">
        <v>30.79</v>
      </c>
      <c r="T618" s="108">
        <v>1130110374</v>
      </c>
      <c r="U618" s="11" t="s">
        <v>169</v>
      </c>
      <c r="V618" s="11" t="s">
        <v>235</v>
      </c>
    </row>
    <row r="619" spans="1:22" x14ac:dyDescent="0.25">
      <c r="A619" s="11" t="s">
        <v>1344</v>
      </c>
      <c r="B619" s="82" t="s">
        <v>1345</v>
      </c>
      <c r="C619" s="109" t="s">
        <v>70</v>
      </c>
      <c r="D619" s="11" t="s">
        <v>45</v>
      </c>
      <c r="E619" s="11" t="s">
        <v>46</v>
      </c>
      <c r="F619" s="11" t="s">
        <v>47</v>
      </c>
      <c r="G619" s="83">
        <v>43203</v>
      </c>
      <c r="H619" s="84">
        <v>0</v>
      </c>
      <c r="I619" s="86">
        <v>1.94</v>
      </c>
      <c r="J619" s="84">
        <v>92.81</v>
      </c>
      <c r="K619" s="11" t="s">
        <v>56</v>
      </c>
      <c r="L619" s="86">
        <v>47.84</v>
      </c>
      <c r="M619" s="85">
        <v>3.3799999999999997E-2</v>
      </c>
      <c r="N619" s="86">
        <v>1.3</v>
      </c>
      <c r="O619" s="86">
        <v>4.08</v>
      </c>
      <c r="P619" s="84">
        <v>-66.44</v>
      </c>
      <c r="Q619" s="85">
        <v>0.19670000000000001</v>
      </c>
      <c r="R619" s="86">
        <v>7</v>
      </c>
      <c r="S619" s="84">
        <v>48.11</v>
      </c>
      <c r="T619" s="108">
        <v>7913975315</v>
      </c>
      <c r="U619" s="11" t="s">
        <v>63</v>
      </c>
      <c r="V619" s="11" t="s">
        <v>71</v>
      </c>
    </row>
    <row r="620" spans="1:22" x14ac:dyDescent="0.25">
      <c r="A620" s="11" t="s">
        <v>1346</v>
      </c>
      <c r="B620" s="82" t="s">
        <v>1347</v>
      </c>
      <c r="C620" s="109" t="s">
        <v>106</v>
      </c>
      <c r="D620" s="11" t="s">
        <v>53</v>
      </c>
      <c r="E620" s="11" t="s">
        <v>54</v>
      </c>
      <c r="F620" s="11" t="s">
        <v>55</v>
      </c>
      <c r="G620" s="83">
        <v>43314</v>
      </c>
      <c r="H620" s="84">
        <v>38.020000000000003</v>
      </c>
      <c r="I620" s="86">
        <v>1.85</v>
      </c>
      <c r="J620" s="84">
        <v>28.1</v>
      </c>
      <c r="K620" s="85">
        <v>0.73909999999999998</v>
      </c>
      <c r="L620" s="86">
        <v>15.19</v>
      </c>
      <c r="M620" s="85">
        <v>1.2800000000000001E-2</v>
      </c>
      <c r="N620" s="86">
        <v>0.8</v>
      </c>
      <c r="O620" s="86">
        <v>2.2599999999999998</v>
      </c>
      <c r="P620" s="84">
        <v>-22.36</v>
      </c>
      <c r="Q620" s="85">
        <v>3.3399999999999999E-2</v>
      </c>
      <c r="R620" s="86">
        <v>14</v>
      </c>
      <c r="S620" s="84">
        <v>17.72</v>
      </c>
      <c r="T620" s="108">
        <v>3108365842</v>
      </c>
      <c r="U620" s="11" t="s">
        <v>63</v>
      </c>
      <c r="V620" s="11" t="s">
        <v>304</v>
      </c>
    </row>
    <row r="621" spans="1:22" x14ac:dyDescent="0.25">
      <c r="A621" s="11" t="s">
        <v>1348</v>
      </c>
      <c r="B621" s="82" t="s">
        <v>1349</v>
      </c>
      <c r="C621" s="109" t="s">
        <v>70</v>
      </c>
      <c r="D621" s="11" t="s">
        <v>45</v>
      </c>
      <c r="E621" s="11" t="s">
        <v>44</v>
      </c>
      <c r="F621" s="11" t="s">
        <v>186</v>
      </c>
      <c r="G621" s="83">
        <v>43300</v>
      </c>
      <c r="H621" s="84">
        <v>9.81</v>
      </c>
      <c r="I621" s="86">
        <v>0.71</v>
      </c>
      <c r="J621" s="84">
        <v>10.63</v>
      </c>
      <c r="K621" s="85">
        <v>1.0835999999999999</v>
      </c>
      <c r="L621" s="86">
        <v>14.97</v>
      </c>
      <c r="M621" s="85">
        <v>0</v>
      </c>
      <c r="N621" s="86">
        <v>1.5</v>
      </c>
      <c r="O621" s="11" t="s">
        <v>56</v>
      </c>
      <c r="P621" s="11" t="s">
        <v>56</v>
      </c>
      <c r="Q621" s="85">
        <v>3.2399999999999998E-2</v>
      </c>
      <c r="R621" s="86">
        <v>0</v>
      </c>
      <c r="S621" s="84">
        <v>10.39</v>
      </c>
      <c r="T621" s="108">
        <v>4631080731</v>
      </c>
      <c r="U621" s="11" t="s">
        <v>63</v>
      </c>
      <c r="V621" s="11" t="s">
        <v>198</v>
      </c>
    </row>
    <row r="622" spans="1:22" x14ac:dyDescent="0.25">
      <c r="A622" s="11" t="s">
        <v>1350</v>
      </c>
      <c r="B622" s="82" t="s">
        <v>1351</v>
      </c>
      <c r="C622" s="109" t="s">
        <v>44</v>
      </c>
      <c r="D622" s="11" t="s">
        <v>45</v>
      </c>
      <c r="E622" s="11" t="s">
        <v>46</v>
      </c>
      <c r="F622" s="11" t="s">
        <v>47</v>
      </c>
      <c r="G622" s="83">
        <v>43315</v>
      </c>
      <c r="H622" s="84">
        <v>0</v>
      </c>
      <c r="I622" s="86">
        <v>-2.72</v>
      </c>
      <c r="J622" s="84">
        <v>19.47</v>
      </c>
      <c r="K622" s="11" t="s">
        <v>56</v>
      </c>
      <c r="L622" s="11" t="s">
        <v>56</v>
      </c>
      <c r="M622" s="85">
        <v>5.1000000000000004E-3</v>
      </c>
      <c r="N622" s="86">
        <v>3.1</v>
      </c>
      <c r="O622" s="86">
        <v>1.42</v>
      </c>
      <c r="P622" s="84">
        <v>-26.8</v>
      </c>
      <c r="Q622" s="85">
        <v>-7.8299999999999995E-2</v>
      </c>
      <c r="R622" s="86">
        <v>0</v>
      </c>
      <c r="S622" s="84">
        <v>0</v>
      </c>
      <c r="T622" s="108">
        <v>2183424132</v>
      </c>
      <c r="U622" s="11" t="s">
        <v>63</v>
      </c>
      <c r="V622" s="11" t="s">
        <v>222</v>
      </c>
    </row>
    <row r="623" spans="1:22" x14ac:dyDescent="0.25">
      <c r="A623" s="11" t="s">
        <v>1352</v>
      </c>
      <c r="B623" s="82" t="s">
        <v>1353</v>
      </c>
      <c r="C623" s="109" t="s">
        <v>70</v>
      </c>
      <c r="D623" s="11" t="s">
        <v>45</v>
      </c>
      <c r="E623" s="11" t="s">
        <v>46</v>
      </c>
      <c r="F623" s="11" t="s">
        <v>47</v>
      </c>
      <c r="G623" s="83">
        <v>43317</v>
      </c>
      <c r="H623" s="84">
        <v>21.4</v>
      </c>
      <c r="I623" s="86">
        <v>2.4700000000000002</v>
      </c>
      <c r="J623" s="84">
        <v>75.8</v>
      </c>
      <c r="K623" s="85">
        <v>3.5421</v>
      </c>
      <c r="L623" s="86">
        <v>30.69</v>
      </c>
      <c r="M623" s="85">
        <v>2.6800000000000001E-2</v>
      </c>
      <c r="N623" s="86">
        <v>0.9</v>
      </c>
      <c r="O623" s="86">
        <v>1.81</v>
      </c>
      <c r="P623" s="84">
        <v>-25.09</v>
      </c>
      <c r="Q623" s="85">
        <v>0.1109</v>
      </c>
      <c r="R623" s="86">
        <v>8</v>
      </c>
      <c r="S623" s="84">
        <v>0</v>
      </c>
      <c r="T623" s="108">
        <v>4193714000</v>
      </c>
      <c r="U623" s="11" t="s">
        <v>63</v>
      </c>
      <c r="V623" s="11" t="s">
        <v>349</v>
      </c>
    </row>
    <row r="624" spans="1:22" x14ac:dyDescent="0.25">
      <c r="A624" s="11" t="s">
        <v>1354</v>
      </c>
      <c r="B624" s="82" t="s">
        <v>1355</v>
      </c>
      <c r="C624" s="109" t="s">
        <v>90</v>
      </c>
      <c r="D624" s="11" t="s">
        <v>85</v>
      </c>
      <c r="E624" s="11" t="s">
        <v>46</v>
      </c>
      <c r="F624" s="11" t="s">
        <v>86</v>
      </c>
      <c r="G624" s="83">
        <v>43317</v>
      </c>
      <c r="H624" s="84">
        <v>22.65</v>
      </c>
      <c r="I624" s="86">
        <v>2.13</v>
      </c>
      <c r="J624" s="84">
        <v>50.43</v>
      </c>
      <c r="K624" s="85">
        <v>2.2265000000000001</v>
      </c>
      <c r="L624" s="86">
        <v>23.68</v>
      </c>
      <c r="M624" s="85">
        <v>1.5100000000000001E-2</v>
      </c>
      <c r="N624" s="86">
        <v>1.1000000000000001</v>
      </c>
      <c r="O624" s="86">
        <v>1.63</v>
      </c>
      <c r="P624" s="84">
        <v>7.36</v>
      </c>
      <c r="Q624" s="85">
        <v>7.5899999999999995E-2</v>
      </c>
      <c r="R624" s="86">
        <v>8</v>
      </c>
      <c r="S624" s="84">
        <v>32.57</v>
      </c>
      <c r="T624" s="108">
        <v>1131245766</v>
      </c>
      <c r="U624" s="11" t="s">
        <v>169</v>
      </c>
      <c r="V624" s="11" t="s">
        <v>49</v>
      </c>
    </row>
    <row r="625" spans="1:22" x14ac:dyDescent="0.25">
      <c r="A625" s="11" t="s">
        <v>1356</v>
      </c>
      <c r="B625" s="82" t="s">
        <v>1357</v>
      </c>
      <c r="C625" s="109" t="s">
        <v>53</v>
      </c>
      <c r="D625" s="11" t="s">
        <v>45</v>
      </c>
      <c r="E625" s="11" t="s">
        <v>46</v>
      </c>
      <c r="F625" s="11" t="s">
        <v>47</v>
      </c>
      <c r="G625" s="83">
        <v>43260</v>
      </c>
      <c r="H625" s="84">
        <v>0</v>
      </c>
      <c r="I625" s="86">
        <v>-0.03</v>
      </c>
      <c r="J625" s="84">
        <v>1.1299999999999999</v>
      </c>
      <c r="K625" s="11" t="s">
        <v>56</v>
      </c>
      <c r="L625" s="11" t="s">
        <v>56</v>
      </c>
      <c r="M625" s="85">
        <v>7.0800000000000002E-2</v>
      </c>
      <c r="N625" s="86">
        <v>-0.3</v>
      </c>
      <c r="O625" s="86">
        <v>1.05</v>
      </c>
      <c r="P625" s="84">
        <v>-2.41</v>
      </c>
      <c r="Q625" s="85">
        <v>-0.23080000000000001</v>
      </c>
      <c r="R625" s="86">
        <v>0</v>
      </c>
      <c r="S625" s="84">
        <v>0</v>
      </c>
      <c r="T625" s="108">
        <v>54065979</v>
      </c>
      <c r="U625" s="11" t="s">
        <v>169</v>
      </c>
      <c r="V625" s="11" t="s">
        <v>75</v>
      </c>
    </row>
    <row r="626" spans="1:22" x14ac:dyDescent="0.25">
      <c r="A626" s="11" t="s">
        <v>1358</v>
      </c>
      <c r="B626" s="82" t="s">
        <v>1359</v>
      </c>
      <c r="C626" s="109" t="s">
        <v>90</v>
      </c>
      <c r="D626" s="11" t="s">
        <v>85</v>
      </c>
      <c r="E626" s="11" t="s">
        <v>46</v>
      </c>
      <c r="F626" s="11" t="s">
        <v>86</v>
      </c>
      <c r="G626" s="83">
        <v>43317</v>
      </c>
      <c r="H626" s="84">
        <v>39.53</v>
      </c>
      <c r="I626" s="86">
        <v>1.03</v>
      </c>
      <c r="J626" s="84">
        <v>49.67</v>
      </c>
      <c r="K626" s="85">
        <v>1.2565</v>
      </c>
      <c r="L626" s="86">
        <v>48.22</v>
      </c>
      <c r="M626" s="85">
        <v>0</v>
      </c>
      <c r="N626" s="86">
        <v>1.7</v>
      </c>
      <c r="O626" s="86">
        <v>4.09</v>
      </c>
      <c r="P626" s="84">
        <v>0.91</v>
      </c>
      <c r="Q626" s="85">
        <v>0.1986</v>
      </c>
      <c r="R626" s="86">
        <v>0</v>
      </c>
      <c r="S626" s="84">
        <v>21.25</v>
      </c>
      <c r="T626" s="108">
        <v>3268732909</v>
      </c>
      <c r="U626" s="11" t="s">
        <v>63</v>
      </c>
      <c r="V626" s="11" t="s">
        <v>100</v>
      </c>
    </row>
    <row r="627" spans="1:22" x14ac:dyDescent="0.25">
      <c r="A627" s="11" t="s">
        <v>1360</v>
      </c>
      <c r="B627" s="82" t="s">
        <v>1361</v>
      </c>
      <c r="C627" s="109" t="s">
        <v>106</v>
      </c>
      <c r="D627" s="11" t="s">
        <v>53</v>
      </c>
      <c r="E627" s="11" t="s">
        <v>54</v>
      </c>
      <c r="F627" s="11" t="s">
        <v>55</v>
      </c>
      <c r="G627" s="83">
        <v>43241</v>
      </c>
      <c r="H627" s="84">
        <v>273.95</v>
      </c>
      <c r="I627" s="86">
        <v>9.69</v>
      </c>
      <c r="J627" s="84">
        <v>166.18</v>
      </c>
      <c r="K627" s="85">
        <v>0.60660000000000003</v>
      </c>
      <c r="L627" s="86">
        <v>17.149999999999999</v>
      </c>
      <c r="M627" s="85">
        <v>1.78E-2</v>
      </c>
      <c r="N627" s="86">
        <v>1.3</v>
      </c>
      <c r="O627" s="86">
        <v>2.2799999999999998</v>
      </c>
      <c r="P627" s="84">
        <v>-1.1299999999999999</v>
      </c>
      <c r="Q627" s="85">
        <v>4.3200000000000002E-2</v>
      </c>
      <c r="R627" s="86">
        <v>8</v>
      </c>
      <c r="S627" s="84">
        <v>114.95</v>
      </c>
      <c r="T627" s="108">
        <v>9253234352</v>
      </c>
      <c r="U627" s="11" t="s">
        <v>63</v>
      </c>
      <c r="V627" s="11" t="s">
        <v>152</v>
      </c>
    </row>
    <row r="628" spans="1:22" x14ac:dyDescent="0.25">
      <c r="A628" s="11" t="s">
        <v>1362</v>
      </c>
      <c r="B628" s="82" t="s">
        <v>1363</v>
      </c>
      <c r="C628" s="109" t="s">
        <v>44</v>
      </c>
      <c r="D628" s="11" t="s">
        <v>45</v>
      </c>
      <c r="E628" s="11" t="s">
        <v>46</v>
      </c>
      <c r="F628" s="11" t="s">
        <v>47</v>
      </c>
      <c r="G628" s="83">
        <v>43308</v>
      </c>
      <c r="H628" s="84">
        <v>22.31</v>
      </c>
      <c r="I628" s="86">
        <v>1.43</v>
      </c>
      <c r="J628" s="84">
        <v>36.03</v>
      </c>
      <c r="K628" s="85">
        <v>1.615</v>
      </c>
      <c r="L628" s="86">
        <v>25.2</v>
      </c>
      <c r="M628" s="85">
        <v>0</v>
      </c>
      <c r="N628" s="86">
        <v>1.3</v>
      </c>
      <c r="O628" s="86">
        <v>0.41</v>
      </c>
      <c r="P628" s="84">
        <v>-7.12</v>
      </c>
      <c r="Q628" s="85">
        <v>8.3500000000000005E-2</v>
      </c>
      <c r="R628" s="86">
        <v>0</v>
      </c>
      <c r="S628" s="84">
        <v>9.5399999999999991</v>
      </c>
      <c r="T628" s="108">
        <v>1196772439</v>
      </c>
      <c r="U628" s="11" t="s">
        <v>169</v>
      </c>
      <c r="V628" s="11" t="s">
        <v>401</v>
      </c>
    </row>
    <row r="629" spans="1:22" x14ac:dyDescent="0.25">
      <c r="A629" s="11" t="s">
        <v>1364</v>
      </c>
      <c r="B629" s="82" t="s">
        <v>1365</v>
      </c>
      <c r="C629" s="109" t="s">
        <v>44</v>
      </c>
      <c r="D629" s="11" t="s">
        <v>45</v>
      </c>
      <c r="E629" s="11" t="s">
        <v>46</v>
      </c>
      <c r="F629" s="11" t="s">
        <v>47</v>
      </c>
      <c r="G629" s="83">
        <v>43317</v>
      </c>
      <c r="H629" s="84">
        <v>0</v>
      </c>
      <c r="I629" s="86">
        <v>-1.32</v>
      </c>
      <c r="J629" s="84">
        <v>7.26</v>
      </c>
      <c r="K629" s="11" t="s">
        <v>56</v>
      </c>
      <c r="L629" s="11" t="s">
        <v>56</v>
      </c>
      <c r="M629" s="85">
        <v>0</v>
      </c>
      <c r="N629" s="86">
        <v>0.8</v>
      </c>
      <c r="O629" s="86">
        <v>3.43</v>
      </c>
      <c r="P629" s="84">
        <v>-4.78</v>
      </c>
      <c r="Q629" s="85">
        <v>-7.0000000000000007E-2</v>
      </c>
      <c r="R629" s="86">
        <v>0</v>
      </c>
      <c r="S629" s="84">
        <v>0</v>
      </c>
      <c r="T629" s="108">
        <v>308361249</v>
      </c>
      <c r="U629" s="11" t="s">
        <v>169</v>
      </c>
      <c r="V629" s="11" t="s">
        <v>60</v>
      </c>
    </row>
    <row r="630" spans="1:22" x14ac:dyDescent="0.25">
      <c r="A630" s="11" t="s">
        <v>1366</v>
      </c>
      <c r="B630" s="82" t="s">
        <v>1367</v>
      </c>
      <c r="C630" s="109" t="s">
        <v>70</v>
      </c>
      <c r="D630" s="11" t="s">
        <v>45</v>
      </c>
      <c r="E630" s="11" t="s">
        <v>46</v>
      </c>
      <c r="F630" s="11" t="s">
        <v>47</v>
      </c>
      <c r="G630" s="83">
        <v>43318</v>
      </c>
      <c r="H630" s="84">
        <v>0</v>
      </c>
      <c r="I630" s="86">
        <v>0.59</v>
      </c>
      <c r="J630" s="84">
        <v>13.66</v>
      </c>
      <c r="K630" s="11" t="s">
        <v>56</v>
      </c>
      <c r="L630" s="86">
        <v>23.15</v>
      </c>
      <c r="M630" s="85">
        <v>0.1142</v>
      </c>
      <c r="N630" s="86">
        <v>0.9</v>
      </c>
      <c r="O630" s="86">
        <v>1.52</v>
      </c>
      <c r="P630" s="84">
        <v>-16.48</v>
      </c>
      <c r="Q630" s="85">
        <v>7.3300000000000004E-2</v>
      </c>
      <c r="R630" s="86">
        <v>0</v>
      </c>
      <c r="S630" s="84">
        <v>12.6</v>
      </c>
      <c r="T630" s="108">
        <v>3247405423</v>
      </c>
      <c r="U630" s="11" t="s">
        <v>63</v>
      </c>
      <c r="V630" s="11" t="s">
        <v>71</v>
      </c>
    </row>
    <row r="631" spans="1:22" x14ac:dyDescent="0.25">
      <c r="A631" s="11" t="s">
        <v>1368</v>
      </c>
      <c r="B631" s="82" t="s">
        <v>1369</v>
      </c>
      <c r="C631" s="109" t="s">
        <v>53</v>
      </c>
      <c r="D631" s="11" t="s">
        <v>45</v>
      </c>
      <c r="E631" s="11" t="s">
        <v>46</v>
      </c>
      <c r="F631" s="11" t="s">
        <v>47</v>
      </c>
      <c r="G631" s="83">
        <v>43198</v>
      </c>
      <c r="H631" s="84">
        <v>43.13</v>
      </c>
      <c r="I631" s="86">
        <v>2.11</v>
      </c>
      <c r="J631" s="84">
        <v>97.56</v>
      </c>
      <c r="K631" s="85">
        <v>2.262</v>
      </c>
      <c r="L631" s="86">
        <v>46.24</v>
      </c>
      <c r="M631" s="85">
        <v>0</v>
      </c>
      <c r="N631" s="86">
        <v>1.2</v>
      </c>
      <c r="O631" s="86">
        <v>0.68</v>
      </c>
      <c r="P631" s="84">
        <v>-8.36</v>
      </c>
      <c r="Q631" s="85">
        <v>0.18870000000000001</v>
      </c>
      <c r="R631" s="86">
        <v>0</v>
      </c>
      <c r="S631" s="84">
        <v>42.52</v>
      </c>
      <c r="T631" s="108">
        <v>14586683034</v>
      </c>
      <c r="U631" s="11" t="s">
        <v>48</v>
      </c>
      <c r="V631" s="11" t="s">
        <v>60</v>
      </c>
    </row>
    <row r="632" spans="1:22" x14ac:dyDescent="0.25">
      <c r="A632" s="11" t="s">
        <v>1370</v>
      </c>
      <c r="B632" s="82" t="s">
        <v>1371</v>
      </c>
      <c r="C632" s="109" t="s">
        <v>74</v>
      </c>
      <c r="D632" s="11" t="s">
        <v>85</v>
      </c>
      <c r="E632" s="11" t="s">
        <v>54</v>
      </c>
      <c r="F632" s="11" t="s">
        <v>107</v>
      </c>
      <c r="G632" s="83">
        <v>43319</v>
      </c>
      <c r="H632" s="84">
        <v>93.86</v>
      </c>
      <c r="I632" s="86">
        <v>2.44</v>
      </c>
      <c r="J632" s="84">
        <v>36.840000000000003</v>
      </c>
      <c r="K632" s="85">
        <v>0.39250000000000002</v>
      </c>
      <c r="L632" s="86">
        <v>15.1</v>
      </c>
      <c r="M632" s="85">
        <v>1.6299999999999999E-2</v>
      </c>
      <c r="N632" s="86">
        <v>1.2</v>
      </c>
      <c r="O632" s="11" t="s">
        <v>56</v>
      </c>
      <c r="P632" s="11" t="s">
        <v>56</v>
      </c>
      <c r="Q632" s="85">
        <v>3.3000000000000002E-2</v>
      </c>
      <c r="R632" s="86">
        <v>4</v>
      </c>
      <c r="S632" s="84">
        <v>43.52</v>
      </c>
      <c r="T632" s="108">
        <v>4268485037</v>
      </c>
      <c r="U632" s="11" t="s">
        <v>63</v>
      </c>
      <c r="V632" s="11" t="s">
        <v>268</v>
      </c>
    </row>
    <row r="633" spans="1:22" x14ac:dyDescent="0.25">
      <c r="A633" s="11" t="s">
        <v>47</v>
      </c>
      <c r="B633" s="82" t="s">
        <v>1372</v>
      </c>
      <c r="C633" s="109" t="s">
        <v>53</v>
      </c>
      <c r="D633" s="11" t="s">
        <v>45</v>
      </c>
      <c r="E633" s="11" t="s">
        <v>46</v>
      </c>
      <c r="F633" s="11" t="s">
        <v>47</v>
      </c>
      <c r="G633" s="83">
        <v>43482</v>
      </c>
      <c r="H633" s="84">
        <v>7.18</v>
      </c>
      <c r="I633" s="86">
        <v>1.9</v>
      </c>
      <c r="J633" s="84">
        <v>48.61</v>
      </c>
      <c r="K633" s="85">
        <v>6.7702</v>
      </c>
      <c r="L633" s="86">
        <v>25.58</v>
      </c>
      <c r="M633" s="85">
        <v>4.7300000000000002E-2</v>
      </c>
      <c r="N633" s="86">
        <v>0.2</v>
      </c>
      <c r="O633" s="86">
        <v>0.72</v>
      </c>
      <c r="P633" s="84">
        <v>-71.86</v>
      </c>
      <c r="Q633" s="85">
        <v>8.5400000000000004E-2</v>
      </c>
      <c r="R633" s="86">
        <v>17</v>
      </c>
      <c r="S633" s="84">
        <v>33.1</v>
      </c>
      <c r="T633" s="108">
        <v>50014294917</v>
      </c>
      <c r="U633" s="11" t="s">
        <v>48</v>
      </c>
      <c r="V633" s="11" t="s">
        <v>80</v>
      </c>
    </row>
    <row r="634" spans="1:22" x14ac:dyDescent="0.25">
      <c r="A634" s="11" t="s">
        <v>1373</v>
      </c>
      <c r="B634" s="82" t="s">
        <v>1374</v>
      </c>
      <c r="C634" s="109" t="s">
        <v>132</v>
      </c>
      <c r="D634" s="11" t="s">
        <v>85</v>
      </c>
      <c r="E634" s="11" t="s">
        <v>46</v>
      </c>
      <c r="F634" s="11" t="s">
        <v>86</v>
      </c>
      <c r="G634" s="83">
        <v>43319</v>
      </c>
      <c r="H634" s="84">
        <v>40.69</v>
      </c>
      <c r="I634" s="86">
        <v>2.57</v>
      </c>
      <c r="J634" s="84">
        <v>57.8</v>
      </c>
      <c r="K634" s="85">
        <v>1.4205000000000001</v>
      </c>
      <c r="L634" s="86">
        <v>22.49</v>
      </c>
      <c r="M634" s="85">
        <v>2.6599999999999999E-2</v>
      </c>
      <c r="N634" s="86">
        <v>1</v>
      </c>
      <c r="O634" s="86">
        <v>1.53</v>
      </c>
      <c r="P634" s="84">
        <v>-12.45</v>
      </c>
      <c r="Q634" s="85">
        <v>7.0000000000000007E-2</v>
      </c>
      <c r="R634" s="86">
        <v>20</v>
      </c>
      <c r="S634" s="84">
        <v>35.270000000000003</v>
      </c>
      <c r="T634" s="108">
        <v>5768960123</v>
      </c>
      <c r="U634" s="11" t="s">
        <v>63</v>
      </c>
      <c r="V634" s="11" t="s">
        <v>304</v>
      </c>
    </row>
    <row r="635" spans="1:22" x14ac:dyDescent="0.25">
      <c r="A635" s="11" t="s">
        <v>1375</v>
      </c>
      <c r="B635" s="82" t="s">
        <v>1376</v>
      </c>
      <c r="C635" s="109" t="s">
        <v>70</v>
      </c>
      <c r="D635" s="11" t="s">
        <v>45</v>
      </c>
      <c r="E635" s="11" t="s">
        <v>46</v>
      </c>
      <c r="F635" s="11" t="s">
        <v>47</v>
      </c>
      <c r="G635" s="83">
        <v>43475</v>
      </c>
      <c r="H635" s="84">
        <v>156.47</v>
      </c>
      <c r="I635" s="86">
        <v>6.41</v>
      </c>
      <c r="J635" s="84">
        <v>181.87</v>
      </c>
      <c r="K635" s="85">
        <v>1.1623000000000001</v>
      </c>
      <c r="L635" s="86">
        <v>28.37</v>
      </c>
      <c r="M635" s="85">
        <v>3.9300000000000002E-2</v>
      </c>
      <c r="N635" s="86">
        <v>0.6</v>
      </c>
      <c r="O635" s="86">
        <v>0.51</v>
      </c>
      <c r="P635" s="84">
        <v>-83.3</v>
      </c>
      <c r="Q635" s="85">
        <v>9.9400000000000002E-2</v>
      </c>
      <c r="R635" s="86">
        <v>7</v>
      </c>
      <c r="S635" s="84">
        <v>44.34</v>
      </c>
      <c r="T635" s="108">
        <v>56253189717</v>
      </c>
      <c r="U635" s="11" t="s">
        <v>48</v>
      </c>
      <c r="V635" s="11" t="s">
        <v>71</v>
      </c>
    </row>
    <row r="636" spans="1:22" x14ac:dyDescent="0.25">
      <c r="A636" s="11" t="s">
        <v>1377</v>
      </c>
      <c r="B636" s="82" t="s">
        <v>1378</v>
      </c>
      <c r="C636" s="109" t="s">
        <v>90</v>
      </c>
      <c r="D636" s="11" t="s">
        <v>45</v>
      </c>
      <c r="E636" s="11" t="s">
        <v>44</v>
      </c>
      <c r="F636" s="11" t="s">
        <v>186</v>
      </c>
      <c r="G636" s="83">
        <v>43238</v>
      </c>
      <c r="H636" s="84">
        <v>249.84</v>
      </c>
      <c r="I636" s="86">
        <v>6.49</v>
      </c>
      <c r="J636" s="84">
        <v>194.41</v>
      </c>
      <c r="K636" s="85">
        <v>0.77810000000000001</v>
      </c>
      <c r="L636" s="86">
        <v>29.96</v>
      </c>
      <c r="M636" s="85">
        <v>8.3999999999999995E-3</v>
      </c>
      <c r="N636" s="86">
        <v>1.2</v>
      </c>
      <c r="O636" s="86">
        <v>1.05</v>
      </c>
      <c r="P636" s="84">
        <v>-20.46</v>
      </c>
      <c r="Q636" s="85">
        <v>0.10730000000000001</v>
      </c>
      <c r="R636" s="86">
        <v>20</v>
      </c>
      <c r="S636" s="84">
        <v>23.11</v>
      </c>
      <c r="T636" s="108">
        <v>48777469918</v>
      </c>
      <c r="U636" s="11" t="s">
        <v>48</v>
      </c>
      <c r="V636" s="11" t="s">
        <v>198</v>
      </c>
    </row>
    <row r="637" spans="1:22" x14ac:dyDescent="0.25">
      <c r="A637" s="11" t="s">
        <v>1379</v>
      </c>
      <c r="B637" s="82" t="s">
        <v>1380</v>
      </c>
      <c r="C637" s="109" t="s">
        <v>84</v>
      </c>
      <c r="D637" s="11" t="s">
        <v>45</v>
      </c>
      <c r="E637" s="11" t="s">
        <v>46</v>
      </c>
      <c r="F637" s="11" t="s">
        <v>47</v>
      </c>
      <c r="G637" s="83">
        <v>43281</v>
      </c>
      <c r="H637" s="84">
        <v>0</v>
      </c>
      <c r="I637" s="86">
        <v>0.78</v>
      </c>
      <c r="J637" s="84">
        <v>22.35</v>
      </c>
      <c r="K637" s="11" t="s">
        <v>56</v>
      </c>
      <c r="L637" s="86">
        <v>28.65</v>
      </c>
      <c r="M637" s="85">
        <v>0.1588</v>
      </c>
      <c r="N637" s="86">
        <v>0.9</v>
      </c>
      <c r="O637" s="86">
        <v>1.41</v>
      </c>
      <c r="P637" s="84">
        <v>-21.88</v>
      </c>
      <c r="Q637" s="85">
        <v>0.1008</v>
      </c>
      <c r="R637" s="86">
        <v>20</v>
      </c>
      <c r="S637" s="84">
        <v>13.16</v>
      </c>
      <c r="T637" s="108">
        <v>1378190423</v>
      </c>
      <c r="U637" s="11" t="s">
        <v>169</v>
      </c>
      <c r="V637" s="11" t="s">
        <v>222</v>
      </c>
    </row>
    <row r="638" spans="1:22" x14ac:dyDescent="0.25">
      <c r="A638" s="11" t="s">
        <v>1381</v>
      </c>
      <c r="B638" s="82" t="s">
        <v>1382</v>
      </c>
      <c r="C638" s="109" t="s">
        <v>44</v>
      </c>
      <c r="D638" s="11" t="s">
        <v>45</v>
      </c>
      <c r="E638" s="11" t="s">
        <v>46</v>
      </c>
      <c r="F638" s="11" t="s">
        <v>47</v>
      </c>
      <c r="G638" s="83">
        <v>43321</v>
      </c>
      <c r="H638" s="84">
        <v>0</v>
      </c>
      <c r="I638" s="86">
        <v>-3.41</v>
      </c>
      <c r="J638" s="84">
        <v>4.43</v>
      </c>
      <c r="K638" s="11" t="s">
        <v>56</v>
      </c>
      <c r="L638" s="11" t="s">
        <v>56</v>
      </c>
      <c r="M638" s="85">
        <v>0</v>
      </c>
      <c r="N638" s="86">
        <v>2.4</v>
      </c>
      <c r="O638" s="86">
        <v>1.97</v>
      </c>
      <c r="P638" s="84">
        <v>-7.82</v>
      </c>
      <c r="Q638" s="85">
        <v>-4.9000000000000002E-2</v>
      </c>
      <c r="R638" s="86">
        <v>0</v>
      </c>
      <c r="S638" s="84">
        <v>0</v>
      </c>
      <c r="T638" s="108">
        <v>684567873</v>
      </c>
      <c r="U638" s="11" t="s">
        <v>169</v>
      </c>
      <c r="V638" s="11" t="s">
        <v>222</v>
      </c>
    </row>
    <row r="639" spans="1:22" x14ac:dyDescent="0.25">
      <c r="A639" s="11" t="s">
        <v>1383</v>
      </c>
      <c r="B639" s="82" t="s">
        <v>1384</v>
      </c>
      <c r="C639" s="109" t="s">
        <v>70</v>
      </c>
      <c r="D639" s="11" t="s">
        <v>45</v>
      </c>
      <c r="E639" s="11" t="s">
        <v>46</v>
      </c>
      <c r="F639" s="11" t="s">
        <v>47</v>
      </c>
      <c r="G639" s="83">
        <v>43172</v>
      </c>
      <c r="H639" s="84">
        <v>4.34</v>
      </c>
      <c r="I639" s="86">
        <v>0.24</v>
      </c>
      <c r="J639" s="84">
        <v>13.96</v>
      </c>
      <c r="K639" s="85">
        <v>3.2166000000000001</v>
      </c>
      <c r="L639" s="86">
        <v>58.17</v>
      </c>
      <c r="M639" s="85">
        <v>3.5799999999999998E-2</v>
      </c>
      <c r="N639" s="86">
        <v>0.6</v>
      </c>
      <c r="O639" s="86">
        <v>2.89</v>
      </c>
      <c r="P639" s="84">
        <v>4.34</v>
      </c>
      <c r="Q639" s="85">
        <v>0.24829999999999999</v>
      </c>
      <c r="R639" s="86">
        <v>0</v>
      </c>
      <c r="S639" s="84">
        <v>0</v>
      </c>
      <c r="T639" s="108">
        <v>271606598</v>
      </c>
      <c r="U639" s="11" t="s">
        <v>169</v>
      </c>
      <c r="V639" s="11" t="s">
        <v>240</v>
      </c>
    </row>
    <row r="640" spans="1:22" x14ac:dyDescent="0.25">
      <c r="A640" s="11" t="s">
        <v>1385</v>
      </c>
      <c r="B640" s="82" t="s">
        <v>1386</v>
      </c>
      <c r="C640" s="109" t="s">
        <v>44</v>
      </c>
      <c r="D640" s="11" t="s">
        <v>45</v>
      </c>
      <c r="E640" s="11" t="s">
        <v>46</v>
      </c>
      <c r="F640" s="11" t="s">
        <v>47</v>
      </c>
      <c r="G640" s="83">
        <v>43323</v>
      </c>
      <c r="H640" s="84">
        <v>1.56</v>
      </c>
      <c r="I640" s="86">
        <v>-0.98</v>
      </c>
      <c r="J640" s="84">
        <v>11.36</v>
      </c>
      <c r="K640" s="85">
        <v>7.2820999999999998</v>
      </c>
      <c r="L640" s="11" t="s">
        <v>56</v>
      </c>
      <c r="M640" s="85">
        <v>0</v>
      </c>
      <c r="N640" s="86">
        <v>2.7</v>
      </c>
      <c r="O640" s="86">
        <v>2.97</v>
      </c>
      <c r="P640" s="84">
        <v>1.56</v>
      </c>
      <c r="Q640" s="85">
        <v>-0.10050000000000001</v>
      </c>
      <c r="R640" s="86">
        <v>0</v>
      </c>
      <c r="S640" s="84">
        <v>0</v>
      </c>
      <c r="T640" s="108">
        <v>1214536187</v>
      </c>
      <c r="U640" s="11" t="s">
        <v>169</v>
      </c>
      <c r="V640" s="11" t="s">
        <v>108</v>
      </c>
    </row>
    <row r="641" spans="1:22" x14ac:dyDescent="0.25">
      <c r="A641" s="11" t="s">
        <v>1387</v>
      </c>
      <c r="B641" s="82" t="s">
        <v>1388</v>
      </c>
      <c r="C641" s="109" t="s">
        <v>44</v>
      </c>
      <c r="D641" s="11" t="s">
        <v>45</v>
      </c>
      <c r="E641" s="11" t="s">
        <v>46</v>
      </c>
      <c r="F641" s="11" t="s">
        <v>47</v>
      </c>
      <c r="G641" s="83">
        <v>43323</v>
      </c>
      <c r="H641" s="84">
        <v>19.329999999999998</v>
      </c>
      <c r="I641" s="86">
        <v>0.5</v>
      </c>
      <c r="J641" s="84">
        <v>89.71</v>
      </c>
      <c r="K641" s="85">
        <v>4.641</v>
      </c>
      <c r="L641" s="86">
        <v>179.42</v>
      </c>
      <c r="M641" s="85">
        <v>0</v>
      </c>
      <c r="N641" s="86">
        <v>0.8</v>
      </c>
      <c r="O641" s="86">
        <v>4.96</v>
      </c>
      <c r="P641" s="84">
        <v>10.42</v>
      </c>
      <c r="Q641" s="85">
        <v>0.85460000000000003</v>
      </c>
      <c r="R641" s="86">
        <v>0</v>
      </c>
      <c r="S641" s="84">
        <v>21.57</v>
      </c>
      <c r="T641" s="108">
        <v>1584727133</v>
      </c>
      <c r="U641" s="11" t="s">
        <v>169</v>
      </c>
      <c r="V641" s="11" t="s">
        <v>60</v>
      </c>
    </row>
    <row r="642" spans="1:22" x14ac:dyDescent="0.25">
      <c r="A642" s="11" t="s">
        <v>1389</v>
      </c>
      <c r="B642" s="82" t="s">
        <v>1390</v>
      </c>
      <c r="C642" s="109" t="s">
        <v>84</v>
      </c>
      <c r="D642" s="11" t="s">
        <v>45</v>
      </c>
      <c r="E642" s="11" t="s">
        <v>46</v>
      </c>
      <c r="F642" s="11" t="s">
        <v>47</v>
      </c>
      <c r="G642" s="83">
        <v>43323</v>
      </c>
      <c r="H642" s="84">
        <v>0</v>
      </c>
      <c r="I642" s="86">
        <v>0.99</v>
      </c>
      <c r="J642" s="84">
        <v>21.2</v>
      </c>
      <c r="K642" s="11" t="s">
        <v>56</v>
      </c>
      <c r="L642" s="86">
        <v>21.41</v>
      </c>
      <c r="M642" s="85">
        <v>3.1099999999999999E-2</v>
      </c>
      <c r="N642" s="86">
        <v>1.2</v>
      </c>
      <c r="O642" s="86">
        <v>2.12</v>
      </c>
      <c r="P642" s="84">
        <v>-9.01</v>
      </c>
      <c r="Q642" s="85">
        <v>6.4600000000000005E-2</v>
      </c>
      <c r="R642" s="86">
        <v>6</v>
      </c>
      <c r="S642" s="84">
        <v>31.45</v>
      </c>
      <c r="T642" s="108">
        <v>761928027</v>
      </c>
      <c r="U642" s="11" t="s">
        <v>169</v>
      </c>
      <c r="V642" s="11" t="s">
        <v>127</v>
      </c>
    </row>
    <row r="643" spans="1:22" x14ac:dyDescent="0.25">
      <c r="A643" s="11" t="s">
        <v>1391</v>
      </c>
      <c r="B643" s="82" t="s">
        <v>1392</v>
      </c>
      <c r="C643" s="109" t="s">
        <v>44</v>
      </c>
      <c r="D643" s="11" t="s">
        <v>45</v>
      </c>
      <c r="E643" s="11" t="s">
        <v>46</v>
      </c>
      <c r="F643" s="11" t="s">
        <v>47</v>
      </c>
      <c r="G643" s="83">
        <v>43323</v>
      </c>
      <c r="H643" s="84">
        <v>0</v>
      </c>
      <c r="I643" s="86">
        <v>1.1499999999999999</v>
      </c>
      <c r="J643" s="84">
        <v>30.54</v>
      </c>
      <c r="K643" s="11" t="s">
        <v>56</v>
      </c>
      <c r="L643" s="86">
        <v>26.56</v>
      </c>
      <c r="M643" s="85">
        <v>0</v>
      </c>
      <c r="N643" s="86">
        <v>1.3</v>
      </c>
      <c r="O643" s="86">
        <v>1.1399999999999999</v>
      </c>
      <c r="P643" s="84">
        <v>-25.55</v>
      </c>
      <c r="Q643" s="85">
        <v>9.0300000000000005E-2</v>
      </c>
      <c r="R643" s="86">
        <v>0</v>
      </c>
      <c r="S643" s="84">
        <v>18.36</v>
      </c>
      <c r="T643" s="108">
        <v>1325191719</v>
      </c>
      <c r="U643" s="11" t="s">
        <v>169</v>
      </c>
      <c r="V643" s="11" t="s">
        <v>152</v>
      </c>
    </row>
    <row r="644" spans="1:22" x14ac:dyDescent="0.25">
      <c r="A644" s="11" t="s">
        <v>1393</v>
      </c>
      <c r="B644" s="82" t="s">
        <v>1394</v>
      </c>
      <c r="C644" s="109" t="s">
        <v>90</v>
      </c>
      <c r="D644" s="11" t="s">
        <v>45</v>
      </c>
      <c r="E644" s="11" t="s">
        <v>44</v>
      </c>
      <c r="F644" s="11" t="s">
        <v>186</v>
      </c>
      <c r="G644" s="83">
        <v>43324</v>
      </c>
      <c r="H644" s="84">
        <v>81.069999999999993</v>
      </c>
      <c r="I644" s="86">
        <v>3.57</v>
      </c>
      <c r="J644" s="84">
        <v>78.989999999999995</v>
      </c>
      <c r="K644" s="85">
        <v>0.97430000000000005</v>
      </c>
      <c r="L644" s="86">
        <v>22.13</v>
      </c>
      <c r="M644" s="85">
        <v>2.6599999999999999E-2</v>
      </c>
      <c r="N644" s="86">
        <v>0.2</v>
      </c>
      <c r="O644" s="86">
        <v>0.72</v>
      </c>
      <c r="P644" s="84">
        <v>-27.86</v>
      </c>
      <c r="Q644" s="85">
        <v>6.8099999999999994E-2</v>
      </c>
      <c r="R644" s="86">
        <v>14</v>
      </c>
      <c r="S644" s="84">
        <v>63.11</v>
      </c>
      <c r="T644" s="108">
        <v>4005315805</v>
      </c>
      <c r="U644" s="11" t="s">
        <v>63</v>
      </c>
      <c r="V644" s="11" t="s">
        <v>80</v>
      </c>
    </row>
    <row r="645" spans="1:22" x14ac:dyDescent="0.25">
      <c r="A645" s="11" t="s">
        <v>1395</v>
      </c>
      <c r="B645" s="82" t="s">
        <v>1396</v>
      </c>
      <c r="C645" s="109" t="s">
        <v>90</v>
      </c>
      <c r="D645" s="11" t="s">
        <v>45</v>
      </c>
      <c r="E645" s="11" t="s">
        <v>46</v>
      </c>
      <c r="F645" s="11" t="s">
        <v>47</v>
      </c>
      <c r="G645" s="83">
        <v>43235</v>
      </c>
      <c r="H645" s="84">
        <v>5.49</v>
      </c>
      <c r="I645" s="86">
        <v>2.63</v>
      </c>
      <c r="J645" s="84">
        <v>44.74</v>
      </c>
      <c r="K645" s="85">
        <v>8.1494</v>
      </c>
      <c r="L645" s="86">
        <v>17.010000000000002</v>
      </c>
      <c r="M645" s="85">
        <v>0</v>
      </c>
      <c r="N645" s="86">
        <v>1</v>
      </c>
      <c r="O645" s="86">
        <v>0.81</v>
      </c>
      <c r="P645" s="84">
        <v>-38.049999999999997</v>
      </c>
      <c r="Q645" s="85">
        <v>4.2599999999999999E-2</v>
      </c>
      <c r="R645" s="86">
        <v>0</v>
      </c>
      <c r="S645" s="84">
        <v>58.44</v>
      </c>
      <c r="T645" s="108">
        <v>4053214188</v>
      </c>
      <c r="U645" s="11" t="s">
        <v>63</v>
      </c>
      <c r="V645" s="11" t="s">
        <v>394</v>
      </c>
    </row>
    <row r="646" spans="1:22" x14ac:dyDescent="0.25">
      <c r="A646" s="11" t="s">
        <v>1397</v>
      </c>
      <c r="B646" s="82" t="s">
        <v>1398</v>
      </c>
      <c r="C646" s="109" t="s">
        <v>44</v>
      </c>
      <c r="D646" s="11" t="s">
        <v>45</v>
      </c>
      <c r="E646" s="11" t="s">
        <v>46</v>
      </c>
      <c r="F646" s="11" t="s">
        <v>47</v>
      </c>
      <c r="G646" s="83">
        <v>43324</v>
      </c>
      <c r="H646" s="84">
        <v>2.09</v>
      </c>
      <c r="I646" s="86">
        <v>0.32</v>
      </c>
      <c r="J646" s="84">
        <v>52.17</v>
      </c>
      <c r="K646" s="85">
        <v>24.9617</v>
      </c>
      <c r="L646" s="86">
        <v>163.03</v>
      </c>
      <c r="M646" s="85">
        <v>0</v>
      </c>
      <c r="N646" s="86">
        <v>1.3</v>
      </c>
      <c r="O646" s="86">
        <v>2.5</v>
      </c>
      <c r="P646" s="84">
        <v>2.09</v>
      </c>
      <c r="Q646" s="85">
        <v>0.77270000000000005</v>
      </c>
      <c r="R646" s="86">
        <v>0</v>
      </c>
      <c r="S646" s="84">
        <v>0</v>
      </c>
      <c r="T646" s="108">
        <v>703355915</v>
      </c>
      <c r="U646" s="11" t="s">
        <v>169</v>
      </c>
      <c r="V646" s="11" t="s">
        <v>87</v>
      </c>
    </row>
    <row r="647" spans="1:22" x14ac:dyDescent="0.25">
      <c r="A647" s="11" t="s">
        <v>1399</v>
      </c>
      <c r="B647" s="82" t="s">
        <v>1400</v>
      </c>
      <c r="C647" s="109" t="s">
        <v>53</v>
      </c>
      <c r="D647" s="11" t="s">
        <v>45</v>
      </c>
      <c r="E647" s="11" t="s">
        <v>46</v>
      </c>
      <c r="F647" s="11" t="s">
        <v>47</v>
      </c>
      <c r="G647" s="83">
        <v>43240</v>
      </c>
      <c r="H647" s="84">
        <v>33.53</v>
      </c>
      <c r="I647" s="86">
        <v>4.17</v>
      </c>
      <c r="J647" s="84">
        <v>117.19</v>
      </c>
      <c r="K647" s="85">
        <v>3.4950999999999999</v>
      </c>
      <c r="L647" s="86">
        <v>28.1</v>
      </c>
      <c r="M647" s="85">
        <v>2.81E-2</v>
      </c>
      <c r="N647" s="86">
        <v>0.5</v>
      </c>
      <c r="O647" s="86">
        <v>0.37</v>
      </c>
      <c r="P647" s="84">
        <v>-158.94999999999999</v>
      </c>
      <c r="Q647" s="85">
        <v>9.8000000000000004E-2</v>
      </c>
      <c r="R647" s="86">
        <v>7</v>
      </c>
      <c r="S647" s="84">
        <v>77.95</v>
      </c>
      <c r="T647" s="108">
        <v>32070239506</v>
      </c>
      <c r="U647" s="11" t="s">
        <v>48</v>
      </c>
      <c r="V647" s="11" t="s">
        <v>80</v>
      </c>
    </row>
    <row r="648" spans="1:22" x14ac:dyDescent="0.25">
      <c r="A648" s="11" t="s">
        <v>1401</v>
      </c>
      <c r="B648" s="82" t="s">
        <v>1402</v>
      </c>
      <c r="C648" s="109" t="s">
        <v>124</v>
      </c>
      <c r="D648" s="11" t="s">
        <v>85</v>
      </c>
      <c r="E648" s="11" t="s">
        <v>54</v>
      </c>
      <c r="F648" s="11" t="s">
        <v>107</v>
      </c>
      <c r="G648" s="83">
        <v>43325</v>
      </c>
      <c r="H648" s="84">
        <v>81.39</v>
      </c>
      <c r="I648" s="86">
        <v>2.12</v>
      </c>
      <c r="J648" s="84">
        <v>60.94</v>
      </c>
      <c r="K648" s="85">
        <v>0.74870000000000003</v>
      </c>
      <c r="L648" s="86">
        <v>28.75</v>
      </c>
      <c r="M648" s="85">
        <v>1.3299999999999999E-2</v>
      </c>
      <c r="N648" s="86">
        <v>1.6</v>
      </c>
      <c r="O648" s="86">
        <v>3.81</v>
      </c>
      <c r="P648" s="84">
        <v>9.81</v>
      </c>
      <c r="Q648" s="85">
        <v>0.1012</v>
      </c>
      <c r="R648" s="86">
        <v>4</v>
      </c>
      <c r="S648" s="84">
        <v>35.020000000000003</v>
      </c>
      <c r="T648" s="108">
        <v>2801289856</v>
      </c>
      <c r="U648" s="11" t="s">
        <v>63</v>
      </c>
      <c r="V648" s="11" t="s">
        <v>64</v>
      </c>
    </row>
    <row r="649" spans="1:22" x14ac:dyDescent="0.25">
      <c r="A649" s="11" t="s">
        <v>1403</v>
      </c>
      <c r="B649" s="82" t="s">
        <v>1404</v>
      </c>
      <c r="C649" s="109" t="s">
        <v>95</v>
      </c>
      <c r="D649" s="11" t="s">
        <v>45</v>
      </c>
      <c r="E649" s="11" t="s">
        <v>54</v>
      </c>
      <c r="F649" s="11" t="s">
        <v>91</v>
      </c>
      <c r="G649" s="83">
        <v>43237</v>
      </c>
      <c r="H649" s="84">
        <v>1.8</v>
      </c>
      <c r="I649" s="86">
        <v>-0.56999999999999995</v>
      </c>
      <c r="J649" s="84">
        <v>0.95</v>
      </c>
      <c r="K649" s="85">
        <v>0.52780000000000005</v>
      </c>
      <c r="L649" s="11" t="s">
        <v>56</v>
      </c>
      <c r="M649" s="85">
        <v>0.31580000000000003</v>
      </c>
      <c r="N649" s="86">
        <v>1.5</v>
      </c>
      <c r="O649" s="86">
        <v>2.4</v>
      </c>
      <c r="P649" s="84">
        <v>1.8</v>
      </c>
      <c r="Q649" s="85">
        <v>-5.0799999999999998E-2</v>
      </c>
      <c r="R649" s="86">
        <v>0</v>
      </c>
      <c r="S649" s="84">
        <v>0</v>
      </c>
      <c r="T649" s="108">
        <v>26887787</v>
      </c>
      <c r="U649" s="11" t="s">
        <v>169</v>
      </c>
      <c r="V649" s="11" t="s">
        <v>139</v>
      </c>
    </row>
    <row r="650" spans="1:22" ht="26.25" x14ac:dyDescent="0.25">
      <c r="A650" s="11" t="s">
        <v>1405</v>
      </c>
      <c r="B650" s="82" t="s">
        <v>1406</v>
      </c>
      <c r="C650" s="109" t="s">
        <v>44</v>
      </c>
      <c r="D650" s="11" t="s">
        <v>45</v>
      </c>
      <c r="E650" s="11" t="s">
        <v>46</v>
      </c>
      <c r="F650" s="11" t="s">
        <v>47</v>
      </c>
      <c r="G650" s="83">
        <v>43326</v>
      </c>
      <c r="H650" s="84">
        <v>0</v>
      </c>
      <c r="I650" s="86">
        <v>0.09</v>
      </c>
      <c r="J650" s="84">
        <v>18.62</v>
      </c>
      <c r="K650" s="11" t="s">
        <v>56</v>
      </c>
      <c r="L650" s="86">
        <v>206.89</v>
      </c>
      <c r="M650" s="85">
        <v>0</v>
      </c>
      <c r="N650" s="86">
        <v>1.7</v>
      </c>
      <c r="O650" s="86">
        <v>2.83</v>
      </c>
      <c r="P650" s="84">
        <v>-7.43</v>
      </c>
      <c r="Q650" s="85">
        <v>0.9919</v>
      </c>
      <c r="R650" s="86">
        <v>0</v>
      </c>
      <c r="S650" s="84">
        <v>8.9499999999999993</v>
      </c>
      <c r="T650" s="108">
        <v>1279938857</v>
      </c>
      <c r="U650" s="11" t="s">
        <v>169</v>
      </c>
      <c r="V650" s="11" t="s">
        <v>191</v>
      </c>
    </row>
    <row r="651" spans="1:22" x14ac:dyDescent="0.25">
      <c r="A651" s="11" t="s">
        <v>1407</v>
      </c>
      <c r="B651" s="82" t="s">
        <v>1408</v>
      </c>
      <c r="C651" s="109" t="s">
        <v>84</v>
      </c>
      <c r="D651" s="11" t="s">
        <v>85</v>
      </c>
      <c r="E651" s="11" t="s">
        <v>46</v>
      </c>
      <c r="F651" s="11" t="s">
        <v>86</v>
      </c>
      <c r="G651" s="83">
        <v>43335</v>
      </c>
      <c r="H651" s="84">
        <v>15.24</v>
      </c>
      <c r="I651" s="86">
        <v>0.96</v>
      </c>
      <c r="J651" s="84">
        <v>39.619999999999997</v>
      </c>
      <c r="K651" s="85">
        <v>2.5996999999999999</v>
      </c>
      <c r="L651" s="86">
        <v>41.27</v>
      </c>
      <c r="M651" s="85">
        <v>0</v>
      </c>
      <c r="N651" s="86">
        <v>1.4</v>
      </c>
      <c r="O651" s="86">
        <v>1.68</v>
      </c>
      <c r="P651" s="84">
        <v>3.65</v>
      </c>
      <c r="Q651" s="85">
        <v>0.16389999999999999</v>
      </c>
      <c r="R651" s="86">
        <v>0</v>
      </c>
      <c r="S651" s="84">
        <v>18.12</v>
      </c>
      <c r="T651" s="108">
        <v>1388165902</v>
      </c>
      <c r="U651" s="11" t="s">
        <v>169</v>
      </c>
      <c r="V651" s="11" t="s">
        <v>484</v>
      </c>
    </row>
    <row r="652" spans="1:22" x14ac:dyDescent="0.25">
      <c r="A652" s="11" t="s">
        <v>1409</v>
      </c>
      <c r="B652" s="82" t="s">
        <v>1410</v>
      </c>
      <c r="C652" s="109" t="s">
        <v>106</v>
      </c>
      <c r="D652" s="11" t="s">
        <v>85</v>
      </c>
      <c r="E652" s="11" t="s">
        <v>44</v>
      </c>
      <c r="F652" s="11" t="s">
        <v>201</v>
      </c>
      <c r="G652" s="83">
        <v>43338</v>
      </c>
      <c r="H652" s="84">
        <v>49.44</v>
      </c>
      <c r="I652" s="86">
        <v>2.31</v>
      </c>
      <c r="J652" s="84">
        <v>38.94</v>
      </c>
      <c r="K652" s="85">
        <v>0.78759999999999997</v>
      </c>
      <c r="L652" s="86">
        <v>16.86</v>
      </c>
      <c r="M652" s="85">
        <v>2.1100000000000001E-2</v>
      </c>
      <c r="N652" s="86">
        <v>0.7</v>
      </c>
      <c r="O652" s="11" t="s">
        <v>56</v>
      </c>
      <c r="P652" s="11" t="s">
        <v>56</v>
      </c>
      <c r="Q652" s="85">
        <v>4.1799999999999997E-2</v>
      </c>
      <c r="R652" s="86">
        <v>5</v>
      </c>
      <c r="S652" s="84">
        <v>40.26</v>
      </c>
      <c r="T652" s="108">
        <v>1363155787</v>
      </c>
      <c r="U652" s="11" t="s">
        <v>169</v>
      </c>
      <c r="V652" s="11" t="s">
        <v>268</v>
      </c>
    </row>
    <row r="653" spans="1:22" x14ac:dyDescent="0.25">
      <c r="A653" s="11" t="s">
        <v>1411</v>
      </c>
      <c r="B653" s="82" t="s">
        <v>1412</v>
      </c>
      <c r="C653" s="109" t="s">
        <v>53</v>
      </c>
      <c r="D653" s="11" t="s">
        <v>45</v>
      </c>
      <c r="E653" s="11" t="s">
        <v>46</v>
      </c>
      <c r="F653" s="11" t="s">
        <v>47</v>
      </c>
      <c r="G653" s="83">
        <v>43338</v>
      </c>
      <c r="H653" s="84">
        <v>7.85</v>
      </c>
      <c r="I653" s="86">
        <v>1.73</v>
      </c>
      <c r="J653" s="84">
        <v>42.44</v>
      </c>
      <c r="K653" s="85">
        <v>5.4063999999999997</v>
      </c>
      <c r="L653" s="86">
        <v>24.53</v>
      </c>
      <c r="M653" s="85">
        <v>2.8299999999999999E-2</v>
      </c>
      <c r="N653" s="86">
        <v>0.8</v>
      </c>
      <c r="O653" s="11" t="s">
        <v>56</v>
      </c>
      <c r="P653" s="11" t="s">
        <v>56</v>
      </c>
      <c r="Q653" s="85">
        <v>8.0199999999999994E-2</v>
      </c>
      <c r="R653" s="86">
        <v>3</v>
      </c>
      <c r="S653" s="84">
        <v>38.299999999999997</v>
      </c>
      <c r="T653" s="108">
        <v>1007559094</v>
      </c>
      <c r="U653" s="11" t="s">
        <v>169</v>
      </c>
      <c r="V653" s="11" t="s">
        <v>268</v>
      </c>
    </row>
    <row r="654" spans="1:22" x14ac:dyDescent="0.25">
      <c r="A654" s="11" t="s">
        <v>1413</v>
      </c>
      <c r="B654" s="82" t="s">
        <v>1414</v>
      </c>
      <c r="C654" s="109" t="s">
        <v>84</v>
      </c>
      <c r="D654" s="11" t="s">
        <v>85</v>
      </c>
      <c r="E654" s="11" t="s">
        <v>46</v>
      </c>
      <c r="F654" s="11" t="s">
        <v>86</v>
      </c>
      <c r="G654" s="83">
        <v>43338</v>
      </c>
      <c r="H654" s="84">
        <v>60.45</v>
      </c>
      <c r="I654" s="86">
        <v>3.07</v>
      </c>
      <c r="J654" s="84">
        <v>115.46</v>
      </c>
      <c r="K654" s="85">
        <v>1.91</v>
      </c>
      <c r="L654" s="86">
        <v>37.61</v>
      </c>
      <c r="M654" s="85">
        <v>1.0500000000000001E-2</v>
      </c>
      <c r="N654" s="86">
        <v>1</v>
      </c>
      <c r="O654" s="86">
        <v>2.65</v>
      </c>
      <c r="P654" s="84">
        <v>-11.27</v>
      </c>
      <c r="Q654" s="85">
        <v>0.14549999999999999</v>
      </c>
      <c r="R654" s="86">
        <v>13</v>
      </c>
      <c r="S654" s="84">
        <v>62.94</v>
      </c>
      <c r="T654" s="108">
        <v>9764683042</v>
      </c>
      <c r="U654" s="11" t="s">
        <v>63</v>
      </c>
      <c r="V654" s="11" t="s">
        <v>87</v>
      </c>
    </row>
    <row r="655" spans="1:22" x14ac:dyDescent="0.25">
      <c r="A655" s="11" t="s">
        <v>1415</v>
      </c>
      <c r="B655" s="82" t="s">
        <v>1416</v>
      </c>
      <c r="C655" s="109" t="s">
        <v>95</v>
      </c>
      <c r="D655" s="11" t="s">
        <v>85</v>
      </c>
      <c r="E655" s="11" t="s">
        <v>54</v>
      </c>
      <c r="F655" s="11" t="s">
        <v>107</v>
      </c>
      <c r="G655" s="83">
        <v>43277</v>
      </c>
      <c r="H655" s="84">
        <v>125.39</v>
      </c>
      <c r="I655" s="86">
        <v>4.3</v>
      </c>
      <c r="J655" s="84">
        <v>59.44</v>
      </c>
      <c r="K655" s="85">
        <v>0.47399999999999998</v>
      </c>
      <c r="L655" s="86">
        <v>13.82</v>
      </c>
      <c r="M655" s="85">
        <v>2.2200000000000001E-2</v>
      </c>
      <c r="N655" s="86">
        <v>1.5</v>
      </c>
      <c r="O655" s="11" t="s">
        <v>56</v>
      </c>
      <c r="P655" s="11" t="s">
        <v>56</v>
      </c>
      <c r="Q655" s="85">
        <v>2.6599999999999999E-2</v>
      </c>
      <c r="R655" s="86">
        <v>7</v>
      </c>
      <c r="S655" s="84">
        <v>74.34</v>
      </c>
      <c r="T655" s="108">
        <v>26705505727</v>
      </c>
      <c r="U655" s="11" t="s">
        <v>48</v>
      </c>
      <c r="V655" s="11" t="s">
        <v>268</v>
      </c>
    </row>
    <row r="656" spans="1:22" x14ac:dyDescent="0.25">
      <c r="A656" s="11" t="s">
        <v>1417</v>
      </c>
      <c r="B656" s="82" t="s">
        <v>1418</v>
      </c>
      <c r="C656" s="109" t="s">
        <v>106</v>
      </c>
      <c r="D656" s="11" t="s">
        <v>85</v>
      </c>
      <c r="E656" s="11" t="s">
        <v>54</v>
      </c>
      <c r="F656" s="11" t="s">
        <v>107</v>
      </c>
      <c r="G656" s="83">
        <v>43338</v>
      </c>
      <c r="H656" s="84">
        <v>43.17</v>
      </c>
      <c r="I656" s="86">
        <v>1.1200000000000001</v>
      </c>
      <c r="J656" s="84">
        <v>19.63</v>
      </c>
      <c r="K656" s="85">
        <v>0.45469999999999999</v>
      </c>
      <c r="L656" s="86">
        <v>17.53</v>
      </c>
      <c r="M656" s="85">
        <v>1.43E-2</v>
      </c>
      <c r="N656" s="86">
        <v>1.2</v>
      </c>
      <c r="O656" s="11" t="s">
        <v>56</v>
      </c>
      <c r="P656" s="11" t="s">
        <v>56</v>
      </c>
      <c r="Q656" s="85">
        <v>4.5100000000000001E-2</v>
      </c>
      <c r="R656" s="86">
        <v>0</v>
      </c>
      <c r="S656" s="84">
        <v>28.29</v>
      </c>
      <c r="T656" s="108">
        <v>4244555458</v>
      </c>
      <c r="U656" s="11" t="s">
        <v>63</v>
      </c>
      <c r="V656" s="11" t="s">
        <v>268</v>
      </c>
    </row>
    <row r="657" spans="1:22" x14ac:dyDescent="0.25">
      <c r="A657" s="11" t="s">
        <v>1419</v>
      </c>
      <c r="B657" s="82" t="s">
        <v>1420</v>
      </c>
      <c r="C657" s="109" t="s">
        <v>95</v>
      </c>
      <c r="D657" s="11" t="s">
        <v>53</v>
      </c>
      <c r="E657" s="11" t="s">
        <v>54</v>
      </c>
      <c r="F657" s="11" t="s">
        <v>55</v>
      </c>
      <c r="G657" s="83">
        <v>43340</v>
      </c>
      <c r="H657" s="84">
        <v>108.47</v>
      </c>
      <c r="I657" s="86">
        <v>2.82</v>
      </c>
      <c r="J657" s="84">
        <v>37.51</v>
      </c>
      <c r="K657" s="85">
        <v>0.3458</v>
      </c>
      <c r="L657" s="86">
        <v>13.3</v>
      </c>
      <c r="M657" s="85">
        <v>1.6500000000000001E-2</v>
      </c>
      <c r="N657" s="86">
        <v>1.4</v>
      </c>
      <c r="O657" s="86">
        <v>3.61</v>
      </c>
      <c r="P657" s="84">
        <v>-0.42</v>
      </c>
      <c r="Q657" s="85">
        <v>2.4E-2</v>
      </c>
      <c r="R657" s="86">
        <v>5</v>
      </c>
      <c r="S657" s="84">
        <v>39.49</v>
      </c>
      <c r="T657" s="108">
        <v>8610495134</v>
      </c>
      <c r="U657" s="11" t="s">
        <v>63</v>
      </c>
      <c r="V657" s="11" t="s">
        <v>406</v>
      </c>
    </row>
    <row r="658" spans="1:22" x14ac:dyDescent="0.25">
      <c r="A658" s="11" t="s">
        <v>1421</v>
      </c>
      <c r="B658" s="82" t="s">
        <v>1422</v>
      </c>
      <c r="C658" s="109" t="s">
        <v>53</v>
      </c>
      <c r="D658" s="11" t="s">
        <v>45</v>
      </c>
      <c r="E658" s="11" t="s">
        <v>44</v>
      </c>
      <c r="F658" s="11" t="s">
        <v>186</v>
      </c>
      <c r="G658" s="83">
        <v>43260</v>
      </c>
      <c r="H658" s="84">
        <v>246.66</v>
      </c>
      <c r="I658" s="86">
        <v>6.41</v>
      </c>
      <c r="J658" s="84">
        <v>189.38</v>
      </c>
      <c r="K658" s="85">
        <v>0.76780000000000004</v>
      </c>
      <c r="L658" s="86">
        <v>29.54</v>
      </c>
      <c r="M658" s="85">
        <v>0</v>
      </c>
      <c r="N658" s="86">
        <v>0.5</v>
      </c>
      <c r="O658" s="86">
        <v>2.8</v>
      </c>
      <c r="P658" s="84">
        <v>7.83</v>
      </c>
      <c r="Q658" s="85">
        <v>0.1052</v>
      </c>
      <c r="R658" s="86">
        <v>0</v>
      </c>
      <c r="S658" s="84">
        <v>79.239999999999995</v>
      </c>
      <c r="T658" s="108">
        <v>3428156848</v>
      </c>
      <c r="U658" s="11" t="s">
        <v>63</v>
      </c>
      <c r="V658" s="11" t="s">
        <v>75</v>
      </c>
    </row>
    <row r="659" spans="1:22" x14ac:dyDescent="0.25">
      <c r="A659" s="11" t="s">
        <v>1423</v>
      </c>
      <c r="B659" s="82" t="s">
        <v>1424</v>
      </c>
      <c r="C659" s="109" t="s">
        <v>90</v>
      </c>
      <c r="D659" s="11" t="s">
        <v>85</v>
      </c>
      <c r="E659" s="11" t="s">
        <v>46</v>
      </c>
      <c r="F659" s="11" t="s">
        <v>86</v>
      </c>
      <c r="G659" s="83">
        <v>43341</v>
      </c>
      <c r="H659" s="84">
        <v>8.9</v>
      </c>
      <c r="I659" s="86">
        <v>2.99</v>
      </c>
      <c r="J659" s="84">
        <v>113.44</v>
      </c>
      <c r="K659" s="85">
        <v>12.7461</v>
      </c>
      <c r="L659" s="86">
        <v>37.94</v>
      </c>
      <c r="M659" s="85">
        <v>8.8000000000000005E-3</v>
      </c>
      <c r="N659" s="86">
        <v>1.1000000000000001</v>
      </c>
      <c r="O659" s="86">
        <v>3.09</v>
      </c>
      <c r="P659" s="84">
        <v>8.9</v>
      </c>
      <c r="Q659" s="85">
        <v>0.1472</v>
      </c>
      <c r="R659" s="86">
        <v>1</v>
      </c>
      <c r="S659" s="84">
        <v>36.840000000000003</v>
      </c>
      <c r="T659" s="108">
        <v>2462700776</v>
      </c>
      <c r="U659" s="11" t="s">
        <v>63</v>
      </c>
      <c r="V659" s="11" t="s">
        <v>67</v>
      </c>
    </row>
    <row r="660" spans="1:22" x14ac:dyDescent="0.25">
      <c r="A660" s="11" t="s">
        <v>1425</v>
      </c>
      <c r="B660" s="82" t="s">
        <v>1426</v>
      </c>
      <c r="C660" s="109" t="s">
        <v>52</v>
      </c>
      <c r="D660" s="11" t="s">
        <v>53</v>
      </c>
      <c r="E660" s="11" t="s">
        <v>54</v>
      </c>
      <c r="F660" s="11" t="s">
        <v>55</v>
      </c>
      <c r="G660" s="83">
        <v>43480</v>
      </c>
      <c r="H660" s="84">
        <v>100.16</v>
      </c>
      <c r="I660" s="86">
        <v>5.58</v>
      </c>
      <c r="J660" s="84">
        <v>71.099999999999994</v>
      </c>
      <c r="K660" s="85">
        <v>0.70989999999999998</v>
      </c>
      <c r="L660" s="86">
        <v>12.74</v>
      </c>
      <c r="M660" s="85">
        <v>2.2499999999999999E-2</v>
      </c>
      <c r="N660" s="86">
        <v>1.4</v>
      </c>
      <c r="O660" s="11" t="s">
        <v>56</v>
      </c>
      <c r="P660" s="11" t="s">
        <v>56</v>
      </c>
      <c r="Q660" s="85">
        <v>2.12E-2</v>
      </c>
      <c r="R660" s="86">
        <v>7</v>
      </c>
      <c r="S660" s="84">
        <v>89.66</v>
      </c>
      <c r="T660" s="108">
        <v>27014209790</v>
      </c>
      <c r="U660" s="11" t="s">
        <v>48</v>
      </c>
      <c r="V660" s="11" t="s">
        <v>198</v>
      </c>
    </row>
    <row r="661" spans="1:22" x14ac:dyDescent="0.25">
      <c r="A661" s="11" t="s">
        <v>1427</v>
      </c>
      <c r="B661" s="82" t="s">
        <v>1428</v>
      </c>
      <c r="C661" s="109" t="s">
        <v>84</v>
      </c>
      <c r="D661" s="11" t="s">
        <v>45</v>
      </c>
      <c r="E661" s="11" t="s">
        <v>46</v>
      </c>
      <c r="F661" s="11" t="s">
        <v>47</v>
      </c>
      <c r="G661" s="83">
        <v>43172</v>
      </c>
      <c r="H661" s="84">
        <v>14.99</v>
      </c>
      <c r="I661" s="86">
        <v>1.83</v>
      </c>
      <c r="J661" s="84">
        <v>22.16</v>
      </c>
      <c r="K661" s="85">
        <v>1.4782999999999999</v>
      </c>
      <c r="L661" s="86">
        <v>12.11</v>
      </c>
      <c r="M661" s="85">
        <v>8.6599999999999996E-2</v>
      </c>
      <c r="N661" s="86">
        <v>0.4</v>
      </c>
      <c r="O661" s="11" t="s">
        <v>56</v>
      </c>
      <c r="P661" s="11" t="s">
        <v>56</v>
      </c>
      <c r="Q661" s="85">
        <v>1.7999999999999999E-2</v>
      </c>
      <c r="R661" s="86">
        <v>0</v>
      </c>
      <c r="S661" s="84">
        <v>28.75</v>
      </c>
      <c r="T661" s="108">
        <v>6101800277</v>
      </c>
      <c r="U661" s="11" t="s">
        <v>63</v>
      </c>
      <c r="V661" s="11" t="s">
        <v>71</v>
      </c>
    </row>
    <row r="662" spans="1:22" x14ac:dyDescent="0.25">
      <c r="A662" s="11" t="s">
        <v>1429</v>
      </c>
      <c r="B662" s="82" t="s">
        <v>1430</v>
      </c>
      <c r="C662" s="109" t="s">
        <v>70</v>
      </c>
      <c r="D662" s="11" t="s">
        <v>45</v>
      </c>
      <c r="E662" s="11" t="s">
        <v>46</v>
      </c>
      <c r="F662" s="11" t="s">
        <v>47</v>
      </c>
      <c r="G662" s="83">
        <v>43471</v>
      </c>
      <c r="H662" s="84">
        <v>3.53</v>
      </c>
      <c r="I662" s="86">
        <v>3.64</v>
      </c>
      <c r="J662" s="84">
        <v>45.56</v>
      </c>
      <c r="K662" s="85">
        <v>12.906499999999999</v>
      </c>
      <c r="L662" s="86">
        <v>12.52</v>
      </c>
      <c r="M662" s="85">
        <v>5.5300000000000002E-2</v>
      </c>
      <c r="N662" s="86">
        <v>1.6</v>
      </c>
      <c r="O662" s="86">
        <v>1.42</v>
      </c>
      <c r="P662" s="84">
        <v>-10.99</v>
      </c>
      <c r="Q662" s="85">
        <v>2.01E-2</v>
      </c>
      <c r="R662" s="86">
        <v>8</v>
      </c>
      <c r="S662" s="84">
        <v>24.89</v>
      </c>
      <c r="T662" s="108">
        <v>13039317953</v>
      </c>
      <c r="U662" s="11" t="s">
        <v>48</v>
      </c>
      <c r="V662" s="11" t="s">
        <v>100</v>
      </c>
    </row>
    <row r="663" spans="1:22" x14ac:dyDescent="0.25">
      <c r="A663" s="11" t="s">
        <v>1431</v>
      </c>
      <c r="B663" s="82" t="s">
        <v>1432</v>
      </c>
      <c r="C663" s="109" t="s">
        <v>132</v>
      </c>
      <c r="D663" s="11" t="s">
        <v>85</v>
      </c>
      <c r="E663" s="11" t="s">
        <v>54</v>
      </c>
      <c r="F663" s="11" t="s">
        <v>107</v>
      </c>
      <c r="G663" s="83">
        <v>43235</v>
      </c>
      <c r="H663" s="84">
        <v>278.39</v>
      </c>
      <c r="I663" s="86">
        <v>8.6999999999999993</v>
      </c>
      <c r="J663" s="84">
        <v>172.81</v>
      </c>
      <c r="K663" s="85">
        <v>0.62070000000000003</v>
      </c>
      <c r="L663" s="86">
        <v>19.86</v>
      </c>
      <c r="M663" s="85">
        <v>1.2E-2</v>
      </c>
      <c r="N663" s="86">
        <v>0.5</v>
      </c>
      <c r="O663" s="86">
        <v>1.79</v>
      </c>
      <c r="P663" s="84">
        <v>-45.22</v>
      </c>
      <c r="Q663" s="85">
        <v>5.6800000000000003E-2</v>
      </c>
      <c r="R663" s="86">
        <v>3</v>
      </c>
      <c r="S663" s="84">
        <v>94.52</v>
      </c>
      <c r="T663" s="108">
        <v>32804487274</v>
      </c>
      <c r="U663" s="11" t="s">
        <v>48</v>
      </c>
      <c r="V663" s="11" t="s">
        <v>284</v>
      </c>
    </row>
    <row r="664" spans="1:22" x14ac:dyDescent="0.25">
      <c r="A664" s="11" t="s">
        <v>1433</v>
      </c>
      <c r="B664" s="82" t="s">
        <v>1434</v>
      </c>
      <c r="C664" s="109" t="s">
        <v>53</v>
      </c>
      <c r="D664" s="11" t="s">
        <v>45</v>
      </c>
      <c r="E664" s="11" t="s">
        <v>46</v>
      </c>
      <c r="F664" s="11" t="s">
        <v>47</v>
      </c>
      <c r="G664" s="83">
        <v>43342</v>
      </c>
      <c r="H664" s="84">
        <v>0</v>
      </c>
      <c r="I664" s="86">
        <v>7.0000000000000007E-2</v>
      </c>
      <c r="J664" s="84">
        <v>5.08</v>
      </c>
      <c r="K664" s="11" t="s">
        <v>56</v>
      </c>
      <c r="L664" s="86">
        <v>72.569999999999993</v>
      </c>
      <c r="M664" s="85">
        <v>8.8599999999999998E-2</v>
      </c>
      <c r="N664" s="86">
        <v>2</v>
      </c>
      <c r="O664" s="86">
        <v>2.33</v>
      </c>
      <c r="P664" s="84">
        <v>-23.17</v>
      </c>
      <c r="Q664" s="85">
        <v>0.32040000000000002</v>
      </c>
      <c r="R664" s="86">
        <v>0</v>
      </c>
      <c r="S664" s="84">
        <v>0</v>
      </c>
      <c r="T664" s="108">
        <v>127096518</v>
      </c>
      <c r="U664" s="11" t="s">
        <v>169</v>
      </c>
      <c r="V664" s="11" t="s">
        <v>49</v>
      </c>
    </row>
    <row r="665" spans="1:22" x14ac:dyDescent="0.25">
      <c r="A665" s="11" t="s">
        <v>1435</v>
      </c>
      <c r="B665" s="82" t="s">
        <v>1436</v>
      </c>
      <c r="C665" s="109" t="s">
        <v>90</v>
      </c>
      <c r="D665" s="11" t="s">
        <v>45</v>
      </c>
      <c r="E665" s="11" t="s">
        <v>54</v>
      </c>
      <c r="F665" s="11" t="s">
        <v>91</v>
      </c>
      <c r="G665" s="83">
        <v>43343</v>
      </c>
      <c r="H665" s="84">
        <v>49.67</v>
      </c>
      <c r="I665" s="86">
        <v>1.29</v>
      </c>
      <c r="J665" s="84">
        <v>36.880000000000003</v>
      </c>
      <c r="K665" s="85">
        <v>0.74250000000000005</v>
      </c>
      <c r="L665" s="86">
        <v>28.59</v>
      </c>
      <c r="M665" s="85">
        <v>0</v>
      </c>
      <c r="N665" s="86">
        <v>1.6</v>
      </c>
      <c r="O665" s="86">
        <v>2.74</v>
      </c>
      <c r="P665" s="84">
        <v>-3.28</v>
      </c>
      <c r="Q665" s="85">
        <v>0.1004</v>
      </c>
      <c r="R665" s="86">
        <v>0</v>
      </c>
      <c r="S665" s="84">
        <v>14.89</v>
      </c>
      <c r="T665" s="108">
        <v>1927238215</v>
      </c>
      <c r="U665" s="11" t="s">
        <v>169</v>
      </c>
      <c r="V665" s="11" t="s">
        <v>108</v>
      </c>
    </row>
    <row r="666" spans="1:22" x14ac:dyDescent="0.25">
      <c r="A666" s="11" t="s">
        <v>1437</v>
      </c>
      <c r="B666" s="82" t="s">
        <v>1438</v>
      </c>
      <c r="C666" s="109" t="s">
        <v>95</v>
      </c>
      <c r="D666" s="11" t="s">
        <v>53</v>
      </c>
      <c r="E666" s="11" t="s">
        <v>54</v>
      </c>
      <c r="F666" s="11" t="s">
        <v>55</v>
      </c>
      <c r="G666" s="83">
        <v>43276</v>
      </c>
      <c r="H666" s="84">
        <v>235.72</v>
      </c>
      <c r="I666" s="86">
        <v>7.32</v>
      </c>
      <c r="J666" s="84">
        <v>128.79</v>
      </c>
      <c r="K666" s="85">
        <v>0.5464</v>
      </c>
      <c r="L666" s="86">
        <v>17.59</v>
      </c>
      <c r="M666" s="85">
        <v>1.8800000000000001E-2</v>
      </c>
      <c r="N666" s="86">
        <v>1.2</v>
      </c>
      <c r="O666" s="86">
        <v>1.06</v>
      </c>
      <c r="P666" s="84">
        <v>-40.049999999999997</v>
      </c>
      <c r="Q666" s="85">
        <v>4.5499999999999999E-2</v>
      </c>
      <c r="R666" s="86">
        <v>20</v>
      </c>
      <c r="S666" s="84">
        <v>95.94</v>
      </c>
      <c r="T666" s="108">
        <v>19455016385</v>
      </c>
      <c r="U666" s="11" t="s">
        <v>48</v>
      </c>
      <c r="V666" s="11" t="s">
        <v>152</v>
      </c>
    </row>
    <row r="667" spans="1:22" x14ac:dyDescent="0.25">
      <c r="A667" s="11" t="s">
        <v>1439</v>
      </c>
      <c r="B667" s="82" t="s">
        <v>1440</v>
      </c>
      <c r="C667" s="109" t="s">
        <v>132</v>
      </c>
      <c r="D667" s="11" t="s">
        <v>85</v>
      </c>
      <c r="E667" s="11" t="s">
        <v>54</v>
      </c>
      <c r="F667" s="11" t="s">
        <v>107</v>
      </c>
      <c r="G667" s="83">
        <v>43277</v>
      </c>
      <c r="H667" s="84">
        <v>212.29</v>
      </c>
      <c r="I667" s="86">
        <v>5.51</v>
      </c>
      <c r="J667" s="84">
        <v>74.87</v>
      </c>
      <c r="K667" s="85">
        <v>0.35270000000000001</v>
      </c>
      <c r="L667" s="86">
        <v>13.59</v>
      </c>
      <c r="M667" s="85">
        <v>1.55E-2</v>
      </c>
      <c r="N667" s="86">
        <v>0.7</v>
      </c>
      <c r="O667" s="86">
        <v>8.83</v>
      </c>
      <c r="P667" s="84">
        <v>11.59</v>
      </c>
      <c r="Q667" s="85">
        <v>2.5399999999999999E-2</v>
      </c>
      <c r="R667" s="86">
        <v>4</v>
      </c>
      <c r="S667" s="84">
        <v>59.1</v>
      </c>
      <c r="T667" s="108">
        <v>13031872678</v>
      </c>
      <c r="U667" s="11" t="s">
        <v>48</v>
      </c>
      <c r="V667" s="11" t="s">
        <v>100</v>
      </c>
    </row>
    <row r="668" spans="1:22" x14ac:dyDescent="0.25">
      <c r="A668" s="11" t="s">
        <v>1441</v>
      </c>
      <c r="B668" s="82" t="s">
        <v>1442</v>
      </c>
      <c r="C668" s="109" t="s">
        <v>84</v>
      </c>
      <c r="D668" s="11" t="s">
        <v>45</v>
      </c>
      <c r="E668" s="11" t="s">
        <v>46</v>
      </c>
      <c r="F668" s="11" t="s">
        <v>47</v>
      </c>
      <c r="G668" s="83">
        <v>43352</v>
      </c>
      <c r="H668" s="84">
        <v>16.07</v>
      </c>
      <c r="I668" s="86">
        <v>2.44</v>
      </c>
      <c r="J668" s="84">
        <v>31.83</v>
      </c>
      <c r="K668" s="85">
        <v>1.9806999999999999</v>
      </c>
      <c r="L668" s="86">
        <v>13.05</v>
      </c>
      <c r="M668" s="85">
        <v>5.3100000000000001E-2</v>
      </c>
      <c r="N668" s="86">
        <v>1.6</v>
      </c>
      <c r="O668" s="86">
        <v>2.98</v>
      </c>
      <c r="P668" s="84">
        <v>-17.46</v>
      </c>
      <c r="Q668" s="85">
        <v>2.2700000000000001E-2</v>
      </c>
      <c r="R668" s="86">
        <v>6</v>
      </c>
      <c r="S668" s="84">
        <v>34.89</v>
      </c>
      <c r="T668" s="108">
        <v>979313607</v>
      </c>
      <c r="U668" s="11" t="s">
        <v>169</v>
      </c>
      <c r="V668" s="11" t="s">
        <v>304</v>
      </c>
    </row>
    <row r="669" spans="1:22" x14ac:dyDescent="0.25">
      <c r="A669" s="11" t="s">
        <v>1443</v>
      </c>
      <c r="B669" s="82" t="s">
        <v>1444</v>
      </c>
      <c r="C669" s="109" t="s">
        <v>90</v>
      </c>
      <c r="D669" s="11" t="s">
        <v>45</v>
      </c>
      <c r="E669" s="11" t="s">
        <v>54</v>
      </c>
      <c r="F669" s="11" t="s">
        <v>91</v>
      </c>
      <c r="G669" s="83">
        <v>43352</v>
      </c>
      <c r="H669" s="84">
        <v>17.5</v>
      </c>
      <c r="I669" s="86">
        <v>0.45</v>
      </c>
      <c r="J669" s="84">
        <v>10.93</v>
      </c>
      <c r="K669" s="85">
        <v>0.62460000000000004</v>
      </c>
      <c r="L669" s="86">
        <v>24.29</v>
      </c>
      <c r="M669" s="85">
        <v>0</v>
      </c>
      <c r="N669" s="86">
        <v>1.1000000000000001</v>
      </c>
      <c r="O669" s="86">
        <v>1.86</v>
      </c>
      <c r="P669" s="84">
        <v>-16.12</v>
      </c>
      <c r="Q669" s="85">
        <v>7.8899999999999998E-2</v>
      </c>
      <c r="R669" s="86">
        <v>0</v>
      </c>
      <c r="S669" s="84">
        <v>5.85</v>
      </c>
      <c r="T669" s="108">
        <v>707695659</v>
      </c>
      <c r="U669" s="11" t="s">
        <v>169</v>
      </c>
      <c r="V669" s="11" t="s">
        <v>235</v>
      </c>
    </row>
    <row r="670" spans="1:22" x14ac:dyDescent="0.25">
      <c r="A670" s="11" t="s">
        <v>1445</v>
      </c>
      <c r="B670" s="82" t="s">
        <v>1446</v>
      </c>
      <c r="C670" s="109" t="s">
        <v>84</v>
      </c>
      <c r="D670" s="11" t="s">
        <v>85</v>
      </c>
      <c r="E670" s="11" t="s">
        <v>46</v>
      </c>
      <c r="F670" s="11" t="s">
        <v>86</v>
      </c>
      <c r="G670" s="83">
        <v>43354</v>
      </c>
      <c r="H670" s="84">
        <v>61.7</v>
      </c>
      <c r="I670" s="86">
        <v>4.24</v>
      </c>
      <c r="J670" s="84">
        <v>76.77</v>
      </c>
      <c r="K670" s="85">
        <v>1.2442</v>
      </c>
      <c r="L670" s="86">
        <v>18.11</v>
      </c>
      <c r="M670" s="85">
        <v>9.1000000000000004E-3</v>
      </c>
      <c r="N670" s="86">
        <v>1.6</v>
      </c>
      <c r="O670" s="86">
        <v>2.38</v>
      </c>
      <c r="P670" s="84">
        <v>-6.42</v>
      </c>
      <c r="Q670" s="85">
        <v>4.8000000000000001E-2</v>
      </c>
      <c r="R670" s="86">
        <v>8</v>
      </c>
      <c r="S670" s="84">
        <v>67.739999999999995</v>
      </c>
      <c r="T670" s="108">
        <v>971370767</v>
      </c>
      <c r="U670" s="11" t="s">
        <v>169</v>
      </c>
      <c r="V670" s="11" t="s">
        <v>152</v>
      </c>
    </row>
    <row r="671" spans="1:22" x14ac:dyDescent="0.25">
      <c r="A671" s="11" t="s">
        <v>1447</v>
      </c>
      <c r="B671" s="82" t="s">
        <v>1448</v>
      </c>
      <c r="C671" s="109" t="s">
        <v>90</v>
      </c>
      <c r="D671" s="11" t="s">
        <v>85</v>
      </c>
      <c r="E671" s="11" t="s">
        <v>46</v>
      </c>
      <c r="F671" s="11" t="s">
        <v>86</v>
      </c>
      <c r="G671" s="83">
        <v>43167</v>
      </c>
      <c r="H671" s="84">
        <v>50.96</v>
      </c>
      <c r="I671" s="86">
        <v>2.76</v>
      </c>
      <c r="J671" s="84">
        <v>63.13</v>
      </c>
      <c r="K671" s="85">
        <v>1.2387999999999999</v>
      </c>
      <c r="L671" s="86">
        <v>22.87</v>
      </c>
      <c r="M671" s="85">
        <v>1.95E-2</v>
      </c>
      <c r="N671" s="86">
        <v>1.1000000000000001</v>
      </c>
      <c r="O671" s="86">
        <v>3.39</v>
      </c>
      <c r="P671" s="84">
        <v>-3.19</v>
      </c>
      <c r="Q671" s="85">
        <v>7.1900000000000006E-2</v>
      </c>
      <c r="R671" s="86">
        <v>12</v>
      </c>
      <c r="S671" s="84">
        <v>40.61</v>
      </c>
      <c r="T671" s="108">
        <v>2668820795</v>
      </c>
      <c r="U671" s="11" t="s">
        <v>63</v>
      </c>
      <c r="V671" s="11" t="s">
        <v>172</v>
      </c>
    </row>
    <row r="672" spans="1:22" x14ac:dyDescent="0.25">
      <c r="A672" s="11" t="s">
        <v>1449</v>
      </c>
      <c r="B672" s="82" t="s">
        <v>1450</v>
      </c>
      <c r="C672" s="109" t="s">
        <v>74</v>
      </c>
      <c r="D672" s="11" t="s">
        <v>85</v>
      </c>
      <c r="E672" s="11" t="s">
        <v>54</v>
      </c>
      <c r="F672" s="11" t="s">
        <v>107</v>
      </c>
      <c r="G672" s="83">
        <v>43256</v>
      </c>
      <c r="H672" s="84">
        <v>107.77</v>
      </c>
      <c r="I672" s="86">
        <v>2.8</v>
      </c>
      <c r="J672" s="84">
        <v>29.72</v>
      </c>
      <c r="K672" s="85">
        <v>0.27579999999999999</v>
      </c>
      <c r="L672" s="86">
        <v>10.61</v>
      </c>
      <c r="M672" s="85">
        <v>1.8800000000000001E-2</v>
      </c>
      <c r="N672" s="86">
        <v>1.3</v>
      </c>
      <c r="O672" s="11" t="s">
        <v>56</v>
      </c>
      <c r="P672" s="11" t="s">
        <v>56</v>
      </c>
      <c r="Q672" s="85">
        <v>1.06E-2</v>
      </c>
      <c r="R672" s="86">
        <v>2</v>
      </c>
      <c r="S672" s="84">
        <v>36.58</v>
      </c>
      <c r="T672" s="108">
        <v>21362735506</v>
      </c>
      <c r="U672" s="11" t="s">
        <v>48</v>
      </c>
      <c r="V672" s="11" t="s">
        <v>198</v>
      </c>
    </row>
    <row r="673" spans="1:22" x14ac:dyDescent="0.25">
      <c r="A673" s="11" t="s">
        <v>1451</v>
      </c>
      <c r="B673" s="82" t="s">
        <v>1452</v>
      </c>
      <c r="C673" s="109" t="s">
        <v>84</v>
      </c>
      <c r="D673" s="11" t="s">
        <v>85</v>
      </c>
      <c r="E673" s="11" t="s">
        <v>46</v>
      </c>
      <c r="F673" s="11" t="s">
        <v>86</v>
      </c>
      <c r="G673" s="83">
        <v>43200</v>
      </c>
      <c r="H673" s="84">
        <v>149.69</v>
      </c>
      <c r="I673" s="86">
        <v>4.54</v>
      </c>
      <c r="J673" s="84">
        <v>177.14</v>
      </c>
      <c r="K673" s="85">
        <v>1.1834</v>
      </c>
      <c r="L673" s="86">
        <v>39.020000000000003</v>
      </c>
      <c r="M673" s="85">
        <v>9.9000000000000008E-3</v>
      </c>
      <c r="N673" s="86">
        <v>0.9</v>
      </c>
      <c r="O673" s="86">
        <v>2.29</v>
      </c>
      <c r="P673" s="84">
        <v>-11.12</v>
      </c>
      <c r="Q673" s="85">
        <v>0.15260000000000001</v>
      </c>
      <c r="R673" s="86">
        <v>8</v>
      </c>
      <c r="S673" s="84">
        <v>65.12</v>
      </c>
      <c r="T673" s="108">
        <v>66283484951</v>
      </c>
      <c r="U673" s="11" t="s">
        <v>48</v>
      </c>
      <c r="V673" s="11" t="s">
        <v>87</v>
      </c>
    </row>
    <row r="674" spans="1:22" ht="26.25" x14ac:dyDescent="0.25">
      <c r="A674" s="11" t="s">
        <v>1453</v>
      </c>
      <c r="B674" s="82" t="s">
        <v>1454</v>
      </c>
      <c r="C674" s="109" t="s">
        <v>124</v>
      </c>
      <c r="D674" s="11" t="s">
        <v>85</v>
      </c>
      <c r="E674" s="11" t="s">
        <v>44</v>
      </c>
      <c r="F674" s="11" t="s">
        <v>201</v>
      </c>
      <c r="G674" s="83">
        <v>43376</v>
      </c>
      <c r="H674" s="84">
        <v>28.97</v>
      </c>
      <c r="I674" s="86">
        <v>1.35</v>
      </c>
      <c r="J674" s="84">
        <v>28.27</v>
      </c>
      <c r="K674" s="85">
        <v>0.9758</v>
      </c>
      <c r="L674" s="86">
        <v>20.94</v>
      </c>
      <c r="M674" s="85">
        <v>0</v>
      </c>
      <c r="N674" s="86">
        <v>0.7</v>
      </c>
      <c r="O674" s="86">
        <v>2.9</v>
      </c>
      <c r="P674" s="84">
        <v>5.2</v>
      </c>
      <c r="Q674" s="85">
        <v>6.2199999999999998E-2</v>
      </c>
      <c r="R674" s="86">
        <v>0</v>
      </c>
      <c r="S674" s="84">
        <v>26.13</v>
      </c>
      <c r="T674" s="108">
        <v>1209418889</v>
      </c>
      <c r="U674" s="11" t="s">
        <v>169</v>
      </c>
      <c r="V674" s="11" t="s">
        <v>115</v>
      </c>
    </row>
    <row r="675" spans="1:22" x14ac:dyDescent="0.25">
      <c r="A675" s="11" t="s">
        <v>1455</v>
      </c>
      <c r="B675" s="82" t="s">
        <v>1456</v>
      </c>
      <c r="C675" s="109" t="s">
        <v>90</v>
      </c>
      <c r="D675" s="11" t="s">
        <v>45</v>
      </c>
      <c r="E675" s="11" t="s">
        <v>54</v>
      </c>
      <c r="F675" s="11" t="s">
        <v>91</v>
      </c>
      <c r="G675" s="83">
        <v>43198</v>
      </c>
      <c r="H675" s="84">
        <v>34.18</v>
      </c>
      <c r="I675" s="86">
        <v>1.66</v>
      </c>
      <c r="J675" s="84">
        <v>23.02</v>
      </c>
      <c r="K675" s="85">
        <v>0.67349999999999999</v>
      </c>
      <c r="L675" s="86">
        <v>13.87</v>
      </c>
      <c r="M675" s="85">
        <v>1.2999999999999999E-2</v>
      </c>
      <c r="N675" s="86">
        <v>1.1000000000000001</v>
      </c>
      <c r="O675" s="86">
        <v>1.1499999999999999</v>
      </c>
      <c r="P675" s="84">
        <v>-11.18</v>
      </c>
      <c r="Q675" s="85">
        <v>2.6800000000000001E-2</v>
      </c>
      <c r="R675" s="86">
        <v>0</v>
      </c>
      <c r="S675" s="84">
        <v>16.66</v>
      </c>
      <c r="T675" s="108">
        <v>14707202052</v>
      </c>
      <c r="U675" s="11" t="s">
        <v>48</v>
      </c>
      <c r="V675" s="11" t="s">
        <v>60</v>
      </c>
    </row>
    <row r="676" spans="1:22" x14ac:dyDescent="0.25">
      <c r="A676" s="11" t="s">
        <v>1457</v>
      </c>
      <c r="B676" s="82" t="s">
        <v>1458</v>
      </c>
      <c r="C676" s="109" t="s">
        <v>70</v>
      </c>
      <c r="D676" s="11" t="s">
        <v>45</v>
      </c>
      <c r="E676" s="11" t="s">
        <v>46</v>
      </c>
      <c r="F676" s="11" t="s">
        <v>47</v>
      </c>
      <c r="G676" s="83">
        <v>43228</v>
      </c>
      <c r="H676" s="84">
        <v>26.27</v>
      </c>
      <c r="I676" s="86">
        <v>2.0099999999999998</v>
      </c>
      <c r="J676" s="84">
        <v>66.64</v>
      </c>
      <c r="K676" s="85">
        <v>2.5367000000000002</v>
      </c>
      <c r="L676" s="86">
        <v>33.15</v>
      </c>
      <c r="M676" s="85">
        <v>1.95E-2</v>
      </c>
      <c r="N676" s="86">
        <v>0.5</v>
      </c>
      <c r="O676" s="86">
        <v>1.38</v>
      </c>
      <c r="P676" s="84">
        <v>-14.56</v>
      </c>
      <c r="Q676" s="85">
        <v>0.12330000000000001</v>
      </c>
      <c r="R676" s="86">
        <v>20</v>
      </c>
      <c r="S676" s="84">
        <v>16.149999999999999</v>
      </c>
      <c r="T676" s="108">
        <v>34638672002</v>
      </c>
      <c r="U676" s="11" t="s">
        <v>48</v>
      </c>
      <c r="V676" s="11" t="s">
        <v>127</v>
      </c>
    </row>
    <row r="677" spans="1:22" x14ac:dyDescent="0.25">
      <c r="A677" s="11" t="s">
        <v>1459</v>
      </c>
      <c r="B677" s="82" t="s">
        <v>1460</v>
      </c>
      <c r="C677" s="109" t="s">
        <v>52</v>
      </c>
      <c r="D677" s="11" t="s">
        <v>53</v>
      </c>
      <c r="E677" s="11" t="s">
        <v>54</v>
      </c>
      <c r="F677" s="11" t="s">
        <v>55</v>
      </c>
      <c r="G677" s="83">
        <v>43495</v>
      </c>
      <c r="H677" s="84">
        <v>83.46</v>
      </c>
      <c r="I677" s="86">
        <v>3.06</v>
      </c>
      <c r="J677" s="84">
        <v>29.61</v>
      </c>
      <c r="K677" s="85">
        <v>0.3548</v>
      </c>
      <c r="L677" s="86">
        <v>9.68</v>
      </c>
      <c r="M677" s="85">
        <v>6.6500000000000004E-2</v>
      </c>
      <c r="N677" s="86">
        <v>0.5</v>
      </c>
      <c r="O677" s="86">
        <v>0.81</v>
      </c>
      <c r="P677" s="84">
        <v>-40.549999999999997</v>
      </c>
      <c r="Q677" s="85">
        <v>5.8999999999999999E-3</v>
      </c>
      <c r="R677" s="86">
        <v>14</v>
      </c>
      <c r="S677" s="84">
        <v>38.89</v>
      </c>
      <c r="T677" s="108">
        <v>215620024444</v>
      </c>
      <c r="U677" s="11" t="s">
        <v>48</v>
      </c>
      <c r="V677" s="11" t="s">
        <v>240</v>
      </c>
    </row>
    <row r="678" spans="1:22" x14ac:dyDescent="0.25">
      <c r="A678" s="11" t="s">
        <v>1461</v>
      </c>
      <c r="B678" s="82" t="s">
        <v>1462</v>
      </c>
      <c r="C678" s="109" t="s">
        <v>52</v>
      </c>
      <c r="D678" s="11" t="s">
        <v>53</v>
      </c>
      <c r="E678" s="11" t="s">
        <v>54</v>
      </c>
      <c r="F678" s="11" t="s">
        <v>55</v>
      </c>
      <c r="G678" s="83">
        <v>43476</v>
      </c>
      <c r="H678" s="84">
        <v>224.6</v>
      </c>
      <c r="I678" s="86">
        <v>5.89</v>
      </c>
      <c r="J678" s="84">
        <v>65.849999999999994</v>
      </c>
      <c r="K678" s="85">
        <v>0.29320000000000002</v>
      </c>
      <c r="L678" s="86">
        <v>11.18</v>
      </c>
      <c r="M678" s="85">
        <v>2.4899999999999999E-2</v>
      </c>
      <c r="N678" s="86">
        <v>0.8</v>
      </c>
      <c r="O678" s="86">
        <v>0.64</v>
      </c>
      <c r="P678" s="84">
        <v>-62.64</v>
      </c>
      <c r="Q678" s="85">
        <v>1.34E-2</v>
      </c>
      <c r="R678" s="86">
        <v>0</v>
      </c>
      <c r="S678" s="84">
        <v>86.77</v>
      </c>
      <c r="T678" s="108">
        <v>14250216239</v>
      </c>
      <c r="U678" s="11" t="s">
        <v>48</v>
      </c>
      <c r="V678" s="11" t="s">
        <v>284</v>
      </c>
    </row>
    <row r="679" spans="1:22" x14ac:dyDescent="0.25">
      <c r="A679" s="11" t="s">
        <v>1463</v>
      </c>
      <c r="B679" s="82" t="s">
        <v>1464</v>
      </c>
      <c r="C679" s="109" t="s">
        <v>53</v>
      </c>
      <c r="D679" s="11" t="s">
        <v>45</v>
      </c>
      <c r="E679" s="11" t="s">
        <v>46</v>
      </c>
      <c r="F679" s="11" t="s">
        <v>47</v>
      </c>
      <c r="G679" s="83">
        <v>43377</v>
      </c>
      <c r="H679" s="84">
        <v>16.16</v>
      </c>
      <c r="I679" s="86">
        <v>1.28</v>
      </c>
      <c r="J679" s="84">
        <v>24.61</v>
      </c>
      <c r="K679" s="85">
        <v>1.5228999999999999</v>
      </c>
      <c r="L679" s="86">
        <v>19.23</v>
      </c>
      <c r="M679" s="85">
        <v>0</v>
      </c>
      <c r="N679" s="86">
        <v>1.8</v>
      </c>
      <c r="O679" s="86">
        <v>1.98</v>
      </c>
      <c r="P679" s="84">
        <v>-3.16</v>
      </c>
      <c r="Q679" s="85">
        <v>5.3600000000000002E-2</v>
      </c>
      <c r="R679" s="86">
        <v>0</v>
      </c>
      <c r="S679" s="84">
        <v>24.52</v>
      </c>
      <c r="T679" s="108">
        <v>996342273</v>
      </c>
      <c r="U679" s="11" t="s">
        <v>169</v>
      </c>
      <c r="V679" s="11" t="s">
        <v>67</v>
      </c>
    </row>
    <row r="680" spans="1:22" ht="26.25" x14ac:dyDescent="0.25">
      <c r="A680" s="11" t="s">
        <v>1465</v>
      </c>
      <c r="B680" s="82" t="s">
        <v>1466</v>
      </c>
      <c r="C680" s="109" t="s">
        <v>44</v>
      </c>
      <c r="D680" s="11" t="s">
        <v>45</v>
      </c>
      <c r="E680" s="11" t="s">
        <v>46</v>
      </c>
      <c r="F680" s="11" t="s">
        <v>47</v>
      </c>
      <c r="G680" s="83">
        <v>43315</v>
      </c>
      <c r="H680" s="84">
        <v>0</v>
      </c>
      <c r="I680" s="86">
        <v>0.4</v>
      </c>
      <c r="J680" s="84">
        <v>45.86</v>
      </c>
      <c r="K680" s="11" t="s">
        <v>56</v>
      </c>
      <c r="L680" s="86">
        <v>114.65</v>
      </c>
      <c r="M680" s="85">
        <v>0</v>
      </c>
      <c r="N680" s="86">
        <v>1</v>
      </c>
      <c r="O680" s="86">
        <v>1.68</v>
      </c>
      <c r="P680" s="84">
        <v>-1.49</v>
      </c>
      <c r="Q680" s="85">
        <v>0.53080000000000005</v>
      </c>
      <c r="R680" s="86">
        <v>0</v>
      </c>
      <c r="S680" s="84">
        <v>12.21</v>
      </c>
      <c r="T680" s="108">
        <v>5420652072</v>
      </c>
      <c r="U680" s="11" t="s">
        <v>63</v>
      </c>
      <c r="V680" s="11" t="s">
        <v>115</v>
      </c>
    </row>
    <row r="681" spans="1:22" x14ac:dyDescent="0.25">
      <c r="A681" s="11" t="s">
        <v>1467</v>
      </c>
      <c r="B681" s="82" t="s">
        <v>1468</v>
      </c>
      <c r="C681" s="109" t="s">
        <v>70</v>
      </c>
      <c r="D681" s="11" t="s">
        <v>45</v>
      </c>
      <c r="E681" s="11" t="s">
        <v>44</v>
      </c>
      <c r="F681" s="11" t="s">
        <v>186</v>
      </c>
      <c r="G681" s="83">
        <v>43256</v>
      </c>
      <c r="H681" s="84">
        <v>413.57</v>
      </c>
      <c r="I681" s="86">
        <v>10.74</v>
      </c>
      <c r="J681" s="84">
        <v>402.63</v>
      </c>
      <c r="K681" s="85">
        <v>0.97350000000000003</v>
      </c>
      <c r="L681" s="86">
        <v>37.49</v>
      </c>
      <c r="M681" s="85">
        <v>0</v>
      </c>
      <c r="N681" s="86">
        <v>1</v>
      </c>
      <c r="O681" s="86">
        <v>3.04</v>
      </c>
      <c r="P681" s="84">
        <v>-184.05</v>
      </c>
      <c r="Q681" s="85">
        <v>0.1449</v>
      </c>
      <c r="R681" s="86">
        <v>0</v>
      </c>
      <c r="S681" s="84">
        <v>0</v>
      </c>
      <c r="T681" s="108">
        <v>21276982608</v>
      </c>
      <c r="U681" s="11" t="s">
        <v>48</v>
      </c>
      <c r="V681" s="11" t="s">
        <v>103</v>
      </c>
    </row>
    <row r="682" spans="1:22" x14ac:dyDescent="0.25">
      <c r="A682" s="11" t="s">
        <v>1469</v>
      </c>
      <c r="B682" s="82" t="s">
        <v>1470</v>
      </c>
      <c r="C682" s="109" t="s">
        <v>44</v>
      </c>
      <c r="D682" s="11" t="s">
        <v>45</v>
      </c>
      <c r="E682" s="11" t="s">
        <v>46</v>
      </c>
      <c r="F682" s="11" t="s">
        <v>47</v>
      </c>
      <c r="G682" s="83">
        <v>43341</v>
      </c>
      <c r="H682" s="84">
        <v>5.25</v>
      </c>
      <c r="I682" s="86">
        <v>-0.75</v>
      </c>
      <c r="J682" s="84">
        <v>22.17</v>
      </c>
      <c r="K682" s="85">
        <v>4.2229000000000001</v>
      </c>
      <c r="L682" s="11" t="s">
        <v>56</v>
      </c>
      <c r="M682" s="85">
        <v>0</v>
      </c>
      <c r="N682" s="95" t="e">
        <v>#N/A</v>
      </c>
      <c r="O682" s="86">
        <v>4.71</v>
      </c>
      <c r="P682" s="84">
        <v>5.25</v>
      </c>
      <c r="Q682" s="85">
        <v>-0.1903</v>
      </c>
      <c r="R682" s="86">
        <v>0</v>
      </c>
      <c r="S682" s="84">
        <v>0</v>
      </c>
      <c r="T682" s="108">
        <v>792089762</v>
      </c>
      <c r="U682" s="11" t="s">
        <v>169</v>
      </c>
      <c r="V682" s="11" t="s">
        <v>222</v>
      </c>
    </row>
    <row r="683" spans="1:22" x14ac:dyDescent="0.25">
      <c r="A683" s="11" t="s">
        <v>1471</v>
      </c>
      <c r="B683" s="82" t="s">
        <v>1472</v>
      </c>
      <c r="C683" s="109" t="s">
        <v>74</v>
      </c>
      <c r="D683" s="11" t="s">
        <v>53</v>
      </c>
      <c r="E683" s="11" t="s">
        <v>54</v>
      </c>
      <c r="F683" s="11" t="s">
        <v>55</v>
      </c>
      <c r="G683" s="83">
        <v>43478</v>
      </c>
      <c r="H683" s="84">
        <v>116.24</v>
      </c>
      <c r="I683" s="86">
        <v>5.85</v>
      </c>
      <c r="J683" s="84">
        <v>80.97</v>
      </c>
      <c r="K683" s="85">
        <v>0.6966</v>
      </c>
      <c r="L683" s="86">
        <v>13.84</v>
      </c>
      <c r="M683" s="85">
        <v>2.07E-2</v>
      </c>
      <c r="N683" s="86">
        <v>1</v>
      </c>
      <c r="O683" s="86">
        <v>1.41</v>
      </c>
      <c r="P683" s="84">
        <v>-9.59</v>
      </c>
      <c r="Q683" s="85">
        <v>2.6700000000000002E-2</v>
      </c>
      <c r="R683" s="86">
        <v>8</v>
      </c>
      <c r="S683" s="84">
        <v>62.63</v>
      </c>
      <c r="T683" s="108">
        <v>27437008793</v>
      </c>
      <c r="U683" s="11" t="s">
        <v>48</v>
      </c>
      <c r="V683" s="11" t="s">
        <v>100</v>
      </c>
    </row>
    <row r="684" spans="1:22" x14ac:dyDescent="0.25">
      <c r="A684" s="11" t="s">
        <v>1473</v>
      </c>
      <c r="B684" s="82" t="s">
        <v>1474</v>
      </c>
      <c r="C684" s="109" t="s">
        <v>84</v>
      </c>
      <c r="D684" s="11" t="s">
        <v>45</v>
      </c>
      <c r="E684" s="11" t="s">
        <v>46</v>
      </c>
      <c r="F684" s="11" t="s">
        <v>47</v>
      </c>
      <c r="G684" s="83">
        <v>43340</v>
      </c>
      <c r="H684" s="84">
        <v>0</v>
      </c>
      <c r="I684" s="86">
        <v>1.83</v>
      </c>
      <c r="J684" s="84">
        <v>11.28</v>
      </c>
      <c r="K684" s="11" t="s">
        <v>56</v>
      </c>
      <c r="L684" s="86">
        <v>6.16</v>
      </c>
      <c r="M684" s="85">
        <v>3.1E-2</v>
      </c>
      <c r="N684" s="86">
        <v>1.5</v>
      </c>
      <c r="O684" s="86">
        <v>1.93</v>
      </c>
      <c r="P684" s="84">
        <v>-16.27</v>
      </c>
      <c r="Q684" s="85">
        <v>-1.17E-2</v>
      </c>
      <c r="R684" s="86">
        <v>0</v>
      </c>
      <c r="S684" s="84">
        <v>12.75</v>
      </c>
      <c r="T684" s="108">
        <v>2428606502</v>
      </c>
      <c r="U684" s="11" t="s">
        <v>63</v>
      </c>
      <c r="V684" s="11" t="s">
        <v>1151</v>
      </c>
    </row>
    <row r="685" spans="1:22" x14ac:dyDescent="0.25">
      <c r="A685" s="11" t="s">
        <v>1475</v>
      </c>
      <c r="B685" s="82" t="s">
        <v>1476</v>
      </c>
      <c r="C685" s="109" t="s">
        <v>132</v>
      </c>
      <c r="D685" s="11" t="s">
        <v>45</v>
      </c>
      <c r="E685" s="11" t="s">
        <v>54</v>
      </c>
      <c r="F685" s="11" t="s">
        <v>91</v>
      </c>
      <c r="G685" s="83">
        <v>43260</v>
      </c>
      <c r="H685" s="84">
        <v>177</v>
      </c>
      <c r="I685" s="86">
        <v>4.5999999999999996</v>
      </c>
      <c r="J685" s="84">
        <v>72.44</v>
      </c>
      <c r="K685" s="85">
        <v>0.4093</v>
      </c>
      <c r="L685" s="86">
        <v>15.75</v>
      </c>
      <c r="M685" s="85">
        <v>3.3700000000000001E-2</v>
      </c>
      <c r="N685" s="86">
        <v>0.7</v>
      </c>
      <c r="O685" s="86">
        <v>0.9</v>
      </c>
      <c r="P685" s="84">
        <v>-31.23</v>
      </c>
      <c r="Q685" s="85">
        <v>3.6200000000000003E-2</v>
      </c>
      <c r="R685" s="86">
        <v>20</v>
      </c>
      <c r="S685" s="84">
        <v>49.41</v>
      </c>
      <c r="T685" s="108">
        <v>37801656234</v>
      </c>
      <c r="U685" s="11" t="s">
        <v>48</v>
      </c>
      <c r="V685" s="11" t="s">
        <v>75</v>
      </c>
    </row>
    <row r="686" spans="1:22" x14ac:dyDescent="0.25">
      <c r="A686" s="11" t="s">
        <v>1477</v>
      </c>
      <c r="B686" s="82" t="s">
        <v>1478</v>
      </c>
      <c r="C686" s="109" t="s">
        <v>44</v>
      </c>
      <c r="D686" s="11" t="s">
        <v>45</v>
      </c>
      <c r="E686" s="11" t="s">
        <v>46</v>
      </c>
      <c r="F686" s="11" t="s">
        <v>47</v>
      </c>
      <c r="G686" s="83">
        <v>43281</v>
      </c>
      <c r="H686" s="84">
        <v>0</v>
      </c>
      <c r="I686" s="86">
        <v>-2.13</v>
      </c>
      <c r="J686" s="84">
        <v>22.32</v>
      </c>
      <c r="K686" s="11" t="s">
        <v>56</v>
      </c>
      <c r="L686" s="11" t="s">
        <v>56</v>
      </c>
      <c r="M686" s="85">
        <v>0</v>
      </c>
      <c r="N686" s="86">
        <v>1.7</v>
      </c>
      <c r="O686" s="86">
        <v>1.24</v>
      </c>
      <c r="P686" s="84">
        <v>-146.04</v>
      </c>
      <c r="Q686" s="85">
        <v>-9.4899999999999998E-2</v>
      </c>
      <c r="R686" s="86">
        <v>0</v>
      </c>
      <c r="S686" s="84">
        <v>0</v>
      </c>
      <c r="T686" s="108">
        <v>2287755328</v>
      </c>
      <c r="U686" s="11" t="s">
        <v>63</v>
      </c>
      <c r="V686" s="11" t="s">
        <v>87</v>
      </c>
    </row>
    <row r="687" spans="1:22" x14ac:dyDescent="0.25">
      <c r="A687" s="11" t="s">
        <v>1479</v>
      </c>
      <c r="B687" s="82" t="s">
        <v>1480</v>
      </c>
      <c r="C687" s="109" t="s">
        <v>124</v>
      </c>
      <c r="D687" s="11" t="s">
        <v>85</v>
      </c>
      <c r="E687" s="11" t="s">
        <v>46</v>
      </c>
      <c r="F687" s="11" t="s">
        <v>86</v>
      </c>
      <c r="G687" s="83">
        <v>43199</v>
      </c>
      <c r="H687" s="84">
        <v>55.85</v>
      </c>
      <c r="I687" s="86">
        <v>3.6</v>
      </c>
      <c r="J687" s="84">
        <v>88.38</v>
      </c>
      <c r="K687" s="85">
        <v>1.5825</v>
      </c>
      <c r="L687" s="86">
        <v>24.55</v>
      </c>
      <c r="M687" s="85">
        <v>2.2100000000000002E-2</v>
      </c>
      <c r="N687" s="86">
        <v>1.6</v>
      </c>
      <c r="O687" s="86">
        <v>5.5</v>
      </c>
      <c r="P687" s="84">
        <v>13.98</v>
      </c>
      <c r="Q687" s="85">
        <v>8.0299999999999996E-2</v>
      </c>
      <c r="R687" s="86">
        <v>15</v>
      </c>
      <c r="S687" s="84">
        <v>49.01</v>
      </c>
      <c r="T687" s="108">
        <v>10773256525</v>
      </c>
      <c r="U687" s="11" t="s">
        <v>48</v>
      </c>
      <c r="V687" s="11" t="s">
        <v>75</v>
      </c>
    </row>
    <row r="688" spans="1:22" x14ac:dyDescent="0.25">
      <c r="A688" s="11" t="s">
        <v>1481</v>
      </c>
      <c r="B688" s="82" t="s">
        <v>1482</v>
      </c>
      <c r="C688" s="109" t="s">
        <v>132</v>
      </c>
      <c r="D688" s="11" t="s">
        <v>85</v>
      </c>
      <c r="E688" s="11" t="s">
        <v>54</v>
      </c>
      <c r="F688" s="11" t="s">
        <v>107</v>
      </c>
      <c r="G688" s="83">
        <v>43223</v>
      </c>
      <c r="H688" s="84">
        <v>91.71</v>
      </c>
      <c r="I688" s="86">
        <v>4.01</v>
      </c>
      <c r="J688" s="84">
        <v>48.99</v>
      </c>
      <c r="K688" s="85">
        <v>0.53420000000000001</v>
      </c>
      <c r="L688" s="86">
        <v>12.22</v>
      </c>
      <c r="M688" s="85">
        <v>1.9199999999999998E-2</v>
      </c>
      <c r="N688" s="86">
        <v>0.7</v>
      </c>
      <c r="O688" s="86">
        <v>1.66</v>
      </c>
      <c r="P688" s="84">
        <v>-0.66</v>
      </c>
      <c r="Q688" s="85">
        <v>1.8599999999999998E-2</v>
      </c>
      <c r="R688" s="86">
        <v>0</v>
      </c>
      <c r="S688" s="84">
        <v>29.21</v>
      </c>
      <c r="T688" s="108">
        <v>60411775619</v>
      </c>
      <c r="U688" s="11" t="s">
        <v>48</v>
      </c>
      <c r="V688" s="11" t="s">
        <v>75</v>
      </c>
    </row>
    <row r="689" spans="1:22" x14ac:dyDescent="0.25">
      <c r="A689" s="11" t="s">
        <v>1483</v>
      </c>
      <c r="B689" s="82" t="s">
        <v>1484</v>
      </c>
      <c r="C689" s="109" t="s">
        <v>95</v>
      </c>
      <c r="D689" s="11" t="s">
        <v>53</v>
      </c>
      <c r="E689" s="11" t="s">
        <v>54</v>
      </c>
      <c r="F689" s="11" t="s">
        <v>55</v>
      </c>
      <c r="G689" s="83">
        <v>43264</v>
      </c>
      <c r="H689" s="84">
        <v>247.84</v>
      </c>
      <c r="I689" s="86">
        <v>6.98</v>
      </c>
      <c r="J689" s="84">
        <v>83.48</v>
      </c>
      <c r="K689" s="85">
        <v>0.33679999999999999</v>
      </c>
      <c r="L689" s="86">
        <v>11.96</v>
      </c>
      <c r="M689" s="85">
        <v>7.1999999999999998E-3</v>
      </c>
      <c r="N689" s="86">
        <v>1</v>
      </c>
      <c r="O689" s="11" t="s">
        <v>56</v>
      </c>
      <c r="P689" s="11" t="s">
        <v>56</v>
      </c>
      <c r="Q689" s="85">
        <v>1.7299999999999999E-2</v>
      </c>
      <c r="R689" s="86">
        <v>12</v>
      </c>
      <c r="S689" s="84">
        <v>85.68</v>
      </c>
      <c r="T689" s="108">
        <v>9311359574</v>
      </c>
      <c r="U689" s="11" t="s">
        <v>63</v>
      </c>
      <c r="V689" s="11" t="s">
        <v>57</v>
      </c>
    </row>
    <row r="690" spans="1:22" x14ac:dyDescent="0.25">
      <c r="A690" s="11" t="s">
        <v>1485</v>
      </c>
      <c r="B690" s="82" t="s">
        <v>1486</v>
      </c>
      <c r="C690" s="109" t="s">
        <v>70</v>
      </c>
      <c r="D690" s="11" t="s">
        <v>45</v>
      </c>
      <c r="E690" s="11" t="s">
        <v>44</v>
      </c>
      <c r="F690" s="11" t="s">
        <v>186</v>
      </c>
      <c r="G690" s="83">
        <v>43216</v>
      </c>
      <c r="H690" s="84">
        <v>244.12</v>
      </c>
      <c r="I690" s="86">
        <v>7.05</v>
      </c>
      <c r="J690" s="84">
        <v>243.59</v>
      </c>
      <c r="K690" s="85">
        <v>0.99780000000000002</v>
      </c>
      <c r="L690" s="86">
        <v>34.549999999999997</v>
      </c>
      <c r="M690" s="85">
        <v>2.5000000000000001E-3</v>
      </c>
      <c r="N690" s="86">
        <v>1.1000000000000001</v>
      </c>
      <c r="O690" s="86">
        <v>1.34</v>
      </c>
      <c r="P690" s="84">
        <v>-53.89</v>
      </c>
      <c r="Q690" s="85">
        <v>0.1303</v>
      </c>
      <c r="R690" s="86">
        <v>0</v>
      </c>
      <c r="S690" s="84">
        <v>123.59</v>
      </c>
      <c r="T690" s="108">
        <v>98063486365</v>
      </c>
      <c r="U690" s="11" t="s">
        <v>48</v>
      </c>
      <c r="V690" s="11" t="s">
        <v>87</v>
      </c>
    </row>
    <row r="691" spans="1:22" x14ac:dyDescent="0.25">
      <c r="A691" s="11" t="s">
        <v>1487</v>
      </c>
      <c r="B691" s="82" t="s">
        <v>1488</v>
      </c>
      <c r="C691" s="109" t="s">
        <v>70</v>
      </c>
      <c r="D691" s="11" t="s">
        <v>45</v>
      </c>
      <c r="E691" s="11" t="s">
        <v>46</v>
      </c>
      <c r="F691" s="11" t="s">
        <v>47</v>
      </c>
      <c r="G691" s="83">
        <v>43200</v>
      </c>
      <c r="H691" s="84">
        <v>0</v>
      </c>
      <c r="I691" s="86">
        <v>1.66</v>
      </c>
      <c r="J691" s="84">
        <v>38.479999999999997</v>
      </c>
      <c r="K691" s="11" t="s">
        <v>56</v>
      </c>
      <c r="L691" s="86">
        <v>23.18</v>
      </c>
      <c r="M691" s="85">
        <v>3.5099999999999999E-2</v>
      </c>
      <c r="N691" s="86">
        <v>0.8</v>
      </c>
      <c r="O691" s="86">
        <v>1.9</v>
      </c>
      <c r="P691" s="84">
        <v>-4.3600000000000003</v>
      </c>
      <c r="Q691" s="85">
        <v>7.3400000000000007E-2</v>
      </c>
      <c r="R691" s="86">
        <v>0</v>
      </c>
      <c r="S691" s="84">
        <v>16.84</v>
      </c>
      <c r="T691" s="108">
        <v>11151349947</v>
      </c>
      <c r="U691" s="11" t="s">
        <v>48</v>
      </c>
      <c r="V691" s="11" t="s">
        <v>75</v>
      </c>
    </row>
    <row r="692" spans="1:22" x14ac:dyDescent="0.25">
      <c r="A692" s="11" t="s">
        <v>1489</v>
      </c>
      <c r="B692" s="82" t="s">
        <v>1490</v>
      </c>
      <c r="C692" s="109" t="s">
        <v>44</v>
      </c>
      <c r="D692" s="11" t="s">
        <v>45</v>
      </c>
      <c r="E692" s="11" t="s">
        <v>46</v>
      </c>
      <c r="F692" s="11" t="s">
        <v>47</v>
      </c>
      <c r="G692" s="83">
        <v>43477</v>
      </c>
      <c r="H692" s="84">
        <v>1.25</v>
      </c>
      <c r="I692" s="86">
        <v>0.66</v>
      </c>
      <c r="J692" s="84">
        <v>57.62</v>
      </c>
      <c r="K692" s="85">
        <v>46.095999999999997</v>
      </c>
      <c r="L692" s="86">
        <v>87.3</v>
      </c>
      <c r="M692" s="85">
        <v>0</v>
      </c>
      <c r="N692" s="86">
        <v>1.5</v>
      </c>
      <c r="O692" s="86">
        <v>2.04</v>
      </c>
      <c r="P692" s="84">
        <v>1.25</v>
      </c>
      <c r="Q692" s="85">
        <v>0.39400000000000002</v>
      </c>
      <c r="R692" s="86">
        <v>0</v>
      </c>
      <c r="S692" s="84">
        <v>12.95</v>
      </c>
      <c r="T692" s="108">
        <v>7932332058</v>
      </c>
      <c r="U692" s="11" t="s">
        <v>63</v>
      </c>
      <c r="V692" s="11" t="s">
        <v>299</v>
      </c>
    </row>
    <row r="693" spans="1:22" x14ac:dyDescent="0.25">
      <c r="A693" s="11" t="s">
        <v>1491</v>
      </c>
      <c r="B693" s="82" t="s">
        <v>1492</v>
      </c>
      <c r="C693" s="109" t="s">
        <v>95</v>
      </c>
      <c r="D693" s="11" t="s">
        <v>85</v>
      </c>
      <c r="E693" s="11" t="s">
        <v>54</v>
      </c>
      <c r="F693" s="11" t="s">
        <v>107</v>
      </c>
      <c r="G693" s="83">
        <v>43277</v>
      </c>
      <c r="H693" s="84">
        <v>138.96</v>
      </c>
      <c r="I693" s="86">
        <v>5.76</v>
      </c>
      <c r="J693" s="84">
        <v>95.17</v>
      </c>
      <c r="K693" s="85">
        <v>0.68489999999999995</v>
      </c>
      <c r="L693" s="86">
        <v>16.52</v>
      </c>
      <c r="M693" s="85">
        <v>2.4E-2</v>
      </c>
      <c r="N693" s="86">
        <v>1</v>
      </c>
      <c r="O693" s="86">
        <v>3.87</v>
      </c>
      <c r="P693" s="84">
        <v>3.21</v>
      </c>
      <c r="Q693" s="85">
        <v>4.0099999999999997E-2</v>
      </c>
      <c r="R693" s="86">
        <v>20</v>
      </c>
      <c r="S693" s="84">
        <v>60.69</v>
      </c>
      <c r="T693" s="108">
        <v>22659976564</v>
      </c>
      <c r="U693" s="11" t="s">
        <v>48</v>
      </c>
      <c r="V693" s="11" t="s">
        <v>198</v>
      </c>
    </row>
    <row r="694" spans="1:22" x14ac:dyDescent="0.25">
      <c r="A694" s="11" t="s">
        <v>1493</v>
      </c>
      <c r="B694" s="82" t="s">
        <v>1494</v>
      </c>
      <c r="C694" s="109" t="s">
        <v>95</v>
      </c>
      <c r="D694" s="11" t="s">
        <v>53</v>
      </c>
      <c r="E694" s="11" t="s">
        <v>44</v>
      </c>
      <c r="F694" s="11" t="s">
        <v>146</v>
      </c>
      <c r="G694" s="83">
        <v>43425</v>
      </c>
      <c r="H694" s="84">
        <v>116.05</v>
      </c>
      <c r="I694" s="86">
        <v>9.3800000000000008</v>
      </c>
      <c r="J694" s="84">
        <v>126.04</v>
      </c>
      <c r="K694" s="85">
        <v>1.0861000000000001</v>
      </c>
      <c r="L694" s="86">
        <v>13.44</v>
      </c>
      <c r="M694" s="85">
        <v>2.2499999999999999E-2</v>
      </c>
      <c r="N694" s="86">
        <v>1.1000000000000001</v>
      </c>
      <c r="O694" s="11" t="s">
        <v>56</v>
      </c>
      <c r="P694" s="11" t="s">
        <v>56</v>
      </c>
      <c r="Q694" s="85">
        <v>2.47E-2</v>
      </c>
      <c r="R694" s="86">
        <v>12</v>
      </c>
      <c r="S694" s="84">
        <v>137.63999999999999</v>
      </c>
      <c r="T694" s="108">
        <v>33224144241</v>
      </c>
      <c r="U694" s="11" t="s">
        <v>48</v>
      </c>
      <c r="V694" s="11" t="s">
        <v>57</v>
      </c>
    </row>
    <row r="695" spans="1:22" x14ac:dyDescent="0.25">
      <c r="A695" s="11" t="s">
        <v>1495</v>
      </c>
      <c r="B695" s="82" t="s">
        <v>1496</v>
      </c>
      <c r="C695" s="109" t="s">
        <v>124</v>
      </c>
      <c r="D695" s="11" t="s">
        <v>85</v>
      </c>
      <c r="E695" s="11" t="s">
        <v>44</v>
      </c>
      <c r="F695" s="11" t="s">
        <v>201</v>
      </c>
      <c r="G695" s="83">
        <v>43203</v>
      </c>
      <c r="H695" s="84">
        <v>89.63</v>
      </c>
      <c r="I695" s="86">
        <v>3.43</v>
      </c>
      <c r="J695" s="84">
        <v>88.86</v>
      </c>
      <c r="K695" s="85">
        <v>0.99139999999999995</v>
      </c>
      <c r="L695" s="86">
        <v>25.91</v>
      </c>
      <c r="M695" s="85">
        <v>1.18E-2</v>
      </c>
      <c r="N695" s="86">
        <v>1.1000000000000001</v>
      </c>
      <c r="O695" s="86">
        <v>1.95</v>
      </c>
      <c r="P695" s="84">
        <v>1.63</v>
      </c>
      <c r="Q695" s="85">
        <v>8.6999999999999994E-2</v>
      </c>
      <c r="R695" s="86">
        <v>8</v>
      </c>
      <c r="S695" s="84">
        <v>31.76</v>
      </c>
      <c r="T695" s="108">
        <v>10846962554</v>
      </c>
      <c r="U695" s="11" t="s">
        <v>48</v>
      </c>
      <c r="V695" s="11" t="s">
        <v>75</v>
      </c>
    </row>
    <row r="696" spans="1:22" x14ac:dyDescent="0.25">
      <c r="A696" s="11" t="s">
        <v>1497</v>
      </c>
      <c r="B696" s="82" t="s">
        <v>1498</v>
      </c>
      <c r="C696" s="109" t="s">
        <v>53</v>
      </c>
      <c r="D696" s="11" t="s">
        <v>45</v>
      </c>
      <c r="E696" s="11" t="s">
        <v>46</v>
      </c>
      <c r="F696" s="11" t="s">
        <v>47</v>
      </c>
      <c r="G696" s="83">
        <v>43311</v>
      </c>
      <c r="H696" s="84">
        <v>5.98</v>
      </c>
      <c r="I696" s="86">
        <v>0.74</v>
      </c>
      <c r="J696" s="84">
        <v>18.07</v>
      </c>
      <c r="K696" s="85">
        <v>3.0217000000000001</v>
      </c>
      <c r="L696" s="86">
        <v>24.42</v>
      </c>
      <c r="M696" s="85">
        <v>2.7699999999999999E-2</v>
      </c>
      <c r="N696" s="86">
        <v>0.3</v>
      </c>
      <c r="O696" s="86">
        <v>1.46</v>
      </c>
      <c r="P696" s="84">
        <v>-1.45</v>
      </c>
      <c r="Q696" s="85">
        <v>7.9600000000000004E-2</v>
      </c>
      <c r="R696" s="86">
        <v>6</v>
      </c>
      <c r="S696" s="84">
        <v>15.96</v>
      </c>
      <c r="T696" s="108">
        <v>1082640070</v>
      </c>
      <c r="U696" s="11" t="s">
        <v>169</v>
      </c>
      <c r="V696" s="11" t="s">
        <v>64</v>
      </c>
    </row>
    <row r="697" spans="1:22" x14ac:dyDescent="0.25">
      <c r="A697" s="11" t="s">
        <v>1499</v>
      </c>
      <c r="B697" s="82" t="s">
        <v>1500</v>
      </c>
      <c r="C697" s="109" t="s">
        <v>44</v>
      </c>
      <c r="D697" s="11" t="s">
        <v>45</v>
      </c>
      <c r="E697" s="11" t="s">
        <v>46</v>
      </c>
      <c r="F697" s="11" t="s">
        <v>47</v>
      </c>
      <c r="G697" s="83">
        <v>43284</v>
      </c>
      <c r="H697" s="84">
        <v>0</v>
      </c>
      <c r="I697" s="86">
        <v>-0.05</v>
      </c>
      <c r="J697" s="84">
        <v>3.09</v>
      </c>
      <c r="K697" s="11" t="s">
        <v>56</v>
      </c>
      <c r="L697" s="11" t="s">
        <v>56</v>
      </c>
      <c r="M697" s="85">
        <v>9.7000000000000003E-3</v>
      </c>
      <c r="N697" s="86">
        <v>0.7</v>
      </c>
      <c r="O697" s="86">
        <v>3.92</v>
      </c>
      <c r="P697" s="84">
        <v>-0.22</v>
      </c>
      <c r="Q697" s="85">
        <v>-0.35149999999999998</v>
      </c>
      <c r="R697" s="86">
        <v>0</v>
      </c>
      <c r="S697" s="84">
        <v>0</v>
      </c>
      <c r="T697" s="108">
        <v>821589571</v>
      </c>
      <c r="U697" s="11" t="s">
        <v>169</v>
      </c>
      <c r="V697" s="11" t="s">
        <v>222</v>
      </c>
    </row>
    <row r="698" spans="1:22" x14ac:dyDescent="0.25">
      <c r="A698" s="11" t="s">
        <v>1501</v>
      </c>
      <c r="B698" s="82" t="s">
        <v>1502</v>
      </c>
      <c r="C698" s="109" t="s">
        <v>74</v>
      </c>
      <c r="D698" s="11" t="s">
        <v>85</v>
      </c>
      <c r="E698" s="11" t="s">
        <v>54</v>
      </c>
      <c r="F698" s="11" t="s">
        <v>107</v>
      </c>
      <c r="G698" s="83">
        <v>43306</v>
      </c>
      <c r="H698" s="84">
        <v>83.88</v>
      </c>
      <c r="I698" s="86">
        <v>2.1800000000000002</v>
      </c>
      <c r="J698" s="84">
        <v>17.399999999999999</v>
      </c>
      <c r="K698" s="85">
        <v>0.2074</v>
      </c>
      <c r="L698" s="86">
        <v>7.98</v>
      </c>
      <c r="M698" s="85">
        <v>0</v>
      </c>
      <c r="N698" s="86">
        <v>1.8</v>
      </c>
      <c r="O698" s="86">
        <v>2.46</v>
      </c>
      <c r="P698" s="84">
        <v>-0.99</v>
      </c>
      <c r="Q698" s="85">
        <v>-2.5999999999999999E-3</v>
      </c>
      <c r="R698" s="86">
        <v>0</v>
      </c>
      <c r="S698" s="84">
        <v>32.18</v>
      </c>
      <c r="T698" s="108">
        <v>2178817512</v>
      </c>
      <c r="U698" s="11" t="s">
        <v>63</v>
      </c>
      <c r="V698" s="11" t="s">
        <v>682</v>
      </c>
    </row>
    <row r="699" spans="1:22" x14ac:dyDescent="0.25">
      <c r="A699" s="11" t="s">
        <v>1503</v>
      </c>
      <c r="B699" s="82" t="s">
        <v>1504</v>
      </c>
      <c r="C699" s="109" t="s">
        <v>70</v>
      </c>
      <c r="D699" s="11" t="s">
        <v>45</v>
      </c>
      <c r="E699" s="11" t="s">
        <v>44</v>
      </c>
      <c r="F699" s="11" t="s">
        <v>186</v>
      </c>
      <c r="G699" s="83">
        <v>43305</v>
      </c>
      <c r="H699" s="84">
        <v>8.67</v>
      </c>
      <c r="I699" s="86">
        <v>0.42</v>
      </c>
      <c r="J699" s="84">
        <v>6.83</v>
      </c>
      <c r="K699" s="85">
        <v>0.78779999999999994</v>
      </c>
      <c r="L699" s="86">
        <v>16.260000000000002</v>
      </c>
      <c r="M699" s="85">
        <v>0</v>
      </c>
      <c r="N699" s="86">
        <v>-0.5</v>
      </c>
      <c r="O699" s="86">
        <v>2.98</v>
      </c>
      <c r="P699" s="84">
        <v>-0.2</v>
      </c>
      <c r="Q699" s="85">
        <v>3.8800000000000001E-2</v>
      </c>
      <c r="R699" s="86">
        <v>0</v>
      </c>
      <c r="S699" s="84">
        <v>0</v>
      </c>
      <c r="T699" s="108">
        <v>1994359629</v>
      </c>
      <c r="U699" s="11" t="s">
        <v>169</v>
      </c>
      <c r="V699" s="11" t="s">
        <v>235</v>
      </c>
    </row>
    <row r="700" spans="1:22" x14ac:dyDescent="0.25">
      <c r="A700" s="11" t="s">
        <v>1505</v>
      </c>
      <c r="B700" s="82" t="s">
        <v>1506</v>
      </c>
      <c r="C700" s="109" t="s">
        <v>132</v>
      </c>
      <c r="D700" s="11" t="s">
        <v>45</v>
      </c>
      <c r="E700" s="11" t="s">
        <v>54</v>
      </c>
      <c r="F700" s="11" t="s">
        <v>91</v>
      </c>
      <c r="G700" s="83">
        <v>43307</v>
      </c>
      <c r="H700" s="84">
        <v>143.83000000000001</v>
      </c>
      <c r="I700" s="86">
        <v>4.32</v>
      </c>
      <c r="J700" s="84">
        <v>22.66</v>
      </c>
      <c r="K700" s="85">
        <v>0.1575</v>
      </c>
      <c r="L700" s="86">
        <v>5.25</v>
      </c>
      <c r="M700" s="85">
        <v>3.1800000000000002E-2</v>
      </c>
      <c r="N700" s="86">
        <v>0.9</v>
      </c>
      <c r="O700" s="11" t="s">
        <v>56</v>
      </c>
      <c r="P700" s="11" t="s">
        <v>56</v>
      </c>
      <c r="Q700" s="85">
        <v>-1.6299999999999999E-2</v>
      </c>
      <c r="R700" s="86">
        <v>5</v>
      </c>
      <c r="S700" s="84">
        <v>66.5</v>
      </c>
      <c r="T700" s="108">
        <v>472713429</v>
      </c>
      <c r="U700" s="11" t="s">
        <v>169</v>
      </c>
      <c r="V700" s="11" t="s">
        <v>198</v>
      </c>
    </row>
    <row r="701" spans="1:22" ht="26.25" x14ac:dyDescent="0.25">
      <c r="A701" s="11" t="s">
        <v>1507</v>
      </c>
      <c r="B701" s="82" t="s">
        <v>1508</v>
      </c>
      <c r="C701" s="109" t="s">
        <v>70</v>
      </c>
      <c r="D701" s="11" t="s">
        <v>45</v>
      </c>
      <c r="E701" s="11" t="s">
        <v>46</v>
      </c>
      <c r="F701" s="11" t="s">
        <v>47</v>
      </c>
      <c r="G701" s="83">
        <v>43300</v>
      </c>
      <c r="H701" s="84">
        <v>0</v>
      </c>
      <c r="I701" s="86">
        <v>0.91</v>
      </c>
      <c r="J701" s="84">
        <v>27.73</v>
      </c>
      <c r="K701" s="11" t="s">
        <v>56</v>
      </c>
      <c r="L701" s="86">
        <v>30.47</v>
      </c>
      <c r="M701" s="85">
        <v>5.9900000000000002E-2</v>
      </c>
      <c r="N701" s="86">
        <v>0.2</v>
      </c>
      <c r="O701" s="86">
        <v>0.4</v>
      </c>
      <c r="P701" s="84">
        <v>-14.37</v>
      </c>
      <c r="Q701" s="85">
        <v>0.1099</v>
      </c>
      <c r="R701" s="86">
        <v>7</v>
      </c>
      <c r="S701" s="84">
        <v>0</v>
      </c>
      <c r="T701" s="108">
        <v>1756230660</v>
      </c>
      <c r="U701" s="11" t="s">
        <v>169</v>
      </c>
      <c r="V701" s="11" t="s">
        <v>191</v>
      </c>
    </row>
    <row r="702" spans="1:22" ht="26.25" x14ac:dyDescent="0.25">
      <c r="A702" s="11" t="s">
        <v>1509</v>
      </c>
      <c r="B702" s="82" t="s">
        <v>1510</v>
      </c>
      <c r="C702" s="109" t="s">
        <v>90</v>
      </c>
      <c r="D702" s="11" t="s">
        <v>45</v>
      </c>
      <c r="E702" s="11" t="s">
        <v>44</v>
      </c>
      <c r="F702" s="11" t="s">
        <v>186</v>
      </c>
      <c r="G702" s="83">
        <v>43340</v>
      </c>
      <c r="H702" s="84">
        <v>12.36</v>
      </c>
      <c r="I702" s="86">
        <v>0.32</v>
      </c>
      <c r="J702" s="84">
        <v>10.6</v>
      </c>
      <c r="K702" s="85">
        <v>0.85760000000000003</v>
      </c>
      <c r="L702" s="86">
        <v>33.130000000000003</v>
      </c>
      <c r="M702" s="85">
        <v>5.3800000000000001E-2</v>
      </c>
      <c r="N702" s="86">
        <v>0.9</v>
      </c>
      <c r="O702" s="86">
        <v>0.14000000000000001</v>
      </c>
      <c r="P702" s="84">
        <v>-10.83</v>
      </c>
      <c r="Q702" s="85">
        <v>0.1231</v>
      </c>
      <c r="R702" s="86">
        <v>3</v>
      </c>
      <c r="S702" s="84">
        <v>3.45</v>
      </c>
      <c r="T702" s="108">
        <v>981517698</v>
      </c>
      <c r="U702" s="11" t="s">
        <v>169</v>
      </c>
      <c r="V702" s="11" t="s">
        <v>87</v>
      </c>
    </row>
    <row r="703" spans="1:22" x14ac:dyDescent="0.25">
      <c r="A703" s="11" t="s">
        <v>1511</v>
      </c>
      <c r="B703" s="82" t="s">
        <v>1512</v>
      </c>
      <c r="C703" s="109" t="s">
        <v>52</v>
      </c>
      <c r="D703" s="11" t="s">
        <v>53</v>
      </c>
      <c r="E703" s="11" t="s">
        <v>54</v>
      </c>
      <c r="F703" s="11" t="s">
        <v>55</v>
      </c>
      <c r="G703" s="83">
        <v>43310</v>
      </c>
      <c r="H703" s="84">
        <v>39.99</v>
      </c>
      <c r="I703" s="86">
        <v>2.06</v>
      </c>
      <c r="J703" s="84">
        <v>17.71</v>
      </c>
      <c r="K703" s="85">
        <v>0.44290000000000002</v>
      </c>
      <c r="L703" s="86">
        <v>8.6</v>
      </c>
      <c r="M703" s="85">
        <v>7.9100000000000004E-2</v>
      </c>
      <c r="N703" s="86">
        <v>0.6</v>
      </c>
      <c r="O703" s="86">
        <v>0.81</v>
      </c>
      <c r="P703" s="84">
        <v>-6.06</v>
      </c>
      <c r="Q703" s="85">
        <v>5.0000000000000001E-4</v>
      </c>
      <c r="R703" s="86">
        <v>8</v>
      </c>
      <c r="S703" s="84">
        <v>20.21</v>
      </c>
      <c r="T703" s="108">
        <v>4328116569</v>
      </c>
      <c r="U703" s="11" t="s">
        <v>63</v>
      </c>
      <c r="V703" s="11" t="s">
        <v>198</v>
      </c>
    </row>
    <row r="704" spans="1:22" ht="26.25" x14ac:dyDescent="0.25">
      <c r="A704" s="11" t="s">
        <v>1513</v>
      </c>
      <c r="B704" s="82" t="s">
        <v>1514</v>
      </c>
      <c r="C704" s="109" t="s">
        <v>84</v>
      </c>
      <c r="D704" s="11" t="s">
        <v>45</v>
      </c>
      <c r="E704" s="11" t="s">
        <v>46</v>
      </c>
      <c r="F704" s="11" t="s">
        <v>47</v>
      </c>
      <c r="G704" s="83">
        <v>43309</v>
      </c>
      <c r="H704" s="84">
        <v>0</v>
      </c>
      <c r="I704" s="86">
        <v>0.89</v>
      </c>
      <c r="J704" s="84">
        <v>5.67</v>
      </c>
      <c r="K704" s="11" t="s">
        <v>56</v>
      </c>
      <c r="L704" s="86">
        <v>6.37</v>
      </c>
      <c r="M704" s="85">
        <v>0.2011</v>
      </c>
      <c r="N704" s="86">
        <v>0</v>
      </c>
      <c r="O704" s="86">
        <v>0.95</v>
      </c>
      <c r="P704" s="84">
        <v>-13.17</v>
      </c>
      <c r="Q704" s="85">
        <v>-1.06E-2</v>
      </c>
      <c r="R704" s="86">
        <v>7</v>
      </c>
      <c r="S704" s="84">
        <v>17.11</v>
      </c>
      <c r="T704" s="108">
        <v>1182659388</v>
      </c>
      <c r="U704" s="11" t="s">
        <v>169</v>
      </c>
      <c r="V704" s="11" t="s">
        <v>191</v>
      </c>
    </row>
    <row r="705" spans="1:22" x14ac:dyDescent="0.25">
      <c r="A705" s="11" t="s">
        <v>1515</v>
      </c>
      <c r="B705" s="82" t="s">
        <v>1516</v>
      </c>
      <c r="C705" s="109" t="s">
        <v>74</v>
      </c>
      <c r="D705" s="11" t="s">
        <v>85</v>
      </c>
      <c r="E705" s="11" t="s">
        <v>54</v>
      </c>
      <c r="F705" s="11" t="s">
        <v>107</v>
      </c>
      <c r="G705" s="83">
        <v>43311</v>
      </c>
      <c r="H705" s="84">
        <v>32.229999999999997</v>
      </c>
      <c r="I705" s="86">
        <v>1.1200000000000001</v>
      </c>
      <c r="J705" s="84">
        <v>10.5</v>
      </c>
      <c r="K705" s="85">
        <v>0.32579999999999998</v>
      </c>
      <c r="L705" s="86">
        <v>9.3800000000000008</v>
      </c>
      <c r="M705" s="85">
        <v>0</v>
      </c>
      <c r="N705" s="86">
        <v>0.5</v>
      </c>
      <c r="O705" s="86">
        <v>1.91</v>
      </c>
      <c r="P705" s="84">
        <v>7.81</v>
      </c>
      <c r="Q705" s="85">
        <v>4.4000000000000003E-3</v>
      </c>
      <c r="R705" s="86">
        <v>0</v>
      </c>
      <c r="S705" s="84">
        <v>20.329999999999998</v>
      </c>
      <c r="T705" s="108">
        <v>1087012300</v>
      </c>
      <c r="U705" s="11" t="s">
        <v>169</v>
      </c>
      <c r="V705" s="11" t="s">
        <v>100</v>
      </c>
    </row>
    <row r="706" spans="1:22" x14ac:dyDescent="0.25">
      <c r="A706" s="11" t="s">
        <v>1517</v>
      </c>
      <c r="B706" s="82" t="s">
        <v>1518</v>
      </c>
      <c r="C706" s="109" t="s">
        <v>52</v>
      </c>
      <c r="D706" s="11" t="s">
        <v>53</v>
      </c>
      <c r="E706" s="11" t="s">
        <v>54</v>
      </c>
      <c r="F706" s="11" t="s">
        <v>55</v>
      </c>
      <c r="G706" s="83">
        <v>43312</v>
      </c>
      <c r="H706" s="84">
        <v>228.71</v>
      </c>
      <c r="I706" s="86">
        <v>10.83</v>
      </c>
      <c r="J706" s="84">
        <v>111.32</v>
      </c>
      <c r="K706" s="85">
        <v>0.48670000000000002</v>
      </c>
      <c r="L706" s="86">
        <v>10.28</v>
      </c>
      <c r="M706" s="85">
        <v>4.5600000000000002E-2</v>
      </c>
      <c r="N706" s="86">
        <v>0.9</v>
      </c>
      <c r="O706" s="11" t="s">
        <v>56</v>
      </c>
      <c r="P706" s="11" t="s">
        <v>56</v>
      </c>
      <c r="Q706" s="85">
        <v>8.8999999999999999E-3</v>
      </c>
      <c r="R706" s="86">
        <v>7</v>
      </c>
      <c r="S706" s="84">
        <v>133.77000000000001</v>
      </c>
      <c r="T706" s="108">
        <v>37567250871</v>
      </c>
      <c r="U706" s="11" t="s">
        <v>48</v>
      </c>
      <c r="V706" s="11" t="s">
        <v>268</v>
      </c>
    </row>
    <row r="707" spans="1:22" x14ac:dyDescent="0.25">
      <c r="A707" s="11" t="s">
        <v>1519</v>
      </c>
      <c r="B707" s="82" t="s">
        <v>1520</v>
      </c>
      <c r="C707" s="109" t="s">
        <v>84</v>
      </c>
      <c r="D707" s="11" t="s">
        <v>45</v>
      </c>
      <c r="E707" s="11" t="s">
        <v>46</v>
      </c>
      <c r="F707" s="11" t="s">
        <v>47</v>
      </c>
      <c r="G707" s="83">
        <v>43316</v>
      </c>
      <c r="H707" s="84">
        <v>0.56999999999999995</v>
      </c>
      <c r="I707" s="86">
        <v>1.83</v>
      </c>
      <c r="J707" s="84">
        <v>35.57</v>
      </c>
      <c r="K707" s="85">
        <v>62.403500000000001</v>
      </c>
      <c r="L707" s="86">
        <v>19.440000000000001</v>
      </c>
      <c r="M707" s="85">
        <v>3.09E-2</v>
      </c>
      <c r="N707" s="86">
        <v>0.8</v>
      </c>
      <c r="O707" s="86">
        <v>1.01</v>
      </c>
      <c r="P707" s="84">
        <v>-29.89</v>
      </c>
      <c r="Q707" s="85">
        <v>5.4699999999999999E-2</v>
      </c>
      <c r="R707" s="86">
        <v>18</v>
      </c>
      <c r="S707" s="84">
        <v>45.09</v>
      </c>
      <c r="T707" s="108">
        <v>32736845090</v>
      </c>
      <c r="U707" s="11" t="s">
        <v>48</v>
      </c>
      <c r="V707" s="11" t="s">
        <v>222</v>
      </c>
    </row>
    <row r="708" spans="1:22" x14ac:dyDescent="0.25">
      <c r="A708" s="11" t="s">
        <v>1521</v>
      </c>
      <c r="B708" s="82" t="s">
        <v>1522</v>
      </c>
      <c r="C708" s="109" t="s">
        <v>84</v>
      </c>
      <c r="D708" s="11" t="s">
        <v>45</v>
      </c>
      <c r="E708" s="11" t="s">
        <v>54</v>
      </c>
      <c r="F708" s="11" t="s">
        <v>91</v>
      </c>
      <c r="G708" s="83">
        <v>43317</v>
      </c>
      <c r="H708" s="84">
        <v>165.2</v>
      </c>
      <c r="I708" s="86">
        <v>5.53</v>
      </c>
      <c r="J708" s="84">
        <v>108.89</v>
      </c>
      <c r="K708" s="85">
        <v>0.65910000000000002</v>
      </c>
      <c r="L708" s="86">
        <v>19.690000000000001</v>
      </c>
      <c r="M708" s="85">
        <v>1.52E-2</v>
      </c>
      <c r="N708" s="86">
        <v>0.7</v>
      </c>
      <c r="O708" s="86">
        <v>0.64</v>
      </c>
      <c r="P708" s="84">
        <v>-26.51</v>
      </c>
      <c r="Q708" s="85">
        <v>5.6000000000000001E-2</v>
      </c>
      <c r="R708" s="86">
        <v>20</v>
      </c>
      <c r="S708" s="84">
        <v>52.54</v>
      </c>
      <c r="T708" s="108">
        <v>60246221197</v>
      </c>
      <c r="U708" s="11" t="s">
        <v>48</v>
      </c>
      <c r="V708" s="11" t="s">
        <v>505</v>
      </c>
    </row>
    <row r="709" spans="1:22" x14ac:dyDescent="0.25">
      <c r="A709" s="11" t="s">
        <v>1523</v>
      </c>
      <c r="B709" s="82" t="s">
        <v>1825</v>
      </c>
      <c r="C709" s="109" t="s">
        <v>70</v>
      </c>
      <c r="D709" s="11" t="s">
        <v>45</v>
      </c>
      <c r="E709" s="11" t="s">
        <v>54</v>
      </c>
      <c r="F709" s="11" t="s">
        <v>91</v>
      </c>
      <c r="G709" s="83">
        <v>43319</v>
      </c>
      <c r="H709" s="84">
        <v>486.54</v>
      </c>
      <c r="I709" s="86">
        <v>12.64</v>
      </c>
      <c r="J709" s="84">
        <v>267.82</v>
      </c>
      <c r="K709" s="85">
        <v>0.55049999999999999</v>
      </c>
      <c r="L709" s="86">
        <v>21.19</v>
      </c>
      <c r="M709" s="85">
        <v>8.2000000000000007E-3</v>
      </c>
      <c r="N709" s="86">
        <v>0.8</v>
      </c>
      <c r="O709" s="86">
        <v>0.56999999999999995</v>
      </c>
      <c r="P709" s="84">
        <v>-91.56</v>
      </c>
      <c r="Q709" s="85">
        <v>6.3399999999999998E-2</v>
      </c>
      <c r="R709" s="86">
        <v>2</v>
      </c>
      <c r="S709" s="84">
        <v>115.43</v>
      </c>
      <c r="T709" s="108">
        <v>38191570662</v>
      </c>
      <c r="U709" s="11" t="s">
        <v>48</v>
      </c>
      <c r="V709" s="11" t="s">
        <v>505</v>
      </c>
    </row>
    <row r="710" spans="1:22" x14ac:dyDescent="0.25">
      <c r="A710" s="11" t="s">
        <v>1524</v>
      </c>
      <c r="B710" s="82" t="s">
        <v>1525</v>
      </c>
      <c r="C710" s="109" t="s">
        <v>90</v>
      </c>
      <c r="D710" s="11" t="s">
        <v>45</v>
      </c>
      <c r="E710" s="11" t="s">
        <v>46</v>
      </c>
      <c r="F710" s="11" t="s">
        <v>47</v>
      </c>
      <c r="G710" s="83">
        <v>43320</v>
      </c>
      <c r="H710" s="84">
        <v>0</v>
      </c>
      <c r="I710" s="86">
        <v>-0.47</v>
      </c>
      <c r="J710" s="84">
        <v>3.7</v>
      </c>
      <c r="K710" s="11" t="s">
        <v>56</v>
      </c>
      <c r="L710" s="11" t="s">
        <v>56</v>
      </c>
      <c r="M710" s="85">
        <v>9.7299999999999998E-2</v>
      </c>
      <c r="N710" s="86">
        <v>0.6</v>
      </c>
      <c r="O710" s="86">
        <v>0.41</v>
      </c>
      <c r="P710" s="84">
        <v>-12.23</v>
      </c>
      <c r="Q710" s="85">
        <v>-8.1900000000000001E-2</v>
      </c>
      <c r="R710" s="86">
        <v>0</v>
      </c>
      <c r="S710" s="84">
        <v>11.33</v>
      </c>
      <c r="T710" s="108">
        <v>2037263745</v>
      </c>
      <c r="U710" s="11" t="s">
        <v>63</v>
      </c>
      <c r="V710" s="11" t="s">
        <v>222</v>
      </c>
    </row>
    <row r="711" spans="1:22" x14ac:dyDescent="0.25">
      <c r="A711" s="11" t="s">
        <v>1526</v>
      </c>
      <c r="B711" s="82" t="s">
        <v>1527</v>
      </c>
      <c r="C711" s="109" t="s">
        <v>90</v>
      </c>
      <c r="D711" s="11" t="s">
        <v>45</v>
      </c>
      <c r="E711" s="11" t="s">
        <v>46</v>
      </c>
      <c r="F711" s="11" t="s">
        <v>47</v>
      </c>
      <c r="G711" s="83">
        <v>43323</v>
      </c>
      <c r="H711" s="84">
        <v>8.32</v>
      </c>
      <c r="I711" s="86">
        <v>1.05</v>
      </c>
      <c r="J711" s="84">
        <v>29.31</v>
      </c>
      <c r="K711" s="85">
        <v>3.5228000000000002</v>
      </c>
      <c r="L711" s="86">
        <v>27.91</v>
      </c>
      <c r="M711" s="85">
        <v>5.5300000000000002E-2</v>
      </c>
      <c r="N711" s="86">
        <v>0.5</v>
      </c>
      <c r="O711" s="86">
        <v>0.74</v>
      </c>
      <c r="P711" s="84">
        <v>-31.99</v>
      </c>
      <c r="Q711" s="85">
        <v>9.7100000000000006E-2</v>
      </c>
      <c r="R711" s="86">
        <v>4</v>
      </c>
      <c r="S711" s="84">
        <v>30.38</v>
      </c>
      <c r="T711" s="108">
        <v>2985885851</v>
      </c>
      <c r="U711" s="11" t="s">
        <v>63</v>
      </c>
      <c r="V711" s="11" t="s">
        <v>80</v>
      </c>
    </row>
    <row r="712" spans="1:22" x14ac:dyDescent="0.25">
      <c r="A712" s="11" t="s">
        <v>1528</v>
      </c>
      <c r="B712" s="82" t="s">
        <v>1529</v>
      </c>
      <c r="C712" s="109" t="s">
        <v>70</v>
      </c>
      <c r="D712" s="11" t="s">
        <v>45</v>
      </c>
      <c r="E712" s="11" t="s">
        <v>46</v>
      </c>
      <c r="F712" s="11" t="s">
        <v>47</v>
      </c>
      <c r="G712" s="83">
        <v>43324</v>
      </c>
      <c r="H712" s="84">
        <v>0</v>
      </c>
      <c r="I712" s="86">
        <v>-0.27</v>
      </c>
      <c r="J712" s="84">
        <v>0.9</v>
      </c>
      <c r="K712" s="11" t="s">
        <v>56</v>
      </c>
      <c r="L712" s="11" t="s">
        <v>56</v>
      </c>
      <c r="M712" s="85">
        <v>0</v>
      </c>
      <c r="N712" s="86">
        <v>1.5</v>
      </c>
      <c r="O712" s="86">
        <v>1.1200000000000001</v>
      </c>
      <c r="P712" s="84">
        <v>-3.14</v>
      </c>
      <c r="Q712" s="85">
        <v>-5.9200000000000003E-2</v>
      </c>
      <c r="R712" s="86">
        <v>0</v>
      </c>
      <c r="S712" s="84">
        <v>1.62</v>
      </c>
      <c r="T712" s="108">
        <v>136556996</v>
      </c>
      <c r="U712" s="11" t="s">
        <v>169</v>
      </c>
      <c r="V712" s="11" t="s">
        <v>222</v>
      </c>
    </row>
    <row r="713" spans="1:22" ht="26.25" x14ac:dyDescent="0.25">
      <c r="A713" s="11" t="s">
        <v>1530</v>
      </c>
      <c r="B713" s="82" t="s">
        <v>1531</v>
      </c>
      <c r="C713" s="109" t="s">
        <v>53</v>
      </c>
      <c r="D713" s="11" t="s">
        <v>45</v>
      </c>
      <c r="E713" s="11" t="s">
        <v>46</v>
      </c>
      <c r="F713" s="11" t="s">
        <v>47</v>
      </c>
      <c r="G713" s="83">
        <v>43326</v>
      </c>
      <c r="H713" s="84">
        <v>5.16</v>
      </c>
      <c r="I713" s="86">
        <v>0.13</v>
      </c>
      <c r="J713" s="84">
        <v>13.68</v>
      </c>
      <c r="K713" s="85">
        <v>2.6511999999999998</v>
      </c>
      <c r="L713" s="86">
        <v>105.23</v>
      </c>
      <c r="M713" s="85">
        <v>6.5100000000000005E-2</v>
      </c>
      <c r="N713" s="86">
        <v>0.3</v>
      </c>
      <c r="O713" s="86">
        <v>0.11</v>
      </c>
      <c r="P713" s="84">
        <v>-16.77</v>
      </c>
      <c r="Q713" s="85">
        <v>0.48370000000000002</v>
      </c>
      <c r="R713" s="86">
        <v>0</v>
      </c>
      <c r="S713" s="84">
        <v>7.74</v>
      </c>
      <c r="T713" s="108">
        <v>1225694921</v>
      </c>
      <c r="U713" s="11" t="s">
        <v>169</v>
      </c>
      <c r="V713" s="11" t="s">
        <v>71</v>
      </c>
    </row>
    <row r="714" spans="1:22" ht="26.25" x14ac:dyDescent="0.25">
      <c r="A714" s="11" t="s">
        <v>1532</v>
      </c>
      <c r="B714" s="82" t="s">
        <v>1533</v>
      </c>
      <c r="C714" s="109" t="s">
        <v>70</v>
      </c>
      <c r="D714" s="11" t="s">
        <v>45</v>
      </c>
      <c r="E714" s="11" t="s">
        <v>46</v>
      </c>
      <c r="F714" s="11" t="s">
        <v>47</v>
      </c>
      <c r="G714" s="83">
        <v>43340</v>
      </c>
      <c r="H714" s="84">
        <v>12.36</v>
      </c>
      <c r="I714" s="86">
        <v>0.32</v>
      </c>
      <c r="J714" s="84">
        <v>14.68</v>
      </c>
      <c r="K714" s="85">
        <v>1.1877</v>
      </c>
      <c r="L714" s="86">
        <v>45.88</v>
      </c>
      <c r="M714" s="85">
        <v>3.8800000000000001E-2</v>
      </c>
      <c r="N714" s="86">
        <v>0.5</v>
      </c>
      <c r="O714" s="86">
        <v>0.14000000000000001</v>
      </c>
      <c r="P714" s="84">
        <v>-10.83</v>
      </c>
      <c r="Q714" s="85">
        <v>0.18690000000000001</v>
      </c>
      <c r="R714" s="86">
        <v>3</v>
      </c>
      <c r="S714" s="84">
        <v>3.45</v>
      </c>
      <c r="T714" s="108">
        <v>3119720808</v>
      </c>
      <c r="U714" s="11" t="s">
        <v>63</v>
      </c>
      <c r="V714" s="11" t="s">
        <v>87</v>
      </c>
    </row>
    <row r="715" spans="1:22" x14ac:dyDescent="0.25">
      <c r="A715" s="11" t="s">
        <v>1534</v>
      </c>
      <c r="B715" s="82" t="s">
        <v>1535</v>
      </c>
      <c r="C715" s="109" t="s">
        <v>44</v>
      </c>
      <c r="D715" s="11" t="s">
        <v>45</v>
      </c>
      <c r="E715" s="11" t="s">
        <v>46</v>
      </c>
      <c r="F715" s="11" t="s">
        <v>47</v>
      </c>
      <c r="G715" s="83">
        <v>43198</v>
      </c>
      <c r="H715" s="84">
        <v>210.45</v>
      </c>
      <c r="I715" s="86">
        <v>8.07</v>
      </c>
      <c r="J715" s="84">
        <v>992.19</v>
      </c>
      <c r="K715" s="85">
        <v>4.7145999999999999</v>
      </c>
      <c r="L715" s="86">
        <v>122.95</v>
      </c>
      <c r="M715" s="85">
        <v>5.1999999999999998E-3</v>
      </c>
      <c r="N715" s="86">
        <v>0.7</v>
      </c>
      <c r="O715" s="86">
        <v>0.85</v>
      </c>
      <c r="P715" s="84">
        <v>-41.65</v>
      </c>
      <c r="Q715" s="85">
        <v>0.57220000000000004</v>
      </c>
      <c r="R715" s="86">
        <v>0</v>
      </c>
      <c r="S715" s="84">
        <v>0</v>
      </c>
      <c r="T715" s="108">
        <v>21026014280</v>
      </c>
      <c r="U715" s="11" t="s">
        <v>48</v>
      </c>
      <c r="V715" s="11" t="s">
        <v>60</v>
      </c>
    </row>
    <row r="716" spans="1:22" x14ac:dyDescent="0.25">
      <c r="A716" s="11" t="s">
        <v>1536</v>
      </c>
      <c r="B716" s="82" t="s">
        <v>1537</v>
      </c>
      <c r="C716" s="109" t="s">
        <v>106</v>
      </c>
      <c r="D716" s="11" t="s">
        <v>53</v>
      </c>
      <c r="E716" s="11" t="s">
        <v>54</v>
      </c>
      <c r="F716" s="11" t="s">
        <v>55</v>
      </c>
      <c r="G716" s="83">
        <v>43343</v>
      </c>
      <c r="H716" s="84">
        <v>236.97</v>
      </c>
      <c r="I716" s="86">
        <v>10.08</v>
      </c>
      <c r="J716" s="84">
        <v>150.63</v>
      </c>
      <c r="K716" s="85">
        <v>0.63570000000000004</v>
      </c>
      <c r="L716" s="86">
        <v>14.94</v>
      </c>
      <c r="M716" s="85">
        <v>1.7299999999999999E-2</v>
      </c>
      <c r="N716" s="86">
        <v>0.5</v>
      </c>
      <c r="O716" s="86">
        <v>1.82</v>
      </c>
      <c r="P716" s="84">
        <v>-27.87</v>
      </c>
      <c r="Q716" s="85">
        <v>3.2199999999999999E-2</v>
      </c>
      <c r="R716" s="86">
        <v>7</v>
      </c>
      <c r="S716" s="84">
        <v>134.18</v>
      </c>
      <c r="T716" s="108">
        <v>9781650420</v>
      </c>
      <c r="U716" s="11" t="s">
        <v>63</v>
      </c>
      <c r="V716" s="11" t="s">
        <v>75</v>
      </c>
    </row>
    <row r="717" spans="1:22" x14ac:dyDescent="0.25">
      <c r="A717" s="11" t="s">
        <v>1538</v>
      </c>
      <c r="B717" s="82" t="s">
        <v>1539</v>
      </c>
      <c r="C717" s="109" t="s">
        <v>70</v>
      </c>
      <c r="D717" s="11" t="s">
        <v>45</v>
      </c>
      <c r="E717" s="11" t="s">
        <v>46</v>
      </c>
      <c r="F717" s="11" t="s">
        <v>47</v>
      </c>
      <c r="G717" s="83">
        <v>43344</v>
      </c>
      <c r="H717" s="84">
        <v>7.6</v>
      </c>
      <c r="I717" s="86">
        <v>1.84</v>
      </c>
      <c r="J717" s="84">
        <v>34.03</v>
      </c>
      <c r="K717" s="85">
        <v>4.4775999999999998</v>
      </c>
      <c r="L717" s="86">
        <v>18.489999999999998</v>
      </c>
      <c r="M717" s="85">
        <v>4.2000000000000003E-2</v>
      </c>
      <c r="N717" s="86">
        <v>0.1</v>
      </c>
      <c r="O717" s="86">
        <v>1.1000000000000001</v>
      </c>
      <c r="P717" s="84">
        <v>-49.29</v>
      </c>
      <c r="Q717" s="85">
        <v>0.05</v>
      </c>
      <c r="R717" s="86">
        <v>10</v>
      </c>
      <c r="S717" s="84">
        <v>28.9</v>
      </c>
      <c r="T717" s="108">
        <v>9291282029</v>
      </c>
      <c r="U717" s="11" t="s">
        <v>63</v>
      </c>
      <c r="V717" s="11" t="s">
        <v>80</v>
      </c>
    </row>
    <row r="718" spans="1:22" ht="26.25" x14ac:dyDescent="0.25">
      <c r="A718" s="11" t="s">
        <v>1540</v>
      </c>
      <c r="B718" s="82" t="s">
        <v>1541</v>
      </c>
      <c r="C718" s="109" t="s">
        <v>84</v>
      </c>
      <c r="D718" s="11" t="s">
        <v>45</v>
      </c>
      <c r="E718" s="11" t="s">
        <v>46</v>
      </c>
      <c r="F718" s="11" t="s">
        <v>47</v>
      </c>
      <c r="G718" s="83">
        <v>43352</v>
      </c>
      <c r="H718" s="84">
        <v>0</v>
      </c>
      <c r="I718" s="86">
        <v>0.37</v>
      </c>
      <c r="J718" s="84">
        <v>11.7</v>
      </c>
      <c r="K718" s="11" t="s">
        <v>56</v>
      </c>
      <c r="L718" s="86">
        <v>31.62</v>
      </c>
      <c r="M718" s="85">
        <v>0.1137</v>
      </c>
      <c r="N718" s="86">
        <v>0.3</v>
      </c>
      <c r="O718" s="86">
        <v>1.1100000000000001</v>
      </c>
      <c r="P718" s="84">
        <v>-19.579999999999998</v>
      </c>
      <c r="Q718" s="85">
        <v>0.11559999999999999</v>
      </c>
      <c r="R718" s="86">
        <v>0</v>
      </c>
      <c r="S718" s="84">
        <v>20.260000000000002</v>
      </c>
      <c r="T718" s="108">
        <v>2128889248</v>
      </c>
      <c r="U718" s="11" t="s">
        <v>63</v>
      </c>
      <c r="V718" s="11" t="s">
        <v>71</v>
      </c>
    </row>
    <row r="719" spans="1:22" x14ac:dyDescent="0.25">
      <c r="A719" s="11" t="s">
        <v>1542</v>
      </c>
      <c r="B719" s="82" t="s">
        <v>1543</v>
      </c>
      <c r="C719" s="109" t="s">
        <v>53</v>
      </c>
      <c r="D719" s="11" t="s">
        <v>45</v>
      </c>
      <c r="E719" s="11" t="s">
        <v>46</v>
      </c>
      <c r="F719" s="11" t="s">
        <v>47</v>
      </c>
      <c r="G719" s="83">
        <v>43376</v>
      </c>
      <c r="H719" s="84">
        <v>0</v>
      </c>
      <c r="I719" s="86">
        <v>0.68</v>
      </c>
      <c r="J719" s="84">
        <v>10.11</v>
      </c>
      <c r="K719" s="11" t="s">
        <v>56</v>
      </c>
      <c r="L719" s="86">
        <v>14.87</v>
      </c>
      <c r="M719" s="85">
        <v>1.9800000000000002E-2</v>
      </c>
      <c r="N719" s="86">
        <v>0.4</v>
      </c>
      <c r="O719" s="86">
        <v>1.17</v>
      </c>
      <c r="P719" s="84">
        <v>-13.61</v>
      </c>
      <c r="Q719" s="85">
        <v>3.1800000000000002E-2</v>
      </c>
      <c r="R719" s="86">
        <v>0</v>
      </c>
      <c r="S719" s="84">
        <v>0</v>
      </c>
      <c r="T719" s="108">
        <v>9473970946</v>
      </c>
      <c r="U719" s="11" t="s">
        <v>63</v>
      </c>
      <c r="V719" s="11" t="s">
        <v>222</v>
      </c>
    </row>
    <row r="720" spans="1:22" x14ac:dyDescent="0.25">
      <c r="A720" s="11" t="s">
        <v>1544</v>
      </c>
      <c r="B720" s="82" t="s">
        <v>1545</v>
      </c>
      <c r="C720" s="109" t="s">
        <v>95</v>
      </c>
      <c r="D720" s="11" t="s">
        <v>53</v>
      </c>
      <c r="E720" s="11" t="s">
        <v>44</v>
      </c>
      <c r="F720" s="11" t="s">
        <v>146</v>
      </c>
      <c r="G720" s="83">
        <v>43172</v>
      </c>
      <c r="H720" s="84">
        <v>37.869999999999997</v>
      </c>
      <c r="I720" s="86">
        <v>2.77</v>
      </c>
      <c r="J720" s="84">
        <v>29.56</v>
      </c>
      <c r="K720" s="85">
        <v>0.78059999999999996</v>
      </c>
      <c r="L720" s="86">
        <v>10.67</v>
      </c>
      <c r="M720" s="85">
        <v>3.15E-2</v>
      </c>
      <c r="N720" s="86">
        <v>1.2</v>
      </c>
      <c r="O720" s="11" t="s">
        <v>56</v>
      </c>
      <c r="P720" s="11" t="s">
        <v>56</v>
      </c>
      <c r="Q720" s="85">
        <v>1.09E-2</v>
      </c>
      <c r="R720" s="86">
        <v>7</v>
      </c>
      <c r="S720" s="84">
        <v>40.79</v>
      </c>
      <c r="T720" s="108">
        <v>2606572375</v>
      </c>
      <c r="U720" s="11" t="s">
        <v>63</v>
      </c>
      <c r="V720" s="11" t="s">
        <v>268</v>
      </c>
    </row>
    <row r="721" spans="1:22" x14ac:dyDescent="0.25">
      <c r="A721" s="11" t="s">
        <v>1546</v>
      </c>
      <c r="B721" s="82" t="s">
        <v>1547</v>
      </c>
      <c r="C721" s="109" t="s">
        <v>70</v>
      </c>
      <c r="D721" s="11" t="s">
        <v>45</v>
      </c>
      <c r="E721" s="11" t="s">
        <v>46</v>
      </c>
      <c r="F721" s="11" t="s">
        <v>47</v>
      </c>
      <c r="G721" s="83">
        <v>43284</v>
      </c>
      <c r="H721" s="84">
        <v>0</v>
      </c>
      <c r="I721" s="86">
        <v>1.92</v>
      </c>
      <c r="J721" s="84">
        <v>32.840000000000003</v>
      </c>
      <c r="K721" s="11" t="s">
        <v>56</v>
      </c>
      <c r="L721" s="86">
        <v>17.100000000000001</v>
      </c>
      <c r="M721" s="85">
        <v>6.8500000000000005E-2</v>
      </c>
      <c r="N721" s="86">
        <v>0.9</v>
      </c>
      <c r="O721" s="11" t="s">
        <v>56</v>
      </c>
      <c r="P721" s="11" t="s">
        <v>56</v>
      </c>
      <c r="Q721" s="85">
        <v>4.2999999999999997E-2</v>
      </c>
      <c r="R721" s="86">
        <v>0</v>
      </c>
      <c r="S721" s="84">
        <v>0</v>
      </c>
      <c r="T721" s="108">
        <v>7909990216</v>
      </c>
      <c r="U721" s="11" t="s">
        <v>63</v>
      </c>
      <c r="V721" s="11" t="s">
        <v>198</v>
      </c>
    </row>
    <row r="722" spans="1:22" x14ac:dyDescent="0.25">
      <c r="A722" s="11" t="s">
        <v>1548</v>
      </c>
      <c r="B722" s="82" t="s">
        <v>1549</v>
      </c>
      <c r="C722" s="109" t="s">
        <v>90</v>
      </c>
      <c r="D722" s="11" t="s">
        <v>45</v>
      </c>
      <c r="E722" s="11" t="s">
        <v>46</v>
      </c>
      <c r="F722" s="11" t="s">
        <v>47</v>
      </c>
      <c r="G722" s="83">
        <v>43306</v>
      </c>
      <c r="H722" s="84">
        <v>2.86</v>
      </c>
      <c r="I722" s="86">
        <v>7.0000000000000007E-2</v>
      </c>
      <c r="J722" s="84">
        <v>4.8499999999999996</v>
      </c>
      <c r="K722" s="85">
        <v>1.6958</v>
      </c>
      <c r="L722" s="86">
        <v>69.290000000000006</v>
      </c>
      <c r="M722" s="85">
        <v>0</v>
      </c>
      <c r="N722" s="86">
        <v>-0.7</v>
      </c>
      <c r="O722" s="86">
        <v>4.62</v>
      </c>
      <c r="P722" s="84">
        <v>0.18</v>
      </c>
      <c r="Q722" s="85">
        <v>0.3039</v>
      </c>
      <c r="R722" s="86">
        <v>0</v>
      </c>
      <c r="S722" s="84">
        <v>6.15</v>
      </c>
      <c r="T722" s="108">
        <v>1721754026</v>
      </c>
      <c r="U722" s="11" t="s">
        <v>169</v>
      </c>
      <c r="V722" s="11" t="s">
        <v>235</v>
      </c>
    </row>
    <row r="723" spans="1:22" x14ac:dyDescent="0.25">
      <c r="A723" s="11" t="s">
        <v>1550</v>
      </c>
      <c r="B723" s="82" t="s">
        <v>1551</v>
      </c>
      <c r="C723" s="109" t="s">
        <v>53</v>
      </c>
      <c r="D723" s="11" t="s">
        <v>45</v>
      </c>
      <c r="E723" s="11" t="s">
        <v>46</v>
      </c>
      <c r="F723" s="11" t="s">
        <v>47</v>
      </c>
      <c r="G723" s="83">
        <v>43305</v>
      </c>
      <c r="H723" s="84">
        <v>0.9</v>
      </c>
      <c r="I723" s="86">
        <v>0.02</v>
      </c>
      <c r="J723" s="84">
        <v>14.58</v>
      </c>
      <c r="K723" s="85">
        <v>16.2</v>
      </c>
      <c r="L723" s="86">
        <v>729</v>
      </c>
      <c r="M723" s="85">
        <v>4.53E-2</v>
      </c>
      <c r="N723" s="86">
        <v>0.3</v>
      </c>
      <c r="O723" s="86">
        <v>0.81</v>
      </c>
      <c r="P723" s="84">
        <v>-34.25</v>
      </c>
      <c r="Q723" s="85">
        <v>3.6025</v>
      </c>
      <c r="R723" s="86">
        <v>4</v>
      </c>
      <c r="S723" s="84">
        <v>0</v>
      </c>
      <c r="T723" s="108">
        <v>1938947533</v>
      </c>
      <c r="U723" s="11" t="s">
        <v>169</v>
      </c>
      <c r="V723" s="11" t="s">
        <v>682</v>
      </c>
    </row>
    <row r="724" spans="1:22" x14ac:dyDescent="0.25">
      <c r="A724" s="11" t="s">
        <v>1552</v>
      </c>
      <c r="B724" s="82" t="s">
        <v>1553</v>
      </c>
      <c r="C724" s="109" t="s">
        <v>84</v>
      </c>
      <c r="D724" s="11" t="s">
        <v>45</v>
      </c>
      <c r="E724" s="11" t="s">
        <v>54</v>
      </c>
      <c r="F724" s="11" t="s">
        <v>91</v>
      </c>
      <c r="G724" s="83">
        <v>43309</v>
      </c>
      <c r="H724" s="84">
        <v>50.36</v>
      </c>
      <c r="I724" s="86">
        <v>1.37</v>
      </c>
      <c r="J724" s="84">
        <v>20.84</v>
      </c>
      <c r="K724" s="85">
        <v>0.4138</v>
      </c>
      <c r="L724" s="86">
        <v>15.21</v>
      </c>
      <c r="M724" s="85">
        <v>7.8200000000000006E-2</v>
      </c>
      <c r="N724" s="86">
        <v>0.5</v>
      </c>
      <c r="O724" s="86">
        <v>0.15</v>
      </c>
      <c r="P724" s="84">
        <v>-17.32</v>
      </c>
      <c r="Q724" s="85">
        <v>3.3599999999999998E-2</v>
      </c>
      <c r="R724" s="86">
        <v>9</v>
      </c>
      <c r="S724" s="84">
        <v>17.37</v>
      </c>
      <c r="T724" s="108">
        <v>8385747225</v>
      </c>
      <c r="U724" s="11" t="s">
        <v>63</v>
      </c>
      <c r="V724" s="11" t="s">
        <v>222</v>
      </c>
    </row>
    <row r="725" spans="1:22" x14ac:dyDescent="0.25">
      <c r="A725" s="11" t="s">
        <v>1554</v>
      </c>
      <c r="B725" s="82" t="s">
        <v>1555</v>
      </c>
      <c r="C725" s="109" t="s">
        <v>106</v>
      </c>
      <c r="D725" s="11" t="s">
        <v>85</v>
      </c>
      <c r="E725" s="11" t="s">
        <v>54</v>
      </c>
      <c r="F725" s="11" t="s">
        <v>107</v>
      </c>
      <c r="G725" s="83">
        <v>43311</v>
      </c>
      <c r="H725" s="84">
        <v>48.73</v>
      </c>
      <c r="I725" s="86">
        <v>1.27</v>
      </c>
      <c r="J725" s="84">
        <v>19</v>
      </c>
      <c r="K725" s="85">
        <v>0.38990000000000002</v>
      </c>
      <c r="L725" s="86">
        <v>14.96</v>
      </c>
      <c r="M725" s="85">
        <v>3.7900000000000003E-2</v>
      </c>
      <c r="N725" s="86">
        <v>0.9</v>
      </c>
      <c r="O725" s="86">
        <v>2.4900000000000002</v>
      </c>
      <c r="P725" s="84">
        <v>-4.04</v>
      </c>
      <c r="Q725" s="85">
        <v>3.2300000000000002E-2</v>
      </c>
      <c r="R725" s="86">
        <v>0</v>
      </c>
      <c r="S725" s="84">
        <v>12.89</v>
      </c>
      <c r="T725" s="108">
        <v>1114355890</v>
      </c>
      <c r="U725" s="11" t="s">
        <v>169</v>
      </c>
      <c r="V725" s="11" t="s">
        <v>304</v>
      </c>
    </row>
    <row r="726" spans="1:22" x14ac:dyDescent="0.25">
      <c r="A726" s="11" t="s">
        <v>1556</v>
      </c>
      <c r="B726" s="82" t="s">
        <v>1557</v>
      </c>
      <c r="C726" s="109" t="s">
        <v>90</v>
      </c>
      <c r="D726" s="11" t="s">
        <v>45</v>
      </c>
      <c r="E726" s="11" t="s">
        <v>54</v>
      </c>
      <c r="F726" s="11" t="s">
        <v>91</v>
      </c>
      <c r="G726" s="83">
        <v>43313</v>
      </c>
      <c r="H726" s="84">
        <v>7.47</v>
      </c>
      <c r="I726" s="86">
        <v>0.19</v>
      </c>
      <c r="J726" s="84">
        <v>2.87</v>
      </c>
      <c r="K726" s="85">
        <v>0.38419999999999999</v>
      </c>
      <c r="L726" s="86">
        <v>15.11</v>
      </c>
      <c r="M726" s="85">
        <v>0</v>
      </c>
      <c r="N726" s="86">
        <v>1.3</v>
      </c>
      <c r="O726" s="86">
        <v>8.2799999999999994</v>
      </c>
      <c r="P726" s="84">
        <v>0.16</v>
      </c>
      <c r="Q726" s="85">
        <v>3.3000000000000002E-2</v>
      </c>
      <c r="R726" s="86">
        <v>0</v>
      </c>
      <c r="S726" s="84">
        <v>0</v>
      </c>
      <c r="T726" s="108">
        <v>2913279483</v>
      </c>
      <c r="U726" s="11" t="s">
        <v>63</v>
      </c>
      <c r="V726" s="11" t="s">
        <v>235</v>
      </c>
    </row>
    <row r="727" spans="1:22" x14ac:dyDescent="0.25">
      <c r="A727" s="11" t="s">
        <v>1558</v>
      </c>
      <c r="B727" s="82" t="s">
        <v>1559</v>
      </c>
      <c r="C727" s="109" t="s">
        <v>84</v>
      </c>
      <c r="D727" s="11" t="s">
        <v>45</v>
      </c>
      <c r="E727" s="11" t="s">
        <v>54</v>
      </c>
      <c r="F727" s="11" t="s">
        <v>91</v>
      </c>
      <c r="G727" s="83">
        <v>43316</v>
      </c>
      <c r="H727" s="84">
        <v>44.35</v>
      </c>
      <c r="I727" s="86">
        <v>1.1499999999999999</v>
      </c>
      <c r="J727" s="84">
        <v>4.8899999999999997</v>
      </c>
      <c r="K727" s="85">
        <v>0.1103</v>
      </c>
      <c r="L727" s="86">
        <v>4.25</v>
      </c>
      <c r="M727" s="85">
        <v>0.1022</v>
      </c>
      <c r="N727" s="86">
        <v>0.2</v>
      </c>
      <c r="O727" s="86">
        <v>1.25</v>
      </c>
      <c r="P727" s="84">
        <v>-1.37</v>
      </c>
      <c r="Q727" s="85">
        <v>-2.12E-2</v>
      </c>
      <c r="R727" s="86">
        <v>0</v>
      </c>
      <c r="S727" s="84">
        <v>3.5</v>
      </c>
      <c r="T727" s="108">
        <v>730057884</v>
      </c>
      <c r="U727" s="11" t="s">
        <v>169</v>
      </c>
      <c r="V727" s="11" t="s">
        <v>80</v>
      </c>
    </row>
    <row r="728" spans="1:22" x14ac:dyDescent="0.25">
      <c r="A728" s="11" t="s">
        <v>1560</v>
      </c>
      <c r="B728" s="82" t="s">
        <v>1561</v>
      </c>
      <c r="C728" s="109" t="s">
        <v>44</v>
      </c>
      <c r="D728" s="11" t="s">
        <v>45</v>
      </c>
      <c r="E728" s="11" t="s">
        <v>46</v>
      </c>
      <c r="F728" s="11" t="s">
        <v>47</v>
      </c>
      <c r="G728" s="83">
        <v>43319</v>
      </c>
      <c r="H728" s="84">
        <v>0</v>
      </c>
      <c r="I728" s="86">
        <v>-0.17</v>
      </c>
      <c r="J728" s="84">
        <v>4.4000000000000004</v>
      </c>
      <c r="K728" s="11" t="s">
        <v>56</v>
      </c>
      <c r="L728" s="11" t="s">
        <v>56</v>
      </c>
      <c r="M728" s="85">
        <v>0</v>
      </c>
      <c r="N728" s="86">
        <v>0.9</v>
      </c>
      <c r="O728" s="86">
        <v>0.48</v>
      </c>
      <c r="P728" s="84">
        <v>-2.38</v>
      </c>
      <c r="Q728" s="85">
        <v>-0.1719</v>
      </c>
      <c r="R728" s="86">
        <v>0</v>
      </c>
      <c r="S728" s="84">
        <v>3.42</v>
      </c>
      <c r="T728" s="108">
        <v>809614656</v>
      </c>
      <c r="U728" s="11" t="s">
        <v>169</v>
      </c>
      <c r="V728" s="11" t="s">
        <v>222</v>
      </c>
    </row>
    <row r="729" spans="1:22" x14ac:dyDescent="0.25">
      <c r="A729" s="11" t="s">
        <v>1562</v>
      </c>
      <c r="B729" s="82" t="s">
        <v>1563</v>
      </c>
      <c r="C729" s="109" t="s">
        <v>84</v>
      </c>
      <c r="D729" s="11" t="s">
        <v>85</v>
      </c>
      <c r="E729" s="11" t="s">
        <v>46</v>
      </c>
      <c r="F729" s="11" t="s">
        <v>86</v>
      </c>
      <c r="G729" s="83">
        <v>43323</v>
      </c>
      <c r="H729" s="84">
        <v>30.73</v>
      </c>
      <c r="I729" s="86">
        <v>0.8</v>
      </c>
      <c r="J729" s="84">
        <v>42.39</v>
      </c>
      <c r="K729" s="85">
        <v>1.3794</v>
      </c>
      <c r="L729" s="86">
        <v>52.99</v>
      </c>
      <c r="M729" s="85">
        <v>8.9999999999999998E-4</v>
      </c>
      <c r="N729" s="86">
        <v>-0.4</v>
      </c>
      <c r="O729" s="86">
        <v>2.74</v>
      </c>
      <c r="P729" s="84">
        <v>0.14000000000000001</v>
      </c>
      <c r="Q729" s="85">
        <v>0.22239999999999999</v>
      </c>
      <c r="R729" s="86">
        <v>1</v>
      </c>
      <c r="S729" s="84">
        <v>14.86</v>
      </c>
      <c r="T729" s="108">
        <v>8887405120</v>
      </c>
      <c r="U729" s="11" t="s">
        <v>63</v>
      </c>
      <c r="V729" s="11" t="s">
        <v>235</v>
      </c>
    </row>
    <row r="730" spans="1:22" x14ac:dyDescent="0.25">
      <c r="A730" s="11" t="s">
        <v>1564</v>
      </c>
      <c r="B730" s="82" t="s">
        <v>1565</v>
      </c>
      <c r="C730" s="109" t="s">
        <v>44</v>
      </c>
      <c r="D730" s="11" t="s">
        <v>45</v>
      </c>
      <c r="E730" s="11" t="s">
        <v>46</v>
      </c>
      <c r="F730" s="11" t="s">
        <v>47</v>
      </c>
      <c r="G730" s="83">
        <v>43338</v>
      </c>
      <c r="H730" s="84">
        <v>34.35</v>
      </c>
      <c r="I730" s="86">
        <v>0.89</v>
      </c>
      <c r="J730" s="84">
        <v>80</v>
      </c>
      <c r="K730" s="85">
        <v>2.3290000000000002</v>
      </c>
      <c r="L730" s="86">
        <v>89.89</v>
      </c>
      <c r="M730" s="85">
        <v>0</v>
      </c>
      <c r="N730" s="86">
        <v>1.2</v>
      </c>
      <c r="O730" s="86">
        <v>2.84</v>
      </c>
      <c r="P730" s="84">
        <v>5.84</v>
      </c>
      <c r="Q730" s="85">
        <v>0.40689999999999998</v>
      </c>
      <c r="R730" s="86">
        <v>0</v>
      </c>
      <c r="S730" s="84">
        <v>13.47</v>
      </c>
      <c r="T730" s="108">
        <v>2086254480</v>
      </c>
      <c r="U730" s="11" t="s">
        <v>63</v>
      </c>
      <c r="V730" s="11" t="s">
        <v>60</v>
      </c>
    </row>
    <row r="731" spans="1:22" x14ac:dyDescent="0.25">
      <c r="A731" s="11" t="s">
        <v>1566</v>
      </c>
      <c r="B731" s="82" t="s">
        <v>1567</v>
      </c>
      <c r="C731" s="109" t="s">
        <v>124</v>
      </c>
      <c r="D731" s="11" t="s">
        <v>85</v>
      </c>
      <c r="E731" s="11" t="s">
        <v>46</v>
      </c>
      <c r="F731" s="11" t="s">
        <v>86</v>
      </c>
      <c r="G731" s="83">
        <v>43354</v>
      </c>
      <c r="H731" s="84">
        <v>7.89</v>
      </c>
      <c r="I731" s="86">
        <v>1.78</v>
      </c>
      <c r="J731" s="84">
        <v>30.71</v>
      </c>
      <c r="K731" s="85">
        <v>3.8923000000000001</v>
      </c>
      <c r="L731" s="86">
        <v>17.25</v>
      </c>
      <c r="M731" s="85">
        <v>3.2599999999999997E-2</v>
      </c>
      <c r="N731" s="86">
        <v>1.2</v>
      </c>
      <c r="O731" s="86">
        <v>1.9</v>
      </c>
      <c r="P731" s="84">
        <v>-1.75</v>
      </c>
      <c r="Q731" s="85">
        <v>4.3799999999999999E-2</v>
      </c>
      <c r="R731" s="86">
        <v>0</v>
      </c>
      <c r="S731" s="84">
        <v>19.93</v>
      </c>
      <c r="T731" s="108">
        <v>1965439941</v>
      </c>
      <c r="U731" s="11" t="s">
        <v>169</v>
      </c>
      <c r="V731" s="11" t="s">
        <v>406</v>
      </c>
    </row>
    <row r="732" spans="1:22" x14ac:dyDescent="0.25">
      <c r="A732" s="11" t="s">
        <v>1568</v>
      </c>
      <c r="B732" s="82" t="s">
        <v>1569</v>
      </c>
      <c r="C732" s="109" t="s">
        <v>74</v>
      </c>
      <c r="D732" s="11" t="s">
        <v>85</v>
      </c>
      <c r="E732" s="11" t="s">
        <v>54</v>
      </c>
      <c r="F732" s="11" t="s">
        <v>107</v>
      </c>
      <c r="G732" s="83">
        <v>43378</v>
      </c>
      <c r="H732" s="84">
        <v>312.11</v>
      </c>
      <c r="I732" s="86">
        <v>8.11</v>
      </c>
      <c r="J732" s="84">
        <v>50.52</v>
      </c>
      <c r="K732" s="85">
        <v>0.16189999999999999</v>
      </c>
      <c r="L732" s="86">
        <v>6.23</v>
      </c>
      <c r="M732" s="85">
        <v>9.4999999999999998E-3</v>
      </c>
      <c r="N732" s="86">
        <v>1.2</v>
      </c>
      <c r="O732" s="86">
        <v>1.92</v>
      </c>
      <c r="P732" s="84">
        <v>-18.850000000000001</v>
      </c>
      <c r="Q732" s="85">
        <v>-1.14E-2</v>
      </c>
      <c r="R732" s="86">
        <v>1</v>
      </c>
      <c r="S732" s="84">
        <v>99.21</v>
      </c>
      <c r="T732" s="108">
        <v>3301850573</v>
      </c>
      <c r="U732" s="11" t="s">
        <v>63</v>
      </c>
      <c r="V732" s="11" t="s">
        <v>49</v>
      </c>
    </row>
    <row r="733" spans="1:22" x14ac:dyDescent="0.25">
      <c r="A733" s="11" t="s">
        <v>1570</v>
      </c>
      <c r="B733" s="82" t="s">
        <v>1571</v>
      </c>
      <c r="C733" s="109" t="s">
        <v>95</v>
      </c>
      <c r="D733" s="11" t="s">
        <v>85</v>
      </c>
      <c r="E733" s="11" t="s">
        <v>54</v>
      </c>
      <c r="F733" s="11" t="s">
        <v>107</v>
      </c>
      <c r="G733" s="83">
        <v>43173</v>
      </c>
      <c r="H733" s="84">
        <v>8.43</v>
      </c>
      <c r="I733" s="86">
        <v>0.22</v>
      </c>
      <c r="J733" s="84">
        <v>1.61</v>
      </c>
      <c r="K733" s="85">
        <v>0.191</v>
      </c>
      <c r="L733" s="86">
        <v>7.32</v>
      </c>
      <c r="M733" s="85">
        <v>6.2100000000000002E-2</v>
      </c>
      <c r="N733" s="86">
        <v>1.1000000000000001</v>
      </c>
      <c r="O733" s="86">
        <v>5.84</v>
      </c>
      <c r="P733" s="84">
        <v>-0.03</v>
      </c>
      <c r="Q733" s="85">
        <v>-5.8999999999999999E-3</v>
      </c>
      <c r="R733" s="86">
        <v>4</v>
      </c>
      <c r="S733" s="84">
        <v>1.96</v>
      </c>
      <c r="T733" s="108">
        <v>638380118</v>
      </c>
      <c r="U733" s="11" t="s">
        <v>169</v>
      </c>
      <c r="V733" s="11" t="s">
        <v>235</v>
      </c>
    </row>
    <row r="734" spans="1:22" x14ac:dyDescent="0.25">
      <c r="A734" s="11" t="s">
        <v>1572</v>
      </c>
      <c r="B734" s="82" t="s">
        <v>1573</v>
      </c>
      <c r="C734" s="109" t="s">
        <v>124</v>
      </c>
      <c r="D734" s="11" t="s">
        <v>85</v>
      </c>
      <c r="E734" s="11" t="s">
        <v>44</v>
      </c>
      <c r="F734" s="11" t="s">
        <v>201</v>
      </c>
      <c r="G734" s="83">
        <v>43306</v>
      </c>
      <c r="H734" s="84">
        <v>42.65</v>
      </c>
      <c r="I734" s="86">
        <v>1.91</v>
      </c>
      <c r="J734" s="84">
        <v>38.729999999999997</v>
      </c>
      <c r="K734" s="85">
        <v>0.90810000000000002</v>
      </c>
      <c r="L734" s="86">
        <v>20.28</v>
      </c>
      <c r="M734" s="85">
        <v>1.6299999999999999E-2</v>
      </c>
      <c r="N734" s="86">
        <v>0</v>
      </c>
      <c r="O734" s="86">
        <v>1.87</v>
      </c>
      <c r="P734" s="84">
        <v>-2.0099999999999998</v>
      </c>
      <c r="Q734" s="85">
        <v>5.8900000000000001E-2</v>
      </c>
      <c r="R734" s="86">
        <v>19</v>
      </c>
      <c r="S734" s="84">
        <v>23.43</v>
      </c>
      <c r="T734" s="108">
        <v>15062758446</v>
      </c>
      <c r="U734" s="11" t="s">
        <v>48</v>
      </c>
      <c r="V734" s="11" t="s">
        <v>127</v>
      </c>
    </row>
    <row r="735" spans="1:22" x14ac:dyDescent="0.25">
      <c r="A735" s="11" t="s">
        <v>1574</v>
      </c>
      <c r="B735" s="82" t="s">
        <v>1575</v>
      </c>
      <c r="C735" s="109" t="s">
        <v>53</v>
      </c>
      <c r="D735" s="11" t="s">
        <v>45</v>
      </c>
      <c r="E735" s="11" t="s">
        <v>46</v>
      </c>
      <c r="F735" s="11" t="s">
        <v>47</v>
      </c>
      <c r="G735" s="83">
        <v>43307</v>
      </c>
      <c r="H735" s="84">
        <v>1</v>
      </c>
      <c r="I735" s="86">
        <v>0.13</v>
      </c>
      <c r="J735" s="84">
        <v>19.62</v>
      </c>
      <c r="K735" s="85">
        <v>19.62</v>
      </c>
      <c r="L735" s="86">
        <v>150.91999999999999</v>
      </c>
      <c r="M735" s="85">
        <v>3.0599999999999999E-2</v>
      </c>
      <c r="N735" s="86">
        <v>0.9</v>
      </c>
      <c r="O735" s="86">
        <v>2.21</v>
      </c>
      <c r="P735" s="84">
        <v>1</v>
      </c>
      <c r="Q735" s="85">
        <v>0.71209999999999996</v>
      </c>
      <c r="R735" s="86">
        <v>2</v>
      </c>
      <c r="S735" s="84">
        <v>10.66</v>
      </c>
      <c r="T735" s="108">
        <v>1075388160</v>
      </c>
      <c r="U735" s="11" t="s">
        <v>169</v>
      </c>
      <c r="V735" s="11" t="s">
        <v>222</v>
      </c>
    </row>
    <row r="736" spans="1:22" x14ac:dyDescent="0.25">
      <c r="A736" s="11" t="s">
        <v>1576</v>
      </c>
      <c r="B736" s="82" t="s">
        <v>1577</v>
      </c>
      <c r="C736" s="109" t="s">
        <v>53</v>
      </c>
      <c r="D736" s="11" t="s">
        <v>45</v>
      </c>
      <c r="E736" s="11" t="s">
        <v>46</v>
      </c>
      <c r="F736" s="11" t="s">
        <v>47</v>
      </c>
      <c r="G736" s="83">
        <v>43310</v>
      </c>
      <c r="H736" s="84">
        <v>0</v>
      </c>
      <c r="I736" s="86">
        <v>-0.22</v>
      </c>
      <c r="J736" s="84">
        <v>7.91</v>
      </c>
      <c r="K736" s="11" t="s">
        <v>56</v>
      </c>
      <c r="L736" s="11" t="s">
        <v>56</v>
      </c>
      <c r="M736" s="85">
        <v>3.1600000000000003E-2</v>
      </c>
      <c r="N736" s="86">
        <v>0.9</v>
      </c>
      <c r="O736" s="86">
        <v>1.69</v>
      </c>
      <c r="P736" s="84">
        <v>-1.9</v>
      </c>
      <c r="Q736" s="85">
        <v>-0.2223</v>
      </c>
      <c r="R736" s="86">
        <v>1</v>
      </c>
      <c r="S736" s="84">
        <v>3.96</v>
      </c>
      <c r="T736" s="108">
        <v>1259858478</v>
      </c>
      <c r="U736" s="11" t="s">
        <v>169</v>
      </c>
      <c r="V736" s="11" t="s">
        <v>222</v>
      </c>
    </row>
    <row r="737" spans="1:22" x14ac:dyDescent="0.25">
      <c r="A737" s="11" t="s">
        <v>1578</v>
      </c>
      <c r="B737" s="82" t="s">
        <v>1579</v>
      </c>
      <c r="C737" s="109" t="s">
        <v>90</v>
      </c>
      <c r="D737" s="11" t="s">
        <v>45</v>
      </c>
      <c r="E737" s="11" t="s">
        <v>46</v>
      </c>
      <c r="F737" s="11" t="s">
        <v>47</v>
      </c>
      <c r="G737" s="83">
        <v>43310</v>
      </c>
      <c r="H737" s="84">
        <v>0</v>
      </c>
      <c r="I737" s="86">
        <v>-0.14000000000000001</v>
      </c>
      <c r="J737" s="84">
        <v>1.33</v>
      </c>
      <c r="K737" s="11" t="s">
        <v>56</v>
      </c>
      <c r="L737" s="11" t="s">
        <v>56</v>
      </c>
      <c r="M737" s="85">
        <v>6.7699999999999996E-2</v>
      </c>
      <c r="N737" s="86">
        <v>0.2</v>
      </c>
      <c r="O737" s="86">
        <v>0.98</v>
      </c>
      <c r="P737" s="84">
        <v>-1.84</v>
      </c>
      <c r="Q737" s="85">
        <v>-0.09</v>
      </c>
      <c r="R737" s="86">
        <v>0</v>
      </c>
      <c r="S737" s="84">
        <v>2.87</v>
      </c>
      <c r="T737" s="108">
        <v>411350692</v>
      </c>
      <c r="U737" s="11" t="s">
        <v>169</v>
      </c>
      <c r="V737" s="11" t="s">
        <v>222</v>
      </c>
    </row>
    <row r="738" spans="1:22" x14ac:dyDescent="0.25">
      <c r="A738" s="11" t="s">
        <v>1580</v>
      </c>
      <c r="B738" s="82" t="s">
        <v>1581</v>
      </c>
      <c r="C738" s="109" t="s">
        <v>132</v>
      </c>
      <c r="D738" s="11" t="s">
        <v>85</v>
      </c>
      <c r="E738" s="11" t="s">
        <v>54</v>
      </c>
      <c r="F738" s="11" t="s">
        <v>107</v>
      </c>
      <c r="G738" s="83">
        <v>43311</v>
      </c>
      <c r="H738" s="84">
        <v>72.2</v>
      </c>
      <c r="I738" s="86">
        <v>2.2200000000000002</v>
      </c>
      <c r="J738" s="84">
        <v>42.58</v>
      </c>
      <c r="K738" s="85">
        <v>0.58979999999999999</v>
      </c>
      <c r="L738" s="86">
        <v>19.18</v>
      </c>
      <c r="M738" s="85">
        <v>1.03E-2</v>
      </c>
      <c r="N738" s="86">
        <v>0.6</v>
      </c>
      <c r="O738" s="86">
        <v>6.27</v>
      </c>
      <c r="P738" s="84">
        <v>3.39</v>
      </c>
      <c r="Q738" s="85">
        <v>5.3400000000000003E-2</v>
      </c>
      <c r="R738" s="86">
        <v>12</v>
      </c>
      <c r="S738" s="84">
        <v>28.79</v>
      </c>
      <c r="T738" s="108">
        <v>2953527933</v>
      </c>
      <c r="U738" s="11" t="s">
        <v>63</v>
      </c>
      <c r="V738" s="11" t="s">
        <v>64</v>
      </c>
    </row>
    <row r="739" spans="1:22" x14ac:dyDescent="0.25">
      <c r="A739" s="11" t="s">
        <v>1582</v>
      </c>
      <c r="B739" s="82" t="s">
        <v>1583</v>
      </c>
      <c r="C739" s="109" t="s">
        <v>132</v>
      </c>
      <c r="D739" s="11" t="s">
        <v>53</v>
      </c>
      <c r="E739" s="11" t="s">
        <v>46</v>
      </c>
      <c r="F739" s="11" t="s">
        <v>281</v>
      </c>
      <c r="G739" s="83">
        <v>43312</v>
      </c>
      <c r="H739" s="84">
        <v>19.32</v>
      </c>
      <c r="I739" s="86">
        <v>1.73</v>
      </c>
      <c r="J739" s="84">
        <v>27.02</v>
      </c>
      <c r="K739" s="85">
        <v>1.3986000000000001</v>
      </c>
      <c r="L739" s="86">
        <v>15.62</v>
      </c>
      <c r="M739" s="85">
        <v>4.3999999999999997E-2</v>
      </c>
      <c r="N739" s="86">
        <v>0.6</v>
      </c>
      <c r="O739" s="86">
        <v>0.65</v>
      </c>
      <c r="P739" s="84">
        <v>-14.65</v>
      </c>
      <c r="Q739" s="85">
        <v>3.56E-2</v>
      </c>
      <c r="R739" s="86">
        <v>14</v>
      </c>
      <c r="S739" s="84">
        <v>18.510000000000002</v>
      </c>
      <c r="T739" s="108">
        <v>10497419392</v>
      </c>
      <c r="U739" s="11" t="s">
        <v>48</v>
      </c>
      <c r="V739" s="11" t="s">
        <v>240</v>
      </c>
    </row>
    <row r="740" spans="1:22" x14ac:dyDescent="0.25">
      <c r="A740" s="11" t="s">
        <v>1584</v>
      </c>
      <c r="B740" s="82" t="s">
        <v>1585</v>
      </c>
      <c r="C740" s="109" t="s">
        <v>95</v>
      </c>
      <c r="D740" s="11" t="s">
        <v>85</v>
      </c>
      <c r="E740" s="11" t="s">
        <v>54</v>
      </c>
      <c r="F740" s="11" t="s">
        <v>107</v>
      </c>
      <c r="G740" s="83">
        <v>43314</v>
      </c>
      <c r="H740" s="84">
        <v>153.38</v>
      </c>
      <c r="I740" s="86">
        <v>3.98</v>
      </c>
      <c r="J740" s="84">
        <v>47.42</v>
      </c>
      <c r="K740" s="85">
        <v>0.30919999999999997</v>
      </c>
      <c r="L740" s="86">
        <v>11.91</v>
      </c>
      <c r="M740" s="85">
        <v>3.6900000000000002E-2</v>
      </c>
      <c r="N740" s="86">
        <v>0.5</v>
      </c>
      <c r="O740" s="11" t="s">
        <v>56</v>
      </c>
      <c r="P740" s="11" t="s">
        <v>56</v>
      </c>
      <c r="Q740" s="85">
        <v>1.7100000000000001E-2</v>
      </c>
      <c r="R740" s="86">
        <v>3</v>
      </c>
      <c r="S740" s="84">
        <v>62.47</v>
      </c>
      <c r="T740" s="108">
        <v>21796746105</v>
      </c>
      <c r="U740" s="11" t="s">
        <v>48</v>
      </c>
      <c r="V740" s="11" t="s">
        <v>198</v>
      </c>
    </row>
    <row r="741" spans="1:22" x14ac:dyDescent="0.25">
      <c r="A741" s="11" t="s">
        <v>1586</v>
      </c>
      <c r="B741" s="82" t="s">
        <v>1587</v>
      </c>
      <c r="C741" s="109" t="s">
        <v>124</v>
      </c>
      <c r="D741" s="11" t="s">
        <v>85</v>
      </c>
      <c r="E741" s="11" t="s">
        <v>44</v>
      </c>
      <c r="F741" s="11" t="s">
        <v>201</v>
      </c>
      <c r="G741" s="83">
        <v>43316</v>
      </c>
      <c r="H741" s="84">
        <v>3.77</v>
      </c>
      <c r="I741" s="86">
        <v>0.1</v>
      </c>
      <c r="J741" s="84">
        <v>2.93</v>
      </c>
      <c r="K741" s="85">
        <v>0.7772</v>
      </c>
      <c r="L741" s="86">
        <v>29.3</v>
      </c>
      <c r="M741" s="85">
        <v>0</v>
      </c>
      <c r="N741" s="86">
        <v>-0.9</v>
      </c>
      <c r="O741" s="86">
        <v>2.67</v>
      </c>
      <c r="P741" s="84">
        <v>-0.04</v>
      </c>
      <c r="Q741" s="85">
        <v>0.104</v>
      </c>
      <c r="R741" s="86">
        <v>0</v>
      </c>
      <c r="S741" s="84">
        <v>2.41</v>
      </c>
      <c r="T741" s="108">
        <v>954058578</v>
      </c>
      <c r="U741" s="11" t="s">
        <v>169</v>
      </c>
      <c r="V741" s="11" t="s">
        <v>235</v>
      </c>
    </row>
    <row r="742" spans="1:22" x14ac:dyDescent="0.25">
      <c r="A742" s="11" t="s">
        <v>1588</v>
      </c>
      <c r="B742" s="82" t="s">
        <v>1589</v>
      </c>
      <c r="C742" s="109" t="s">
        <v>84</v>
      </c>
      <c r="D742" s="11" t="s">
        <v>45</v>
      </c>
      <c r="E742" s="11" t="s">
        <v>46</v>
      </c>
      <c r="F742" s="11" t="s">
        <v>47</v>
      </c>
      <c r="G742" s="83">
        <v>43317</v>
      </c>
      <c r="H742" s="84">
        <v>7.49</v>
      </c>
      <c r="I742" s="86">
        <v>3.12</v>
      </c>
      <c r="J742" s="84">
        <v>36.69</v>
      </c>
      <c r="K742" s="85">
        <v>4.8985000000000003</v>
      </c>
      <c r="L742" s="86">
        <v>11.76</v>
      </c>
      <c r="M742" s="85">
        <v>2.9700000000000001E-2</v>
      </c>
      <c r="N742" s="86">
        <v>0.3</v>
      </c>
      <c r="O742" s="86">
        <v>0.94</v>
      </c>
      <c r="P742" s="84">
        <v>-24.99</v>
      </c>
      <c r="Q742" s="85">
        <v>1.6299999999999999E-2</v>
      </c>
      <c r="R742" s="86">
        <v>18</v>
      </c>
      <c r="S742" s="84">
        <v>49.52</v>
      </c>
      <c r="T742" s="108">
        <v>6441085264</v>
      </c>
      <c r="U742" s="11" t="s">
        <v>63</v>
      </c>
      <c r="V742" s="11" t="s">
        <v>64</v>
      </c>
    </row>
    <row r="743" spans="1:22" x14ac:dyDescent="0.25">
      <c r="A743" s="11" t="s">
        <v>1590</v>
      </c>
      <c r="B743" s="82" t="s">
        <v>1591</v>
      </c>
      <c r="C743" s="109" t="s">
        <v>84</v>
      </c>
      <c r="D743" s="11" t="s">
        <v>45</v>
      </c>
      <c r="E743" s="11" t="s">
        <v>54</v>
      </c>
      <c r="F743" s="11" t="s">
        <v>91</v>
      </c>
      <c r="G743" s="83">
        <v>43320</v>
      </c>
      <c r="H743" s="84">
        <v>23.46</v>
      </c>
      <c r="I743" s="86">
        <v>0.61</v>
      </c>
      <c r="J743" s="84">
        <v>10.87</v>
      </c>
      <c r="K743" s="85">
        <v>0.46329999999999999</v>
      </c>
      <c r="L743" s="86">
        <v>17.82</v>
      </c>
      <c r="M743" s="85">
        <v>6.6199999999999995E-2</v>
      </c>
      <c r="N743" s="86">
        <v>0.5</v>
      </c>
      <c r="O743" s="86">
        <v>1.67</v>
      </c>
      <c r="P743" s="84">
        <v>-6.46</v>
      </c>
      <c r="Q743" s="85">
        <v>4.6600000000000003E-2</v>
      </c>
      <c r="R743" s="86">
        <v>0</v>
      </c>
      <c r="S743" s="84">
        <v>8.7100000000000009</v>
      </c>
      <c r="T743" s="108">
        <v>1900859924</v>
      </c>
      <c r="U743" s="11" t="s">
        <v>169</v>
      </c>
      <c r="V743" s="11" t="s">
        <v>80</v>
      </c>
    </row>
    <row r="744" spans="1:22" ht="26.25" x14ac:dyDescent="0.25">
      <c r="A744" s="11" t="s">
        <v>1592</v>
      </c>
      <c r="B744" s="82" t="s">
        <v>1593</v>
      </c>
      <c r="C744" s="109" t="s">
        <v>84</v>
      </c>
      <c r="D744" s="11" t="s">
        <v>45</v>
      </c>
      <c r="E744" s="11" t="s">
        <v>46</v>
      </c>
      <c r="F744" s="11" t="s">
        <v>47</v>
      </c>
      <c r="G744" s="83">
        <v>43325</v>
      </c>
      <c r="H744" s="84">
        <v>0</v>
      </c>
      <c r="I744" s="86">
        <v>2.0099999999999998</v>
      </c>
      <c r="J744" s="84">
        <v>33.39</v>
      </c>
      <c r="K744" s="11" t="s">
        <v>56</v>
      </c>
      <c r="L744" s="86">
        <v>16.61</v>
      </c>
      <c r="M744" s="85">
        <v>5.1200000000000002E-2</v>
      </c>
      <c r="N744" s="86">
        <v>0.2</v>
      </c>
      <c r="O744" s="86">
        <v>0.35</v>
      </c>
      <c r="P744" s="84">
        <v>-27.1</v>
      </c>
      <c r="Q744" s="85">
        <v>4.0599999999999997E-2</v>
      </c>
      <c r="R744" s="86">
        <v>4</v>
      </c>
      <c r="S744" s="84">
        <v>35.659999999999997</v>
      </c>
      <c r="T744" s="108">
        <v>4736651889</v>
      </c>
      <c r="U744" s="11" t="s">
        <v>63</v>
      </c>
      <c r="V744" s="11" t="s">
        <v>71</v>
      </c>
    </row>
    <row r="745" spans="1:22" x14ac:dyDescent="0.25">
      <c r="A745" s="11" t="s">
        <v>1594</v>
      </c>
      <c r="B745" s="82" t="s">
        <v>1595</v>
      </c>
      <c r="C745" s="109" t="s">
        <v>44</v>
      </c>
      <c r="D745" s="11" t="s">
        <v>45</v>
      </c>
      <c r="E745" s="11" t="s">
        <v>46</v>
      </c>
      <c r="F745" s="11" t="s">
        <v>47</v>
      </c>
      <c r="G745" s="83">
        <v>43326</v>
      </c>
      <c r="H745" s="84">
        <v>1.3</v>
      </c>
      <c r="I745" s="86">
        <v>0.03</v>
      </c>
      <c r="J745" s="84">
        <v>6.88</v>
      </c>
      <c r="K745" s="85">
        <v>5.2923</v>
      </c>
      <c r="L745" s="86">
        <v>229.33</v>
      </c>
      <c r="M745" s="85">
        <v>0</v>
      </c>
      <c r="N745" s="86">
        <v>-0.4</v>
      </c>
      <c r="O745" s="86">
        <v>2.46</v>
      </c>
      <c r="P745" s="84">
        <v>7.0000000000000007E-2</v>
      </c>
      <c r="Q745" s="85">
        <v>1.1042000000000001</v>
      </c>
      <c r="R745" s="86">
        <v>0</v>
      </c>
      <c r="S745" s="84">
        <v>2.86</v>
      </c>
      <c r="T745" s="108">
        <v>1256500516</v>
      </c>
      <c r="U745" s="11" t="s">
        <v>169</v>
      </c>
      <c r="V745" s="11" t="s">
        <v>235</v>
      </c>
    </row>
    <row r="746" spans="1:22" x14ac:dyDescent="0.25">
      <c r="A746" s="11" t="s">
        <v>1596</v>
      </c>
      <c r="B746" s="82" t="s">
        <v>1597</v>
      </c>
      <c r="C746" s="109" t="s">
        <v>44</v>
      </c>
      <c r="D746" s="11" t="s">
        <v>45</v>
      </c>
      <c r="E746" s="11" t="s">
        <v>46</v>
      </c>
      <c r="F746" s="11" t="s">
        <v>47</v>
      </c>
      <c r="G746" s="83">
        <v>43326</v>
      </c>
      <c r="H746" s="84">
        <v>2.71</v>
      </c>
      <c r="I746" s="86">
        <v>0.03</v>
      </c>
      <c r="J746" s="84">
        <v>18.23</v>
      </c>
      <c r="K746" s="85">
        <v>6.7268999999999997</v>
      </c>
      <c r="L746" s="86">
        <v>607.66999999999996</v>
      </c>
      <c r="M746" s="85">
        <v>0</v>
      </c>
      <c r="N746" s="86">
        <v>-0.7</v>
      </c>
      <c r="O746" s="86">
        <v>8.67</v>
      </c>
      <c r="P746" s="84">
        <v>2.71</v>
      </c>
      <c r="Q746" s="85">
        <v>2.9958</v>
      </c>
      <c r="R746" s="86">
        <v>0</v>
      </c>
      <c r="S746" s="84">
        <v>7.1</v>
      </c>
      <c r="T746" s="108">
        <v>1667867486</v>
      </c>
      <c r="U746" s="11" t="s">
        <v>169</v>
      </c>
      <c r="V746" s="11" t="s">
        <v>235</v>
      </c>
    </row>
    <row r="747" spans="1:22" x14ac:dyDescent="0.25">
      <c r="A747" s="11" t="s">
        <v>1598</v>
      </c>
      <c r="B747" s="82" t="s">
        <v>1599</v>
      </c>
      <c r="C747" s="109" t="s">
        <v>90</v>
      </c>
      <c r="D747" s="11" t="s">
        <v>85</v>
      </c>
      <c r="E747" s="11" t="s">
        <v>46</v>
      </c>
      <c r="F747" s="11" t="s">
        <v>86</v>
      </c>
      <c r="G747" s="83">
        <v>43341</v>
      </c>
      <c r="H747" s="84">
        <v>13.9</v>
      </c>
      <c r="I747" s="86">
        <v>1.4</v>
      </c>
      <c r="J747" s="84">
        <v>31.16</v>
      </c>
      <c r="K747" s="85">
        <v>2.2416999999999998</v>
      </c>
      <c r="L747" s="86">
        <v>22.26</v>
      </c>
      <c r="M747" s="85">
        <v>1.6E-2</v>
      </c>
      <c r="N747" s="86">
        <v>0.8</v>
      </c>
      <c r="O747" s="86">
        <v>1.69</v>
      </c>
      <c r="P747" s="84">
        <v>-3.86</v>
      </c>
      <c r="Q747" s="85">
        <v>6.88E-2</v>
      </c>
      <c r="R747" s="86">
        <v>6</v>
      </c>
      <c r="S747" s="84">
        <v>25.88</v>
      </c>
      <c r="T747" s="108">
        <v>2707101699</v>
      </c>
      <c r="U747" s="11" t="s">
        <v>63</v>
      </c>
      <c r="V747" s="11" t="s">
        <v>64</v>
      </c>
    </row>
    <row r="748" spans="1:22" x14ac:dyDescent="0.25">
      <c r="A748" s="11" t="s">
        <v>1600</v>
      </c>
      <c r="B748" s="82" t="s">
        <v>1601</v>
      </c>
      <c r="C748" s="109" t="s">
        <v>84</v>
      </c>
      <c r="D748" s="11" t="s">
        <v>45</v>
      </c>
      <c r="E748" s="11" t="s">
        <v>46</v>
      </c>
      <c r="F748" s="11" t="s">
        <v>47</v>
      </c>
      <c r="G748" s="83">
        <v>43342</v>
      </c>
      <c r="H748" s="84">
        <v>4.51</v>
      </c>
      <c r="I748" s="86">
        <v>1.75</v>
      </c>
      <c r="J748" s="84">
        <v>43.38</v>
      </c>
      <c r="K748" s="85">
        <v>9.6186000000000007</v>
      </c>
      <c r="L748" s="86">
        <v>24.79</v>
      </c>
      <c r="M748" s="85">
        <v>2.9499999999999998E-2</v>
      </c>
      <c r="N748" s="86">
        <v>0.8</v>
      </c>
      <c r="O748" s="86">
        <v>0.9</v>
      </c>
      <c r="P748" s="84">
        <v>-22.06</v>
      </c>
      <c r="Q748" s="85">
        <v>8.14E-2</v>
      </c>
      <c r="R748" s="86">
        <v>8</v>
      </c>
      <c r="S748" s="84">
        <v>44.06</v>
      </c>
      <c r="T748" s="108">
        <v>52363998721</v>
      </c>
      <c r="U748" s="11" t="s">
        <v>48</v>
      </c>
      <c r="V748" s="11" t="s">
        <v>222</v>
      </c>
    </row>
    <row r="749" spans="1:22" x14ac:dyDescent="0.25">
      <c r="A749" s="11" t="s">
        <v>1602</v>
      </c>
      <c r="B749" s="82" t="s">
        <v>1603</v>
      </c>
      <c r="C749" s="109" t="s">
        <v>90</v>
      </c>
      <c r="D749" s="11" t="s">
        <v>45</v>
      </c>
      <c r="E749" s="11" t="s">
        <v>46</v>
      </c>
      <c r="F749" s="11" t="s">
        <v>47</v>
      </c>
      <c r="G749" s="83">
        <v>43345</v>
      </c>
      <c r="H749" s="84">
        <v>14.31</v>
      </c>
      <c r="I749" s="86">
        <v>0.52</v>
      </c>
      <c r="J749" s="84">
        <v>20.09</v>
      </c>
      <c r="K749" s="85">
        <v>1.4038999999999999</v>
      </c>
      <c r="L749" s="86">
        <v>38.630000000000003</v>
      </c>
      <c r="M749" s="85">
        <v>0</v>
      </c>
      <c r="N749" s="86">
        <v>2.1</v>
      </c>
      <c r="O749" s="86">
        <v>1.61</v>
      </c>
      <c r="P749" s="84">
        <v>2.63</v>
      </c>
      <c r="Q749" s="85">
        <v>0.1507</v>
      </c>
      <c r="R749" s="86">
        <v>0</v>
      </c>
      <c r="S749" s="84">
        <v>21.29</v>
      </c>
      <c r="T749" s="108">
        <v>553413563</v>
      </c>
      <c r="U749" s="11" t="s">
        <v>169</v>
      </c>
      <c r="V749" s="11" t="s">
        <v>240</v>
      </c>
    </row>
    <row r="750" spans="1:22" x14ac:dyDescent="0.25">
      <c r="A750" s="11" t="s">
        <v>1604</v>
      </c>
      <c r="B750" s="82" t="s">
        <v>1605</v>
      </c>
      <c r="C750" s="109" t="s">
        <v>53</v>
      </c>
      <c r="D750" s="11" t="s">
        <v>45</v>
      </c>
      <c r="E750" s="11" t="s">
        <v>46</v>
      </c>
      <c r="F750" s="11" t="s">
        <v>47</v>
      </c>
      <c r="G750" s="83">
        <v>43307</v>
      </c>
      <c r="H750" s="84">
        <v>0</v>
      </c>
      <c r="I750" s="86">
        <v>0.39</v>
      </c>
      <c r="J750" s="84">
        <v>27.83</v>
      </c>
      <c r="K750" s="11" t="s">
        <v>56</v>
      </c>
      <c r="L750" s="86">
        <v>71.36</v>
      </c>
      <c r="M750" s="85">
        <v>1.5100000000000001E-2</v>
      </c>
      <c r="N750" s="86">
        <v>-0.3</v>
      </c>
      <c r="O750" s="86">
        <v>2.5099999999999998</v>
      </c>
      <c r="P750" s="84">
        <v>-1.73</v>
      </c>
      <c r="Q750" s="85">
        <v>0.31430000000000002</v>
      </c>
      <c r="R750" s="86">
        <v>2</v>
      </c>
      <c r="S750" s="84">
        <v>15.65</v>
      </c>
      <c r="T750" s="108">
        <v>9421446275</v>
      </c>
      <c r="U750" s="11" t="s">
        <v>63</v>
      </c>
      <c r="V750" s="11" t="s">
        <v>235</v>
      </c>
    </row>
    <row r="751" spans="1:22" x14ac:dyDescent="0.25">
      <c r="A751" s="11" t="s">
        <v>1606</v>
      </c>
      <c r="B751" s="82" t="s">
        <v>1607</v>
      </c>
      <c r="C751" s="109" t="s">
        <v>74</v>
      </c>
      <c r="D751" s="11" t="s">
        <v>85</v>
      </c>
      <c r="E751" s="11" t="s">
        <v>54</v>
      </c>
      <c r="F751" s="11" t="s">
        <v>107</v>
      </c>
      <c r="G751" s="83">
        <v>43277</v>
      </c>
      <c r="H751" s="84">
        <v>212.57</v>
      </c>
      <c r="I751" s="86">
        <v>5.52</v>
      </c>
      <c r="J751" s="84">
        <v>61.78</v>
      </c>
      <c r="K751" s="85">
        <v>0.29060000000000002</v>
      </c>
      <c r="L751" s="86">
        <v>11.19</v>
      </c>
      <c r="M751" s="85">
        <v>1.46E-2</v>
      </c>
      <c r="N751" s="86">
        <v>0.5</v>
      </c>
      <c r="O751" s="86">
        <v>1.56</v>
      </c>
      <c r="P751" s="84">
        <v>-26.88</v>
      </c>
      <c r="Q751" s="85">
        <v>1.35E-2</v>
      </c>
      <c r="R751" s="86">
        <v>5</v>
      </c>
      <c r="S751" s="84">
        <v>73.400000000000006</v>
      </c>
      <c r="T751" s="108">
        <v>18264021039</v>
      </c>
      <c r="U751" s="11" t="s">
        <v>48</v>
      </c>
      <c r="V751" s="11" t="s">
        <v>127</v>
      </c>
    </row>
    <row r="752" spans="1:22" x14ac:dyDescent="0.25">
      <c r="A752" s="11" t="s">
        <v>1608</v>
      </c>
      <c r="B752" s="82" t="s">
        <v>1609</v>
      </c>
      <c r="C752" s="109" t="s">
        <v>84</v>
      </c>
      <c r="D752" s="11" t="s">
        <v>85</v>
      </c>
      <c r="E752" s="11" t="s">
        <v>44</v>
      </c>
      <c r="F752" s="11" t="s">
        <v>201</v>
      </c>
      <c r="G752" s="83">
        <v>43439</v>
      </c>
      <c r="H752" s="84">
        <v>99.33</v>
      </c>
      <c r="I752" s="86">
        <v>2.71</v>
      </c>
      <c r="J752" s="84">
        <v>91.76</v>
      </c>
      <c r="K752" s="85">
        <v>0.92379999999999995</v>
      </c>
      <c r="L752" s="86">
        <v>33.86</v>
      </c>
      <c r="M752" s="85">
        <v>5.0000000000000001E-3</v>
      </c>
      <c r="N752" s="86">
        <v>1.1000000000000001</v>
      </c>
      <c r="O752" s="86">
        <v>2.57</v>
      </c>
      <c r="P752" s="84">
        <v>-19.760000000000002</v>
      </c>
      <c r="Q752" s="85">
        <v>0.1268</v>
      </c>
      <c r="R752" s="86">
        <v>1</v>
      </c>
      <c r="S752" s="84">
        <v>30.87</v>
      </c>
      <c r="T752" s="108">
        <v>16740786549</v>
      </c>
      <c r="U752" s="11" t="s">
        <v>48</v>
      </c>
      <c r="V752" s="11" t="s">
        <v>198</v>
      </c>
    </row>
    <row r="753" spans="1:22" x14ac:dyDescent="0.25">
      <c r="A753" s="11" t="s">
        <v>1610</v>
      </c>
      <c r="B753" s="82" t="s">
        <v>1611</v>
      </c>
      <c r="C753" s="109" t="s">
        <v>44</v>
      </c>
      <c r="D753" s="11" t="s">
        <v>45</v>
      </c>
      <c r="E753" s="11" t="s">
        <v>46</v>
      </c>
      <c r="F753" s="11" t="s">
        <v>47</v>
      </c>
      <c r="G753" s="83">
        <v>43281</v>
      </c>
      <c r="H753" s="84">
        <v>0</v>
      </c>
      <c r="I753" s="86">
        <v>-0.15</v>
      </c>
      <c r="J753" s="84">
        <v>33.94</v>
      </c>
      <c r="K753" s="11" t="s">
        <v>56</v>
      </c>
      <c r="L753" s="11" t="s">
        <v>56</v>
      </c>
      <c r="M753" s="85">
        <v>0</v>
      </c>
      <c r="N753" s="86">
        <v>0.4</v>
      </c>
      <c r="O753" s="86">
        <v>10.23</v>
      </c>
      <c r="P753" s="84">
        <v>4.0199999999999996</v>
      </c>
      <c r="Q753" s="85">
        <v>-1.1738</v>
      </c>
      <c r="R753" s="86">
        <v>0</v>
      </c>
      <c r="S753" s="84">
        <v>9.23</v>
      </c>
      <c r="T753" s="108">
        <v>25836823954</v>
      </c>
      <c r="U753" s="11" t="s">
        <v>48</v>
      </c>
      <c r="V753" s="11" t="s">
        <v>484</v>
      </c>
    </row>
    <row r="754" spans="1:22" x14ac:dyDescent="0.25">
      <c r="A754" s="11" t="s">
        <v>1612</v>
      </c>
      <c r="B754" s="82" t="s">
        <v>1613</v>
      </c>
      <c r="C754" s="109" t="s">
        <v>106</v>
      </c>
      <c r="D754" s="11" t="s">
        <v>85</v>
      </c>
      <c r="E754" s="11" t="s">
        <v>54</v>
      </c>
      <c r="F754" s="11" t="s">
        <v>107</v>
      </c>
      <c r="G754" s="83">
        <v>43242</v>
      </c>
      <c r="H754" s="84">
        <v>139.22999999999999</v>
      </c>
      <c r="I754" s="86">
        <v>3.96</v>
      </c>
      <c r="J754" s="84">
        <v>101.8</v>
      </c>
      <c r="K754" s="85">
        <v>0.73119999999999996</v>
      </c>
      <c r="L754" s="86">
        <v>25.71</v>
      </c>
      <c r="M754" s="85">
        <v>2.0799999999999999E-2</v>
      </c>
      <c r="N754" s="86">
        <v>1.2</v>
      </c>
      <c r="O754" s="86">
        <v>4.62</v>
      </c>
      <c r="P754" s="84">
        <v>1.72</v>
      </c>
      <c r="Q754" s="85">
        <v>8.5999999999999993E-2</v>
      </c>
      <c r="R754" s="86">
        <v>14</v>
      </c>
      <c r="S754" s="84">
        <v>35.24</v>
      </c>
      <c r="T754" s="108">
        <v>97783280331</v>
      </c>
      <c r="U754" s="11" t="s">
        <v>48</v>
      </c>
      <c r="V754" s="11" t="s">
        <v>100</v>
      </c>
    </row>
    <row r="755" spans="1:22" ht="26.25" x14ac:dyDescent="0.25">
      <c r="A755" s="11" t="s">
        <v>1614</v>
      </c>
      <c r="B755" s="82" t="s">
        <v>1615</v>
      </c>
      <c r="C755" s="109" t="s">
        <v>106</v>
      </c>
      <c r="D755" s="11" t="s">
        <v>53</v>
      </c>
      <c r="E755" s="11" t="s">
        <v>54</v>
      </c>
      <c r="F755" s="11" t="s">
        <v>55</v>
      </c>
      <c r="G755" s="83">
        <v>43480</v>
      </c>
      <c r="H755" s="84">
        <v>100.14</v>
      </c>
      <c r="I755" s="86">
        <v>3.07</v>
      </c>
      <c r="J755" s="84">
        <v>53.66</v>
      </c>
      <c r="K755" s="85">
        <v>0.53580000000000005</v>
      </c>
      <c r="L755" s="86">
        <v>17.48</v>
      </c>
      <c r="M755" s="85">
        <v>1.5E-3</v>
      </c>
      <c r="N755" s="86">
        <v>1.7</v>
      </c>
      <c r="O755" s="86">
        <v>2.06</v>
      </c>
      <c r="P755" s="84">
        <v>-8.3000000000000007</v>
      </c>
      <c r="Q755" s="85">
        <v>4.4900000000000002E-2</v>
      </c>
      <c r="R755" s="86">
        <v>0</v>
      </c>
      <c r="S755" s="84">
        <v>48.04</v>
      </c>
      <c r="T755" s="108">
        <v>13037287222</v>
      </c>
      <c r="U755" s="11" t="s">
        <v>48</v>
      </c>
      <c r="V755" s="11" t="s">
        <v>265</v>
      </c>
    </row>
    <row r="756" spans="1:22" x14ac:dyDescent="0.25">
      <c r="A756" s="11" t="s">
        <v>1616</v>
      </c>
      <c r="B756" s="82" t="s">
        <v>1617</v>
      </c>
      <c r="C756" s="109" t="s">
        <v>44</v>
      </c>
      <c r="D756" s="11" t="s">
        <v>45</v>
      </c>
      <c r="E756" s="11" t="s">
        <v>46</v>
      </c>
      <c r="F756" s="11" t="s">
        <v>47</v>
      </c>
      <c r="G756" s="83">
        <v>43474</v>
      </c>
      <c r="H756" s="84">
        <v>0.81</v>
      </c>
      <c r="I756" s="86">
        <v>0.13</v>
      </c>
      <c r="J756" s="84">
        <v>18.93</v>
      </c>
      <c r="K756" s="85">
        <v>23.3704</v>
      </c>
      <c r="L756" s="86">
        <v>145.62</v>
      </c>
      <c r="M756" s="85">
        <v>0</v>
      </c>
      <c r="N756" s="95" t="e">
        <v>#N/A</v>
      </c>
      <c r="O756" s="86">
        <v>1.99</v>
      </c>
      <c r="P756" s="84">
        <v>0.81</v>
      </c>
      <c r="Q756" s="85">
        <v>0.68559999999999999</v>
      </c>
      <c r="R756" s="86">
        <v>0</v>
      </c>
      <c r="S756" s="84">
        <v>0</v>
      </c>
      <c r="T756" s="108">
        <v>8879273607</v>
      </c>
      <c r="U756" s="11" t="s">
        <v>63</v>
      </c>
      <c r="V756" s="11" t="s">
        <v>139</v>
      </c>
    </row>
    <row r="757" spans="1:22" x14ac:dyDescent="0.25">
      <c r="A757" s="11" t="s">
        <v>1618</v>
      </c>
      <c r="B757" s="82" t="s">
        <v>1619</v>
      </c>
      <c r="C757" s="109" t="s">
        <v>44</v>
      </c>
      <c r="D757" s="11" t="s">
        <v>45</v>
      </c>
      <c r="E757" s="11" t="s">
        <v>46</v>
      </c>
      <c r="F757" s="11" t="s">
        <v>47</v>
      </c>
      <c r="G757" s="83">
        <v>43474</v>
      </c>
      <c r="H757" s="84">
        <v>0.81</v>
      </c>
      <c r="I757" s="86">
        <v>0.13</v>
      </c>
      <c r="J757" s="84">
        <v>20.7</v>
      </c>
      <c r="K757" s="85">
        <v>25.555599999999998</v>
      </c>
      <c r="L757" s="86">
        <v>159.22999999999999</v>
      </c>
      <c r="M757" s="85">
        <v>0</v>
      </c>
      <c r="N757" s="86">
        <v>0.4</v>
      </c>
      <c r="O757" s="86">
        <v>1.99</v>
      </c>
      <c r="P757" s="84">
        <v>0.81</v>
      </c>
      <c r="Q757" s="85">
        <v>0.75370000000000004</v>
      </c>
      <c r="R757" s="86">
        <v>0</v>
      </c>
      <c r="S757" s="84">
        <v>0</v>
      </c>
      <c r="T757" s="108">
        <v>8879273607</v>
      </c>
      <c r="U757" s="11" t="s">
        <v>63</v>
      </c>
      <c r="V757" s="11" t="s">
        <v>139</v>
      </c>
    </row>
    <row r="758" spans="1:22" x14ac:dyDescent="0.25">
      <c r="A758" s="11" t="s">
        <v>1620</v>
      </c>
      <c r="B758" s="82" t="s">
        <v>1621</v>
      </c>
      <c r="C758" s="109" t="s">
        <v>90</v>
      </c>
      <c r="D758" s="11" t="s">
        <v>45</v>
      </c>
      <c r="E758" s="11" t="s">
        <v>54</v>
      </c>
      <c r="F758" s="11" t="s">
        <v>91</v>
      </c>
      <c r="G758" s="83">
        <v>43475</v>
      </c>
      <c r="H758" s="84">
        <v>331.23</v>
      </c>
      <c r="I758" s="86">
        <v>8.6</v>
      </c>
      <c r="J758" s="84">
        <v>88.62</v>
      </c>
      <c r="K758" s="85">
        <v>0.26750000000000002</v>
      </c>
      <c r="L758" s="86">
        <v>10.3</v>
      </c>
      <c r="M758" s="85">
        <v>0</v>
      </c>
      <c r="N758" s="86">
        <v>1</v>
      </c>
      <c r="O758" s="86">
        <v>0.63</v>
      </c>
      <c r="P758" s="84">
        <v>-97.58</v>
      </c>
      <c r="Q758" s="85">
        <v>8.9999999999999993E-3</v>
      </c>
      <c r="R758" s="86">
        <v>0</v>
      </c>
      <c r="S758" s="84">
        <v>72.959999999999994</v>
      </c>
      <c r="T758" s="108">
        <v>24145760428</v>
      </c>
      <c r="U758" s="11" t="s">
        <v>48</v>
      </c>
      <c r="V758" s="11" t="s">
        <v>139</v>
      </c>
    </row>
    <row r="759" spans="1:22" x14ac:dyDescent="0.25">
      <c r="A759" s="11" t="s">
        <v>1622</v>
      </c>
      <c r="B759" s="82" t="s">
        <v>1623</v>
      </c>
      <c r="C759" s="109" t="s">
        <v>70</v>
      </c>
      <c r="D759" s="11" t="s">
        <v>45</v>
      </c>
      <c r="E759" s="11" t="s">
        <v>46</v>
      </c>
      <c r="F759" s="11" t="s">
        <v>47</v>
      </c>
      <c r="G759" s="83">
        <v>43257</v>
      </c>
      <c r="H759" s="84">
        <v>17.62</v>
      </c>
      <c r="I759" s="86">
        <v>0.62</v>
      </c>
      <c r="J759" s="84">
        <v>43.91</v>
      </c>
      <c r="K759" s="85">
        <v>2.4921000000000002</v>
      </c>
      <c r="L759" s="86">
        <v>70.819999999999993</v>
      </c>
      <c r="M759" s="85">
        <v>2.12E-2</v>
      </c>
      <c r="N759" s="86">
        <v>0.6</v>
      </c>
      <c r="O759" s="86">
        <v>0.04</v>
      </c>
      <c r="P759" s="84">
        <v>-17.84</v>
      </c>
      <c r="Q759" s="85">
        <v>0.31159999999999999</v>
      </c>
      <c r="R759" s="86">
        <v>0</v>
      </c>
      <c r="S759" s="84">
        <v>7.17</v>
      </c>
      <c r="T759" s="108">
        <v>12099132606</v>
      </c>
      <c r="U759" s="11" t="s">
        <v>48</v>
      </c>
      <c r="V759" s="11" t="s">
        <v>71</v>
      </c>
    </row>
    <row r="760" spans="1:22" x14ac:dyDescent="0.25">
      <c r="A760" s="11" t="s">
        <v>1624</v>
      </c>
      <c r="B760" s="82" t="s">
        <v>1625</v>
      </c>
      <c r="C760" s="109" t="s">
        <v>106</v>
      </c>
      <c r="D760" s="11" t="s">
        <v>53</v>
      </c>
      <c r="E760" s="11" t="s">
        <v>54</v>
      </c>
      <c r="F760" s="11" t="s">
        <v>55</v>
      </c>
      <c r="G760" s="83">
        <v>43280</v>
      </c>
      <c r="H760" s="84">
        <v>214.56</v>
      </c>
      <c r="I760" s="86">
        <v>7.8</v>
      </c>
      <c r="J760" s="84">
        <v>134.68</v>
      </c>
      <c r="K760" s="85">
        <v>0.62770000000000004</v>
      </c>
      <c r="L760" s="86">
        <v>17.27</v>
      </c>
      <c r="M760" s="85">
        <v>3.0000000000000001E-3</v>
      </c>
      <c r="N760" s="86">
        <v>1.1000000000000001</v>
      </c>
      <c r="O760" s="86">
        <v>1.19</v>
      </c>
      <c r="P760" s="84">
        <v>-40.69</v>
      </c>
      <c r="Q760" s="85">
        <v>4.3799999999999999E-2</v>
      </c>
      <c r="R760" s="86">
        <v>0</v>
      </c>
      <c r="S760" s="84">
        <v>104.07</v>
      </c>
      <c r="T760" s="108">
        <v>12461739049</v>
      </c>
      <c r="U760" s="11" t="s">
        <v>48</v>
      </c>
      <c r="V760" s="11" t="s">
        <v>87</v>
      </c>
    </row>
    <row r="761" spans="1:22" x14ac:dyDescent="0.25">
      <c r="A761" s="11" t="s">
        <v>1626</v>
      </c>
      <c r="B761" s="82" t="s">
        <v>1627</v>
      </c>
      <c r="C761" s="109" t="s">
        <v>90</v>
      </c>
      <c r="D761" s="11" t="s">
        <v>85</v>
      </c>
      <c r="E761" s="11" t="s">
        <v>46</v>
      </c>
      <c r="F761" s="11" t="s">
        <v>86</v>
      </c>
      <c r="G761" s="83">
        <v>43257</v>
      </c>
      <c r="H761" s="84">
        <v>259.58999999999997</v>
      </c>
      <c r="I761" s="86">
        <v>6.74</v>
      </c>
      <c r="J761" s="84">
        <v>289.04000000000002</v>
      </c>
      <c r="K761" s="85">
        <v>1.1133999999999999</v>
      </c>
      <c r="L761" s="86">
        <v>42.88</v>
      </c>
      <c r="M761" s="85">
        <v>0</v>
      </c>
      <c r="N761" s="86">
        <v>1</v>
      </c>
      <c r="O761" s="86">
        <v>2.42</v>
      </c>
      <c r="P761" s="84">
        <v>9.26</v>
      </c>
      <c r="Q761" s="85">
        <v>0.1719</v>
      </c>
      <c r="R761" s="86">
        <v>0</v>
      </c>
      <c r="S761" s="84">
        <v>64.010000000000005</v>
      </c>
      <c r="T761" s="108">
        <v>17143540986</v>
      </c>
      <c r="U761" s="11" t="s">
        <v>48</v>
      </c>
      <c r="V761" s="11" t="s">
        <v>75</v>
      </c>
    </row>
    <row r="762" spans="1:22" x14ac:dyDescent="0.25">
      <c r="A762" s="11" t="s">
        <v>1628</v>
      </c>
      <c r="B762" s="82" t="s">
        <v>1629</v>
      </c>
      <c r="C762" s="109" t="s">
        <v>70</v>
      </c>
      <c r="D762" s="11" t="s">
        <v>45</v>
      </c>
      <c r="E762" s="11" t="s">
        <v>44</v>
      </c>
      <c r="F762" s="11" t="s">
        <v>186</v>
      </c>
      <c r="G762" s="83">
        <v>43425</v>
      </c>
      <c r="H762" s="84">
        <v>305.75</v>
      </c>
      <c r="I762" s="86">
        <v>9.52</v>
      </c>
      <c r="J762" s="84">
        <v>268.20999999999998</v>
      </c>
      <c r="K762" s="85">
        <v>0.87719999999999998</v>
      </c>
      <c r="L762" s="86">
        <v>28.17</v>
      </c>
      <c r="M762" s="85">
        <v>1.0699999999999999E-2</v>
      </c>
      <c r="N762" s="86">
        <v>0.9</v>
      </c>
      <c r="O762" s="86">
        <v>0.69</v>
      </c>
      <c r="P762" s="84">
        <v>-60.77</v>
      </c>
      <c r="Q762" s="85">
        <v>9.8400000000000001E-2</v>
      </c>
      <c r="R762" s="86">
        <v>8</v>
      </c>
      <c r="S762" s="84">
        <v>115.81</v>
      </c>
      <c r="T762" s="108">
        <v>258027130919</v>
      </c>
      <c r="U762" s="11" t="s">
        <v>48</v>
      </c>
      <c r="V762" s="11" t="s">
        <v>87</v>
      </c>
    </row>
    <row r="763" spans="1:22" x14ac:dyDescent="0.25">
      <c r="A763" s="11" t="s">
        <v>1630</v>
      </c>
      <c r="B763" s="82" t="s">
        <v>1631</v>
      </c>
      <c r="C763" s="109" t="s">
        <v>53</v>
      </c>
      <c r="D763" s="11" t="s">
        <v>45</v>
      </c>
      <c r="E763" s="11" t="s">
        <v>46</v>
      </c>
      <c r="F763" s="11" t="s">
        <v>47</v>
      </c>
      <c r="G763" s="83">
        <v>43338</v>
      </c>
      <c r="H763" s="84">
        <v>0</v>
      </c>
      <c r="I763" s="86">
        <v>0.01</v>
      </c>
      <c r="J763" s="84">
        <v>19.91</v>
      </c>
      <c r="K763" s="11" t="s">
        <v>56</v>
      </c>
      <c r="L763" s="141">
        <v>1991</v>
      </c>
      <c r="M763" s="85">
        <v>0.1205</v>
      </c>
      <c r="N763" s="86">
        <v>1.3</v>
      </c>
      <c r="O763" s="86">
        <v>0.16</v>
      </c>
      <c r="P763" s="84">
        <v>-32.1</v>
      </c>
      <c r="Q763" s="85">
        <v>9.9124999999999996</v>
      </c>
      <c r="R763" s="86">
        <v>2</v>
      </c>
      <c r="S763" s="84">
        <v>0</v>
      </c>
      <c r="T763" s="108">
        <v>3563513673</v>
      </c>
      <c r="U763" s="11" t="s">
        <v>63</v>
      </c>
      <c r="V763" s="11" t="s">
        <v>71</v>
      </c>
    </row>
    <row r="764" spans="1:22" x14ac:dyDescent="0.25">
      <c r="A764" s="11" t="s">
        <v>1632</v>
      </c>
      <c r="B764" s="82" t="s">
        <v>1633</v>
      </c>
      <c r="C764" s="109" t="s">
        <v>52</v>
      </c>
      <c r="D764" s="11" t="s">
        <v>53</v>
      </c>
      <c r="E764" s="11" t="s">
        <v>54</v>
      </c>
      <c r="F764" s="11" t="s">
        <v>55</v>
      </c>
      <c r="G764" s="83">
        <v>43206</v>
      </c>
      <c r="H764" s="84">
        <v>139.27000000000001</v>
      </c>
      <c r="I764" s="86">
        <v>4.21</v>
      </c>
      <c r="J764" s="84">
        <v>34.75</v>
      </c>
      <c r="K764" s="85">
        <v>0.2495</v>
      </c>
      <c r="L764" s="86">
        <v>8.25</v>
      </c>
      <c r="M764" s="85">
        <v>2.47E-2</v>
      </c>
      <c r="N764" s="86">
        <v>1.5</v>
      </c>
      <c r="O764" s="11" t="s">
        <v>56</v>
      </c>
      <c r="P764" s="11" t="s">
        <v>56</v>
      </c>
      <c r="Q764" s="85">
        <v>-1.1999999999999999E-3</v>
      </c>
      <c r="R764" s="86">
        <v>9</v>
      </c>
      <c r="S764" s="84">
        <v>69.92</v>
      </c>
      <c r="T764" s="108">
        <v>7601493000</v>
      </c>
      <c r="U764" s="11" t="s">
        <v>63</v>
      </c>
      <c r="V764" s="11" t="s">
        <v>57</v>
      </c>
    </row>
    <row r="765" spans="1:22" x14ac:dyDescent="0.25">
      <c r="A765" s="11" t="s">
        <v>1634</v>
      </c>
      <c r="B765" s="82" t="s">
        <v>1635</v>
      </c>
      <c r="C765" s="109" t="s">
        <v>70</v>
      </c>
      <c r="D765" s="11" t="s">
        <v>45</v>
      </c>
      <c r="E765" s="11" t="s">
        <v>54</v>
      </c>
      <c r="F765" s="11" t="s">
        <v>91</v>
      </c>
      <c r="G765" s="83">
        <v>43199</v>
      </c>
      <c r="H765" s="84">
        <v>248.92</v>
      </c>
      <c r="I765" s="86">
        <v>8.08</v>
      </c>
      <c r="J765" s="84">
        <v>161.13</v>
      </c>
      <c r="K765" s="85">
        <v>0.64729999999999999</v>
      </c>
      <c r="L765" s="86">
        <v>19.940000000000001</v>
      </c>
      <c r="M765" s="85">
        <v>1.54E-2</v>
      </c>
      <c r="N765" s="86">
        <v>1.1000000000000001</v>
      </c>
      <c r="O765" s="86">
        <v>1.02</v>
      </c>
      <c r="P765" s="84">
        <v>-36.76</v>
      </c>
      <c r="Q765" s="85">
        <v>5.7200000000000001E-2</v>
      </c>
      <c r="R765" s="86">
        <v>11</v>
      </c>
      <c r="S765" s="84">
        <v>71.61</v>
      </c>
      <c r="T765" s="108">
        <v>118718976297</v>
      </c>
      <c r="U765" s="11" t="s">
        <v>48</v>
      </c>
      <c r="V765" s="11" t="s">
        <v>505</v>
      </c>
    </row>
    <row r="766" spans="1:22" x14ac:dyDescent="0.25">
      <c r="A766" s="11" t="s">
        <v>1636</v>
      </c>
      <c r="B766" s="82" t="s">
        <v>1637</v>
      </c>
      <c r="C766" s="109" t="s">
        <v>90</v>
      </c>
      <c r="D766" s="11" t="s">
        <v>45</v>
      </c>
      <c r="E766" s="11" t="s">
        <v>54</v>
      </c>
      <c r="F766" s="11" t="s">
        <v>91</v>
      </c>
      <c r="G766" s="83">
        <v>43241</v>
      </c>
      <c r="H766" s="84">
        <v>170.32</v>
      </c>
      <c r="I766" s="86">
        <v>5.59</v>
      </c>
      <c r="J766" s="84">
        <v>106.58</v>
      </c>
      <c r="K766" s="85">
        <v>0.62580000000000002</v>
      </c>
      <c r="L766" s="86">
        <v>19.07</v>
      </c>
      <c r="M766" s="85">
        <v>3.1199999999999999E-2</v>
      </c>
      <c r="N766" s="86">
        <v>1.2</v>
      </c>
      <c r="O766" s="86">
        <v>1.22</v>
      </c>
      <c r="P766" s="84">
        <v>-33.909999999999997</v>
      </c>
      <c r="Q766" s="85">
        <v>5.28E-2</v>
      </c>
      <c r="R766" s="86">
        <v>8</v>
      </c>
      <c r="S766" s="84">
        <v>13.68</v>
      </c>
      <c r="T766" s="108">
        <v>74073101272</v>
      </c>
      <c r="U766" s="11" t="s">
        <v>48</v>
      </c>
      <c r="V766" s="11" t="s">
        <v>366</v>
      </c>
    </row>
    <row r="767" spans="1:22" x14ac:dyDescent="0.25">
      <c r="A767" s="11" t="s">
        <v>1638</v>
      </c>
      <c r="B767" s="82" t="s">
        <v>1639</v>
      </c>
      <c r="C767" s="109" t="s">
        <v>84</v>
      </c>
      <c r="D767" s="11" t="s">
        <v>85</v>
      </c>
      <c r="E767" s="11" t="s">
        <v>46</v>
      </c>
      <c r="F767" s="11" t="s">
        <v>86</v>
      </c>
      <c r="G767" s="83">
        <v>43259</v>
      </c>
      <c r="H767" s="84">
        <v>15.92</v>
      </c>
      <c r="I767" s="86">
        <v>1.7</v>
      </c>
      <c r="J767" s="84">
        <v>31.6</v>
      </c>
      <c r="K767" s="85">
        <v>1.9849000000000001</v>
      </c>
      <c r="L767" s="86">
        <v>18.59</v>
      </c>
      <c r="M767" s="85">
        <v>0</v>
      </c>
      <c r="N767" s="86">
        <v>0.6</v>
      </c>
      <c r="O767" s="86">
        <v>2.64</v>
      </c>
      <c r="P767" s="84">
        <v>3.58</v>
      </c>
      <c r="Q767" s="85">
        <v>5.04E-2</v>
      </c>
      <c r="R767" s="86">
        <v>0</v>
      </c>
      <c r="S767" s="84">
        <v>24.22</v>
      </c>
      <c r="T767" s="108">
        <v>3401487241</v>
      </c>
      <c r="U767" s="11" t="s">
        <v>63</v>
      </c>
      <c r="V767" s="11" t="s">
        <v>75</v>
      </c>
    </row>
    <row r="768" spans="1:22" x14ac:dyDescent="0.25">
      <c r="A768" s="11" t="s">
        <v>1640</v>
      </c>
      <c r="B768" s="82" t="s">
        <v>1641</v>
      </c>
      <c r="C768" s="109" t="s">
        <v>90</v>
      </c>
      <c r="D768" s="11" t="s">
        <v>45</v>
      </c>
      <c r="E768" s="11" t="s">
        <v>54</v>
      </c>
      <c r="F768" s="11" t="s">
        <v>91</v>
      </c>
      <c r="G768" s="83">
        <v>43281</v>
      </c>
      <c r="H768" s="84">
        <v>426.48</v>
      </c>
      <c r="I768" s="86">
        <v>11.08</v>
      </c>
      <c r="J768" s="84">
        <v>129.38999999999999</v>
      </c>
      <c r="K768" s="85">
        <v>0.3034</v>
      </c>
      <c r="L768" s="86">
        <v>11.68</v>
      </c>
      <c r="M768" s="85">
        <v>0</v>
      </c>
      <c r="N768" s="86">
        <v>2.5</v>
      </c>
      <c r="O768" s="86">
        <v>0.97</v>
      </c>
      <c r="P768" s="84">
        <v>-117.79</v>
      </c>
      <c r="Q768" s="85">
        <v>1.5900000000000001E-2</v>
      </c>
      <c r="R768" s="86">
        <v>0</v>
      </c>
      <c r="S768" s="84">
        <v>104.98</v>
      </c>
      <c r="T768" s="108">
        <v>10298292380</v>
      </c>
      <c r="U768" s="11" t="s">
        <v>48</v>
      </c>
      <c r="V768" s="11" t="s">
        <v>67</v>
      </c>
    </row>
    <row r="769" spans="1:22" x14ac:dyDescent="0.25">
      <c r="A769" s="11" t="s">
        <v>1642</v>
      </c>
      <c r="B769" s="82" t="s">
        <v>1643</v>
      </c>
      <c r="C769" s="109" t="s">
        <v>106</v>
      </c>
      <c r="D769" s="11" t="s">
        <v>53</v>
      </c>
      <c r="E769" s="11" t="s">
        <v>44</v>
      </c>
      <c r="F769" s="11" t="s">
        <v>146</v>
      </c>
      <c r="G769" s="83">
        <v>43235</v>
      </c>
      <c r="H769" s="84">
        <v>55.86</v>
      </c>
      <c r="I769" s="86">
        <v>3.53</v>
      </c>
      <c r="J769" s="84">
        <v>51.57</v>
      </c>
      <c r="K769" s="85">
        <v>0.92320000000000002</v>
      </c>
      <c r="L769" s="86">
        <v>14.61</v>
      </c>
      <c r="M769" s="85">
        <v>2.2499999999999999E-2</v>
      </c>
      <c r="N769" s="86">
        <v>1.1000000000000001</v>
      </c>
      <c r="O769" s="11" t="s">
        <v>56</v>
      </c>
      <c r="P769" s="11" t="s">
        <v>56</v>
      </c>
      <c r="Q769" s="85">
        <v>3.0499999999999999E-2</v>
      </c>
      <c r="R769" s="86">
        <v>7</v>
      </c>
      <c r="S769" s="84">
        <v>48.45</v>
      </c>
      <c r="T769" s="108">
        <v>83341915516</v>
      </c>
      <c r="U769" s="11" t="s">
        <v>48</v>
      </c>
      <c r="V769" s="11" t="s">
        <v>268</v>
      </c>
    </row>
    <row r="770" spans="1:22" x14ac:dyDescent="0.25">
      <c r="A770" s="11" t="s">
        <v>1644</v>
      </c>
      <c r="B770" s="82" t="s">
        <v>1645</v>
      </c>
      <c r="C770" s="109" t="s">
        <v>106</v>
      </c>
      <c r="D770" s="11" t="s">
        <v>85</v>
      </c>
      <c r="E770" s="11" t="s">
        <v>46</v>
      </c>
      <c r="F770" s="11" t="s">
        <v>86</v>
      </c>
      <c r="G770" s="83">
        <v>43425</v>
      </c>
      <c r="H770" s="84">
        <v>77.03</v>
      </c>
      <c r="I770" s="86">
        <v>6.72</v>
      </c>
      <c r="J770" s="84">
        <v>119.14</v>
      </c>
      <c r="K770" s="85">
        <v>1.5467</v>
      </c>
      <c r="L770" s="86">
        <v>17.73</v>
      </c>
      <c r="M770" s="85">
        <v>2.2800000000000001E-2</v>
      </c>
      <c r="N770" s="86">
        <v>1.2</v>
      </c>
      <c r="O770" s="86">
        <v>1.52</v>
      </c>
      <c r="P770" s="84">
        <v>-50.49</v>
      </c>
      <c r="Q770" s="85">
        <v>4.6100000000000002E-2</v>
      </c>
      <c r="R770" s="86">
        <v>20</v>
      </c>
      <c r="S770" s="84">
        <v>77.099999999999994</v>
      </c>
      <c r="T770" s="108">
        <v>102863640717</v>
      </c>
      <c r="U770" s="11" t="s">
        <v>48</v>
      </c>
      <c r="V770" s="11" t="s">
        <v>103</v>
      </c>
    </row>
    <row r="771" spans="1:22" x14ac:dyDescent="0.25">
      <c r="A771" s="11" t="s">
        <v>1646</v>
      </c>
      <c r="B771" s="82" t="s">
        <v>1647</v>
      </c>
      <c r="C771" s="109" t="s">
        <v>84</v>
      </c>
      <c r="D771" s="11" t="s">
        <v>85</v>
      </c>
      <c r="E771" s="11" t="s">
        <v>44</v>
      </c>
      <c r="F771" s="11" t="s">
        <v>201</v>
      </c>
      <c r="G771" s="83">
        <v>43425</v>
      </c>
      <c r="H771" s="84">
        <v>150</v>
      </c>
      <c r="I771" s="86">
        <v>3.97</v>
      </c>
      <c r="J771" s="84">
        <v>141.5</v>
      </c>
      <c r="K771" s="85">
        <v>0.94330000000000003</v>
      </c>
      <c r="L771" s="86">
        <v>35.64</v>
      </c>
      <c r="M771" s="85">
        <v>5.8999999999999999E-3</v>
      </c>
      <c r="N771" s="86">
        <v>1</v>
      </c>
      <c r="O771" s="86">
        <v>1.61</v>
      </c>
      <c r="P771" s="84">
        <v>-7.38</v>
      </c>
      <c r="Q771" s="85">
        <v>0.13569999999999999</v>
      </c>
      <c r="R771" s="86">
        <v>11</v>
      </c>
      <c r="S771" s="84">
        <v>38.159999999999997</v>
      </c>
      <c r="T771" s="108">
        <v>311895007500</v>
      </c>
      <c r="U771" s="11" t="s">
        <v>48</v>
      </c>
      <c r="V771" s="11" t="s">
        <v>198</v>
      </c>
    </row>
    <row r="772" spans="1:22" x14ac:dyDescent="0.25">
      <c r="A772" s="11" t="s">
        <v>1648</v>
      </c>
      <c r="B772" s="82" t="s">
        <v>1649</v>
      </c>
      <c r="C772" s="109" t="s">
        <v>53</v>
      </c>
      <c r="D772" s="11" t="s">
        <v>45</v>
      </c>
      <c r="E772" s="11" t="s">
        <v>46</v>
      </c>
      <c r="F772" s="11" t="s">
        <v>47</v>
      </c>
      <c r="G772" s="83">
        <v>43483</v>
      </c>
      <c r="H772" s="84">
        <v>12.28</v>
      </c>
      <c r="I772" s="86">
        <v>3.29</v>
      </c>
      <c r="J772" s="84">
        <v>132.66999999999999</v>
      </c>
      <c r="K772" s="85">
        <v>10.803699999999999</v>
      </c>
      <c r="L772" s="86">
        <v>40.33</v>
      </c>
      <c r="M772" s="85">
        <v>0</v>
      </c>
      <c r="N772" s="86">
        <v>0.9</v>
      </c>
      <c r="O772" s="86">
        <v>1.63</v>
      </c>
      <c r="P772" s="84">
        <v>5.69</v>
      </c>
      <c r="Q772" s="85">
        <v>0.15909999999999999</v>
      </c>
      <c r="R772" s="86">
        <v>0</v>
      </c>
      <c r="S772" s="84">
        <v>42.64</v>
      </c>
      <c r="T772" s="108">
        <v>12094860383</v>
      </c>
      <c r="U772" s="11" t="s">
        <v>48</v>
      </c>
      <c r="V772" s="11" t="s">
        <v>87</v>
      </c>
    </row>
    <row r="773" spans="1:22" x14ac:dyDescent="0.25">
      <c r="A773" s="11" t="s">
        <v>1650</v>
      </c>
      <c r="B773" s="82" t="s">
        <v>1651</v>
      </c>
      <c r="C773" s="109" t="s">
        <v>106</v>
      </c>
      <c r="D773" s="11" t="s">
        <v>85</v>
      </c>
      <c r="E773" s="11" t="s">
        <v>46</v>
      </c>
      <c r="F773" s="11" t="s">
        <v>86</v>
      </c>
      <c r="G773" s="83">
        <v>43199</v>
      </c>
      <c r="H773" s="84">
        <v>24.01</v>
      </c>
      <c r="I773" s="86">
        <v>2.46</v>
      </c>
      <c r="J773" s="84">
        <v>85.06</v>
      </c>
      <c r="K773" s="85">
        <v>3.5427</v>
      </c>
      <c r="L773" s="86">
        <v>34.58</v>
      </c>
      <c r="M773" s="85">
        <v>2.0199999999999999E-2</v>
      </c>
      <c r="N773" s="86">
        <v>1.1000000000000001</v>
      </c>
      <c r="O773" s="86">
        <v>1.6</v>
      </c>
      <c r="P773" s="84">
        <v>-4.6100000000000003</v>
      </c>
      <c r="Q773" s="85">
        <v>0.13039999999999999</v>
      </c>
      <c r="R773" s="86">
        <v>20</v>
      </c>
      <c r="S773" s="84">
        <v>25.23</v>
      </c>
      <c r="T773" s="108">
        <v>33752342909</v>
      </c>
      <c r="U773" s="11" t="s">
        <v>48</v>
      </c>
      <c r="V773" s="11" t="s">
        <v>139</v>
      </c>
    </row>
    <row r="774" spans="1:22" ht="26.25" x14ac:dyDescent="0.25">
      <c r="A774" s="11" t="s">
        <v>1652</v>
      </c>
      <c r="B774" s="82" t="s">
        <v>1653</v>
      </c>
      <c r="C774" s="109" t="s">
        <v>84</v>
      </c>
      <c r="D774" s="11" t="s">
        <v>45</v>
      </c>
      <c r="E774" s="11" t="s">
        <v>46</v>
      </c>
      <c r="F774" s="11" t="s">
        <v>47</v>
      </c>
      <c r="G774" s="83">
        <v>43474</v>
      </c>
      <c r="H774" s="84">
        <v>22.62</v>
      </c>
      <c r="I774" s="86">
        <v>4.2300000000000004</v>
      </c>
      <c r="J774" s="84">
        <v>29.45</v>
      </c>
      <c r="K774" s="85">
        <v>1.3019000000000001</v>
      </c>
      <c r="L774" s="86">
        <v>6.96</v>
      </c>
      <c r="M774" s="85">
        <v>2.7199999999999998E-2</v>
      </c>
      <c r="N774" s="86">
        <v>1.5</v>
      </c>
      <c r="O774" s="86">
        <v>1.5</v>
      </c>
      <c r="P774" s="84">
        <v>-25.4</v>
      </c>
      <c r="Q774" s="85">
        <v>-7.7000000000000002E-3</v>
      </c>
      <c r="R774" s="86">
        <v>0</v>
      </c>
      <c r="S774" s="84">
        <v>41.02</v>
      </c>
      <c r="T774" s="108">
        <v>12061984062</v>
      </c>
      <c r="U774" s="11" t="s">
        <v>48</v>
      </c>
      <c r="V774" s="11" t="s">
        <v>191</v>
      </c>
    </row>
    <row r="775" spans="1:22" x14ac:dyDescent="0.25">
      <c r="A775" s="11" t="s">
        <v>1654</v>
      </c>
      <c r="B775" s="82" t="s">
        <v>1655</v>
      </c>
      <c r="C775" s="109" t="s">
        <v>106</v>
      </c>
      <c r="D775" s="11" t="s">
        <v>85</v>
      </c>
      <c r="E775" s="11" t="s">
        <v>54</v>
      </c>
      <c r="F775" s="11" t="s">
        <v>107</v>
      </c>
      <c r="G775" s="83">
        <v>43254</v>
      </c>
      <c r="H775" s="84">
        <v>147.66999999999999</v>
      </c>
      <c r="I775" s="86">
        <v>6.96</v>
      </c>
      <c r="J775" s="84">
        <v>84.79</v>
      </c>
      <c r="K775" s="85">
        <v>0.57420000000000004</v>
      </c>
      <c r="L775" s="86">
        <v>12.18</v>
      </c>
      <c r="M775" s="85">
        <v>3.3000000000000002E-2</v>
      </c>
      <c r="N775" s="86">
        <v>1.1000000000000001</v>
      </c>
      <c r="O775" s="86">
        <v>1.7</v>
      </c>
      <c r="P775" s="84">
        <v>-18.96</v>
      </c>
      <c r="Q775" s="85">
        <v>1.84E-2</v>
      </c>
      <c r="R775" s="86">
        <v>7</v>
      </c>
      <c r="S775" s="84">
        <v>82.85</v>
      </c>
      <c r="T775" s="108">
        <v>35977075708</v>
      </c>
      <c r="U775" s="11" t="s">
        <v>48</v>
      </c>
      <c r="V775" s="11" t="s">
        <v>222</v>
      </c>
    </row>
    <row r="776" spans="1:22" x14ac:dyDescent="0.25">
      <c r="A776" s="11" t="s">
        <v>1656</v>
      </c>
      <c r="B776" s="82" t="s">
        <v>1657</v>
      </c>
      <c r="C776" s="109" t="s">
        <v>84</v>
      </c>
      <c r="D776" s="11" t="s">
        <v>85</v>
      </c>
      <c r="E776" s="11" t="s">
        <v>44</v>
      </c>
      <c r="F776" s="11" t="s">
        <v>201</v>
      </c>
      <c r="G776" s="83">
        <v>43497</v>
      </c>
      <c r="H776" s="84">
        <v>129.44</v>
      </c>
      <c r="I776" s="86">
        <v>3.36</v>
      </c>
      <c r="J776" s="84">
        <v>104.2</v>
      </c>
      <c r="K776" s="85">
        <v>0.80500000000000005</v>
      </c>
      <c r="L776" s="86">
        <v>31.01</v>
      </c>
      <c r="M776" s="85">
        <v>9.5999999999999992E-3</v>
      </c>
      <c r="N776" s="86">
        <v>0.9</v>
      </c>
      <c r="O776" s="86">
        <v>1.7</v>
      </c>
      <c r="P776" s="84">
        <v>-26.54</v>
      </c>
      <c r="Q776" s="85">
        <v>0.11260000000000001</v>
      </c>
      <c r="R776" s="86">
        <v>4</v>
      </c>
      <c r="S776" s="84">
        <v>55.91</v>
      </c>
      <c r="T776" s="108">
        <v>13759401197</v>
      </c>
      <c r="U776" s="11" t="s">
        <v>48</v>
      </c>
      <c r="V776" s="11" t="s">
        <v>64</v>
      </c>
    </row>
    <row r="777" spans="1:22" x14ac:dyDescent="0.25">
      <c r="A777" s="11" t="s">
        <v>1658</v>
      </c>
      <c r="B777" s="82" t="s">
        <v>1659</v>
      </c>
      <c r="C777" s="109" t="s">
        <v>124</v>
      </c>
      <c r="D777" s="11" t="s">
        <v>85</v>
      </c>
      <c r="E777" s="11" t="s">
        <v>46</v>
      </c>
      <c r="F777" s="11" t="s">
        <v>86</v>
      </c>
      <c r="G777" s="83">
        <v>43496</v>
      </c>
      <c r="H777" s="84">
        <v>22.75</v>
      </c>
      <c r="I777" s="86">
        <v>2.5299999999999998</v>
      </c>
      <c r="J777" s="84">
        <v>70.209999999999994</v>
      </c>
      <c r="K777" s="85">
        <v>3.0861999999999998</v>
      </c>
      <c r="L777" s="86">
        <v>27.75</v>
      </c>
      <c r="M777" s="85">
        <v>3.73E-2</v>
      </c>
      <c r="N777" s="86">
        <v>1.1000000000000001</v>
      </c>
      <c r="O777" s="86">
        <v>4.6399999999999997</v>
      </c>
      <c r="P777" s="84">
        <v>-45.94</v>
      </c>
      <c r="Q777" s="85">
        <v>9.6299999999999997E-2</v>
      </c>
      <c r="R777" s="86">
        <v>1</v>
      </c>
      <c r="S777" s="84">
        <v>30.1</v>
      </c>
      <c r="T777" s="108">
        <v>13359958822</v>
      </c>
      <c r="U777" s="11" t="s">
        <v>48</v>
      </c>
      <c r="V777" s="11" t="s">
        <v>71</v>
      </c>
    </row>
    <row r="778" spans="1:22" x14ac:dyDescent="0.25">
      <c r="A778" s="11" t="s">
        <v>1660</v>
      </c>
      <c r="B778" s="82" t="s">
        <v>1661</v>
      </c>
      <c r="C778" s="109" t="s">
        <v>44</v>
      </c>
      <c r="D778" s="11" t="s">
        <v>45</v>
      </c>
      <c r="E778" s="11" t="s">
        <v>46</v>
      </c>
      <c r="F778" s="11" t="s">
        <v>47</v>
      </c>
      <c r="G778" s="83">
        <v>43258</v>
      </c>
      <c r="H778" s="84">
        <v>102.35</v>
      </c>
      <c r="I778" s="86">
        <v>3.44</v>
      </c>
      <c r="J778" s="84">
        <v>119.35</v>
      </c>
      <c r="K778" s="85">
        <v>1.1660999999999999</v>
      </c>
      <c r="L778" s="86">
        <v>34.69</v>
      </c>
      <c r="M778" s="85">
        <v>0</v>
      </c>
      <c r="N778" s="86">
        <v>0.7</v>
      </c>
      <c r="O778" s="86">
        <v>0.45</v>
      </c>
      <c r="P778" s="84">
        <v>-19.850000000000001</v>
      </c>
      <c r="Q778" s="85">
        <v>0.13100000000000001</v>
      </c>
      <c r="R778" s="86">
        <v>0</v>
      </c>
      <c r="S778" s="84">
        <v>32.22</v>
      </c>
      <c r="T778" s="108">
        <v>19647408683</v>
      </c>
      <c r="U778" s="11" t="s">
        <v>48</v>
      </c>
      <c r="V778" s="11" t="s">
        <v>67</v>
      </c>
    </row>
    <row r="779" spans="1:22" ht="26.25" x14ac:dyDescent="0.25">
      <c r="A779" s="11" t="s">
        <v>1662</v>
      </c>
      <c r="B779" s="82" t="s">
        <v>1663</v>
      </c>
      <c r="C779" s="109" t="s">
        <v>53</v>
      </c>
      <c r="D779" s="11" t="s">
        <v>45</v>
      </c>
      <c r="E779" s="11" t="s">
        <v>46</v>
      </c>
      <c r="F779" s="11" t="s">
        <v>47</v>
      </c>
      <c r="G779" s="83">
        <v>43236</v>
      </c>
      <c r="H779" s="84">
        <v>78.02</v>
      </c>
      <c r="I779" s="86">
        <v>3.68</v>
      </c>
      <c r="J779" s="84">
        <v>173.29</v>
      </c>
      <c r="K779" s="85">
        <v>2.2210999999999999</v>
      </c>
      <c r="L779" s="86">
        <v>47.09</v>
      </c>
      <c r="M779" s="85">
        <v>0</v>
      </c>
      <c r="N779" s="86">
        <v>1</v>
      </c>
      <c r="O779" s="86">
        <v>1.55</v>
      </c>
      <c r="P779" s="84">
        <v>-14.02</v>
      </c>
      <c r="Q779" s="85">
        <v>0.19289999999999999</v>
      </c>
      <c r="R779" s="86">
        <v>0</v>
      </c>
      <c r="S779" s="84">
        <v>0</v>
      </c>
      <c r="T779" s="108">
        <v>20948680708</v>
      </c>
      <c r="U779" s="11" t="s">
        <v>48</v>
      </c>
      <c r="V779" s="11" t="s">
        <v>115</v>
      </c>
    </row>
    <row r="780" spans="1:22" x14ac:dyDescent="0.25">
      <c r="A780" s="11" t="s">
        <v>1664</v>
      </c>
      <c r="B780" s="82" t="s">
        <v>1665</v>
      </c>
      <c r="C780" s="109" t="s">
        <v>44</v>
      </c>
      <c r="D780" s="11" t="s">
        <v>45</v>
      </c>
      <c r="E780" s="11" t="s">
        <v>46</v>
      </c>
      <c r="F780" s="11" t="s">
        <v>47</v>
      </c>
      <c r="G780" s="83">
        <v>43201</v>
      </c>
      <c r="H780" s="84">
        <v>20.71</v>
      </c>
      <c r="I780" s="86">
        <v>0.54</v>
      </c>
      <c r="J780" s="84">
        <v>187.98</v>
      </c>
      <c r="K780" s="85">
        <v>9.0768000000000004</v>
      </c>
      <c r="L780" s="86">
        <v>348.11</v>
      </c>
      <c r="M780" s="85">
        <v>0</v>
      </c>
      <c r="N780" s="86">
        <v>1.7</v>
      </c>
      <c r="O780" s="86">
        <v>3.28</v>
      </c>
      <c r="P780" s="84">
        <v>4.41</v>
      </c>
      <c r="Q780" s="85">
        <v>1.6980999999999999</v>
      </c>
      <c r="R780" s="86">
        <v>0</v>
      </c>
      <c r="S780" s="84">
        <v>21.69</v>
      </c>
      <c r="T780" s="108">
        <v>48039791748</v>
      </c>
      <c r="U780" s="11" t="s">
        <v>48</v>
      </c>
      <c r="V780" s="11" t="s">
        <v>108</v>
      </c>
    </row>
    <row r="781" spans="1:22" x14ac:dyDescent="0.25">
      <c r="A781" s="11" t="s">
        <v>1666</v>
      </c>
      <c r="B781" s="82" t="s">
        <v>1667</v>
      </c>
      <c r="C781" s="109" t="s">
        <v>70</v>
      </c>
      <c r="D781" s="11" t="s">
        <v>45</v>
      </c>
      <c r="E781" s="11" t="s">
        <v>46</v>
      </c>
      <c r="F781" s="11" t="s">
        <v>47</v>
      </c>
      <c r="G781" s="83">
        <v>43206</v>
      </c>
      <c r="H781" s="84">
        <v>45.09</v>
      </c>
      <c r="I781" s="86">
        <v>2.14</v>
      </c>
      <c r="J781" s="84">
        <v>63.54</v>
      </c>
      <c r="K781" s="85">
        <v>1.4092</v>
      </c>
      <c r="L781" s="86">
        <v>29.69</v>
      </c>
      <c r="M781" s="85">
        <v>4.9099999999999998E-2</v>
      </c>
      <c r="N781" s="86">
        <v>0.3</v>
      </c>
      <c r="O781" s="86">
        <v>0.32</v>
      </c>
      <c r="P781" s="84">
        <v>-35.299999999999997</v>
      </c>
      <c r="Q781" s="85">
        <v>0.106</v>
      </c>
      <c r="R781" s="86">
        <v>1</v>
      </c>
      <c r="S781" s="84">
        <v>31.55</v>
      </c>
      <c r="T781" s="108">
        <v>22649977046</v>
      </c>
      <c r="U781" s="11" t="s">
        <v>48</v>
      </c>
      <c r="V781" s="11" t="s">
        <v>71</v>
      </c>
    </row>
    <row r="782" spans="1:22" x14ac:dyDescent="0.25">
      <c r="A782" s="11" t="s">
        <v>1668</v>
      </c>
      <c r="B782" s="82" t="s">
        <v>1669</v>
      </c>
      <c r="C782" s="109" t="s">
        <v>84</v>
      </c>
      <c r="D782" s="11" t="s">
        <v>45</v>
      </c>
      <c r="E782" s="11" t="s">
        <v>54</v>
      </c>
      <c r="F782" s="11" t="s">
        <v>91</v>
      </c>
      <c r="G782" s="83">
        <v>43432</v>
      </c>
      <c r="H782" s="84">
        <v>187.32</v>
      </c>
      <c r="I782" s="86">
        <v>4.87</v>
      </c>
      <c r="J782" s="84">
        <v>54.04</v>
      </c>
      <c r="K782" s="85">
        <v>0.28849999999999998</v>
      </c>
      <c r="L782" s="86">
        <v>11.1</v>
      </c>
      <c r="M782" s="85">
        <v>4.3299999999999998E-2</v>
      </c>
      <c r="N782" s="86">
        <v>0.5</v>
      </c>
      <c r="O782" s="86">
        <v>0.97</v>
      </c>
      <c r="P782" s="84">
        <v>-42.59</v>
      </c>
      <c r="Q782" s="85">
        <v>1.2999999999999999E-2</v>
      </c>
      <c r="R782" s="86">
        <v>11</v>
      </c>
      <c r="S782" s="84">
        <v>32.89</v>
      </c>
      <c r="T782" s="108">
        <v>223293283782</v>
      </c>
      <c r="U782" s="11" t="s">
        <v>48</v>
      </c>
      <c r="V782" s="11" t="s">
        <v>240</v>
      </c>
    </row>
    <row r="783" spans="1:22" x14ac:dyDescent="0.25">
      <c r="A783" s="11" t="s">
        <v>1670</v>
      </c>
      <c r="B783" s="82" t="s">
        <v>1671</v>
      </c>
      <c r="C783" s="109" t="s">
        <v>84</v>
      </c>
      <c r="D783" s="11" t="s">
        <v>85</v>
      </c>
      <c r="E783" s="11" t="s">
        <v>46</v>
      </c>
      <c r="F783" s="11" t="s">
        <v>86</v>
      </c>
      <c r="G783" s="83">
        <v>43209</v>
      </c>
      <c r="H783" s="84">
        <v>47</v>
      </c>
      <c r="I783" s="86">
        <v>5.12</v>
      </c>
      <c r="J783" s="84">
        <v>230.29</v>
      </c>
      <c r="K783" s="85">
        <v>4.8997999999999999</v>
      </c>
      <c r="L783" s="86">
        <v>44.98</v>
      </c>
      <c r="M783" s="85">
        <v>0</v>
      </c>
      <c r="N783" s="86">
        <v>1.2</v>
      </c>
      <c r="O783" s="86">
        <v>7.04</v>
      </c>
      <c r="P783" s="84">
        <v>14.66</v>
      </c>
      <c r="Q783" s="85">
        <v>0.18240000000000001</v>
      </c>
      <c r="R783" s="86">
        <v>0</v>
      </c>
      <c r="S783" s="84">
        <v>71.33</v>
      </c>
      <c r="T783" s="108">
        <v>17443481350</v>
      </c>
      <c r="U783" s="11" t="s">
        <v>48</v>
      </c>
      <c r="V783" s="11" t="s">
        <v>87</v>
      </c>
    </row>
    <row r="784" spans="1:22" x14ac:dyDescent="0.25">
      <c r="A784" s="11" t="s">
        <v>72</v>
      </c>
      <c r="B784" s="82" t="s">
        <v>73</v>
      </c>
      <c r="C784" s="109" t="s">
        <v>74</v>
      </c>
      <c r="D784" s="11" t="s">
        <v>53</v>
      </c>
      <c r="E784" s="11" t="s">
        <v>54</v>
      </c>
      <c r="F784" s="11" t="s">
        <v>55</v>
      </c>
      <c r="G784" s="83">
        <v>43452</v>
      </c>
      <c r="H784" s="84">
        <v>139.16999999999999</v>
      </c>
      <c r="I784" s="86">
        <v>4.87</v>
      </c>
      <c r="J784" s="84">
        <v>71.459999999999994</v>
      </c>
      <c r="K784" s="85">
        <v>0.51349999999999996</v>
      </c>
      <c r="L784" s="86">
        <v>14.67</v>
      </c>
      <c r="M784" s="85">
        <v>2.29E-2</v>
      </c>
      <c r="N784" s="86">
        <v>1</v>
      </c>
      <c r="O784" s="86">
        <v>0.82</v>
      </c>
      <c r="P784" s="84">
        <v>-24.11</v>
      </c>
      <c r="Q784" s="85">
        <v>3.09E-2</v>
      </c>
      <c r="R784" s="86">
        <v>15</v>
      </c>
      <c r="S784" s="84">
        <v>60.62</v>
      </c>
      <c r="T784" s="108">
        <v>67418578836</v>
      </c>
      <c r="U784" s="11" t="s">
        <v>48</v>
      </c>
      <c r="V784" s="11" t="s">
        <v>75</v>
      </c>
    </row>
    <row r="785" spans="1:22" x14ac:dyDescent="0.25">
      <c r="A785" s="11" t="s">
        <v>1672</v>
      </c>
      <c r="B785" s="82" t="s">
        <v>1673</v>
      </c>
      <c r="C785" s="109" t="s">
        <v>84</v>
      </c>
      <c r="D785" s="11" t="s">
        <v>45</v>
      </c>
      <c r="E785" s="11" t="s">
        <v>46</v>
      </c>
      <c r="F785" s="11" t="s">
        <v>47</v>
      </c>
      <c r="G785" s="83">
        <v>43242</v>
      </c>
      <c r="H785" s="84">
        <v>0</v>
      </c>
      <c r="I785" s="86">
        <v>2.85</v>
      </c>
      <c r="J785" s="84">
        <v>47.85</v>
      </c>
      <c r="K785" s="11" t="s">
        <v>56</v>
      </c>
      <c r="L785" s="86">
        <v>16.79</v>
      </c>
      <c r="M785" s="85">
        <v>4.1799999999999997E-2</v>
      </c>
      <c r="N785" s="86">
        <v>1.4</v>
      </c>
      <c r="O785" s="86">
        <v>2.39</v>
      </c>
      <c r="P785" s="84">
        <v>-24.48</v>
      </c>
      <c r="Q785" s="85">
        <v>4.1399999999999999E-2</v>
      </c>
      <c r="R785" s="86">
        <v>5</v>
      </c>
      <c r="S785" s="84">
        <v>51.79</v>
      </c>
      <c r="T785" s="108">
        <v>13846092044</v>
      </c>
      <c r="U785" s="11" t="s">
        <v>48</v>
      </c>
      <c r="V785" s="11" t="s">
        <v>100</v>
      </c>
    </row>
    <row r="786" spans="1:22" x14ac:dyDescent="0.25">
      <c r="A786" s="11" t="s">
        <v>1674</v>
      </c>
      <c r="B786" s="82" t="s">
        <v>1675</v>
      </c>
      <c r="C786" s="109" t="s">
        <v>70</v>
      </c>
      <c r="D786" s="11" t="s">
        <v>45</v>
      </c>
      <c r="E786" s="11" t="s">
        <v>46</v>
      </c>
      <c r="F786" s="11" t="s">
        <v>47</v>
      </c>
      <c r="G786" s="83">
        <v>43482</v>
      </c>
      <c r="H786" s="84">
        <v>56.89</v>
      </c>
      <c r="I786" s="86">
        <v>3.19</v>
      </c>
      <c r="J786" s="84">
        <v>73.09</v>
      </c>
      <c r="K786" s="85">
        <v>1.2847999999999999</v>
      </c>
      <c r="L786" s="86">
        <v>22.91</v>
      </c>
      <c r="M786" s="85">
        <v>2.8500000000000001E-2</v>
      </c>
      <c r="N786" s="86">
        <v>0.2</v>
      </c>
      <c r="O786" s="86">
        <v>0.51</v>
      </c>
      <c r="P786" s="84">
        <v>-65.89</v>
      </c>
      <c r="Q786" s="85">
        <v>7.2099999999999997E-2</v>
      </c>
      <c r="R786" s="86">
        <v>2</v>
      </c>
      <c r="S786" s="84">
        <v>47.26</v>
      </c>
      <c r="T786" s="108">
        <v>23061794184</v>
      </c>
      <c r="U786" s="11" t="s">
        <v>48</v>
      </c>
      <c r="V786" s="11" t="s">
        <v>80</v>
      </c>
    </row>
    <row r="787" spans="1:22" x14ac:dyDescent="0.25">
      <c r="A787" s="11" t="s">
        <v>1676</v>
      </c>
      <c r="B787" s="82" t="s">
        <v>1677</v>
      </c>
      <c r="C787" s="109" t="s">
        <v>90</v>
      </c>
      <c r="D787" s="11" t="s">
        <v>45</v>
      </c>
      <c r="E787" s="11" t="s">
        <v>44</v>
      </c>
      <c r="F787" s="11" t="s">
        <v>186</v>
      </c>
      <c r="G787" s="83">
        <v>43473</v>
      </c>
      <c r="H787" s="84">
        <v>77.39</v>
      </c>
      <c r="I787" s="86">
        <v>2.0099999999999998</v>
      </c>
      <c r="J787" s="84">
        <v>77.150000000000006</v>
      </c>
      <c r="K787" s="85">
        <v>0.99690000000000001</v>
      </c>
      <c r="L787" s="86">
        <v>38.380000000000003</v>
      </c>
      <c r="M787" s="85">
        <v>4.5100000000000001E-2</v>
      </c>
      <c r="N787" s="86">
        <v>0.5</v>
      </c>
      <c r="O787" s="86">
        <v>1.23</v>
      </c>
      <c r="P787" s="84">
        <v>-36.479999999999997</v>
      </c>
      <c r="Q787" s="85">
        <v>0.14940000000000001</v>
      </c>
      <c r="R787" s="86">
        <v>10</v>
      </c>
      <c r="S787" s="84">
        <v>41.84</v>
      </c>
      <c r="T787" s="108">
        <v>28980935173</v>
      </c>
      <c r="U787" s="11" t="s">
        <v>48</v>
      </c>
      <c r="V787" s="11" t="s">
        <v>71</v>
      </c>
    </row>
    <row r="788" spans="1:22" x14ac:dyDescent="0.25">
      <c r="A788" s="11" t="s">
        <v>1678</v>
      </c>
      <c r="B788" s="82" t="s">
        <v>1679</v>
      </c>
      <c r="C788" s="109" t="s">
        <v>95</v>
      </c>
      <c r="D788" s="11" t="s">
        <v>53</v>
      </c>
      <c r="E788" s="11" t="s">
        <v>44</v>
      </c>
      <c r="F788" s="11" t="s">
        <v>146</v>
      </c>
      <c r="G788" s="83">
        <v>43279</v>
      </c>
      <c r="H788" s="84">
        <v>53.25</v>
      </c>
      <c r="I788" s="86">
        <v>4.13</v>
      </c>
      <c r="J788" s="84">
        <v>49.06</v>
      </c>
      <c r="K788" s="85">
        <v>0.92130000000000001</v>
      </c>
      <c r="L788" s="86">
        <v>11.88</v>
      </c>
      <c r="M788" s="85">
        <v>3.1399999999999997E-2</v>
      </c>
      <c r="N788" s="86">
        <v>1.1000000000000001</v>
      </c>
      <c r="O788" s="11" t="s">
        <v>56</v>
      </c>
      <c r="P788" s="11" t="s">
        <v>56</v>
      </c>
      <c r="Q788" s="85">
        <v>1.6899999999999998E-2</v>
      </c>
      <c r="R788" s="86">
        <v>7</v>
      </c>
      <c r="S788" s="84">
        <v>59.51</v>
      </c>
      <c r="T788" s="108">
        <v>230937348044</v>
      </c>
      <c r="U788" s="11" t="s">
        <v>48</v>
      </c>
      <c r="V788" s="11" t="s">
        <v>268</v>
      </c>
    </row>
    <row r="789" spans="1:22" ht="26.25" x14ac:dyDescent="0.25">
      <c r="A789" s="11" t="s">
        <v>1680</v>
      </c>
      <c r="B789" s="82" t="s">
        <v>1681</v>
      </c>
      <c r="C789" s="109" t="s">
        <v>95</v>
      </c>
      <c r="D789" s="11" t="s">
        <v>53</v>
      </c>
      <c r="E789" s="11" t="s">
        <v>54</v>
      </c>
      <c r="F789" s="11" t="s">
        <v>55</v>
      </c>
      <c r="G789" s="83">
        <v>43216</v>
      </c>
      <c r="H789" s="84">
        <v>186.78</v>
      </c>
      <c r="I789" s="86">
        <v>10.18</v>
      </c>
      <c r="J789" s="84">
        <v>135.5</v>
      </c>
      <c r="K789" s="85">
        <v>0.72550000000000003</v>
      </c>
      <c r="L789" s="86">
        <v>13.31</v>
      </c>
      <c r="M789" s="85">
        <v>3.1699999999999999E-2</v>
      </c>
      <c r="N789" s="86">
        <v>1.6</v>
      </c>
      <c r="O789" s="86">
        <v>0.9</v>
      </c>
      <c r="P789" s="84">
        <v>-110.39</v>
      </c>
      <c r="Q789" s="85">
        <v>2.41E-2</v>
      </c>
      <c r="R789" s="86">
        <v>7</v>
      </c>
      <c r="S789" s="84">
        <v>137.97999999999999</v>
      </c>
      <c r="T789" s="108">
        <v>8672000000</v>
      </c>
      <c r="U789" s="11" t="s">
        <v>63</v>
      </c>
      <c r="V789" s="11" t="s">
        <v>1682</v>
      </c>
    </row>
    <row r="790" spans="1:22" x14ac:dyDescent="0.25">
      <c r="A790" s="11" t="s">
        <v>1683</v>
      </c>
      <c r="B790" s="82" t="s">
        <v>1684</v>
      </c>
      <c r="C790" s="109" t="s">
        <v>44</v>
      </c>
      <c r="D790" s="11" t="s">
        <v>45</v>
      </c>
      <c r="E790" s="11" t="s">
        <v>46</v>
      </c>
      <c r="F790" s="11" t="s">
        <v>47</v>
      </c>
      <c r="G790" s="83">
        <v>43352</v>
      </c>
      <c r="H790" s="84">
        <v>0</v>
      </c>
      <c r="I790" s="86">
        <v>-24.92</v>
      </c>
      <c r="J790" s="84">
        <v>3.22</v>
      </c>
      <c r="K790" s="11" t="s">
        <v>56</v>
      </c>
      <c r="L790" s="11" t="s">
        <v>56</v>
      </c>
      <c r="M790" s="85">
        <v>0</v>
      </c>
      <c r="N790" s="86">
        <v>1</v>
      </c>
      <c r="O790" s="86">
        <v>0.7</v>
      </c>
      <c r="P790" s="84">
        <v>-290.02999999999997</v>
      </c>
      <c r="Q790" s="85">
        <v>-4.3099999999999999E-2</v>
      </c>
      <c r="R790" s="86">
        <v>0</v>
      </c>
      <c r="S790" s="84">
        <v>0</v>
      </c>
      <c r="T790" s="108">
        <v>138253921</v>
      </c>
      <c r="U790" s="11" t="s">
        <v>169</v>
      </c>
      <c r="V790" s="11" t="s">
        <v>240</v>
      </c>
    </row>
    <row r="791" spans="1:22" x14ac:dyDescent="0.25">
      <c r="A791" s="11" t="s">
        <v>1685</v>
      </c>
      <c r="B791" s="82" t="s">
        <v>1686</v>
      </c>
      <c r="C791" s="109" t="s">
        <v>70</v>
      </c>
      <c r="D791" s="11" t="s">
        <v>45</v>
      </c>
      <c r="E791" s="11" t="s">
        <v>54</v>
      </c>
      <c r="F791" s="11" t="s">
        <v>91</v>
      </c>
      <c r="G791" s="83">
        <v>43262</v>
      </c>
      <c r="H791" s="84">
        <v>229.67</v>
      </c>
      <c r="I791" s="86">
        <v>5.97</v>
      </c>
      <c r="J791" s="84">
        <v>165.36</v>
      </c>
      <c r="K791" s="85">
        <v>0.72</v>
      </c>
      <c r="L791" s="86">
        <v>27.7</v>
      </c>
      <c r="M791" s="85">
        <v>1.2800000000000001E-2</v>
      </c>
      <c r="N791" s="86">
        <v>0.8</v>
      </c>
      <c r="O791" s="86">
        <v>1.1100000000000001</v>
      </c>
      <c r="P791" s="84">
        <v>-43.64</v>
      </c>
      <c r="Q791" s="85">
        <v>9.6000000000000002E-2</v>
      </c>
      <c r="R791" s="86">
        <v>1</v>
      </c>
      <c r="S791" s="84">
        <v>127.98</v>
      </c>
      <c r="T791" s="108">
        <v>21486630439</v>
      </c>
      <c r="U791" s="11" t="s">
        <v>48</v>
      </c>
      <c r="V791" s="11" t="s">
        <v>198</v>
      </c>
    </row>
    <row r="792" spans="1:22" x14ac:dyDescent="0.25">
      <c r="A792" s="11" t="s">
        <v>1687</v>
      </c>
      <c r="B792" s="82" t="s">
        <v>1688</v>
      </c>
      <c r="C792" s="109" t="s">
        <v>90</v>
      </c>
      <c r="D792" s="11" t="s">
        <v>45</v>
      </c>
      <c r="E792" s="11" t="s">
        <v>54</v>
      </c>
      <c r="F792" s="11" t="s">
        <v>91</v>
      </c>
      <c r="G792" s="83">
        <v>43201</v>
      </c>
      <c r="H792" s="84">
        <v>130.35</v>
      </c>
      <c r="I792" s="86">
        <v>3.45</v>
      </c>
      <c r="J792" s="84">
        <v>96</v>
      </c>
      <c r="K792" s="85">
        <v>0.73650000000000004</v>
      </c>
      <c r="L792" s="86">
        <v>27.83</v>
      </c>
      <c r="M792" s="85">
        <v>1.77E-2</v>
      </c>
      <c r="N792" s="86">
        <v>0.6</v>
      </c>
      <c r="O792" s="86">
        <v>0.8</v>
      </c>
      <c r="P792" s="84">
        <v>-30.11</v>
      </c>
      <c r="Q792" s="85">
        <v>9.6600000000000005E-2</v>
      </c>
      <c r="R792" s="86">
        <v>14</v>
      </c>
      <c r="S792" s="84">
        <v>35.36</v>
      </c>
      <c r="T792" s="108">
        <v>40929312000</v>
      </c>
      <c r="U792" s="11" t="s">
        <v>48</v>
      </c>
      <c r="V792" s="11" t="s">
        <v>394</v>
      </c>
    </row>
    <row r="793" spans="1:22" x14ac:dyDescent="0.25">
      <c r="A793" s="11" t="s">
        <v>1689</v>
      </c>
      <c r="B793" s="82" t="s">
        <v>1690</v>
      </c>
      <c r="C793" s="109" t="s">
        <v>70</v>
      </c>
      <c r="D793" s="11" t="s">
        <v>45</v>
      </c>
      <c r="E793" s="11" t="s">
        <v>46</v>
      </c>
      <c r="F793" s="11" t="s">
        <v>47</v>
      </c>
      <c r="G793" s="83">
        <v>43474</v>
      </c>
      <c r="H793" s="84">
        <v>0</v>
      </c>
      <c r="I793" s="86">
        <v>0.85</v>
      </c>
      <c r="J793" s="84">
        <v>27.37</v>
      </c>
      <c r="K793" s="11" t="s">
        <v>56</v>
      </c>
      <c r="L793" s="86">
        <v>32.200000000000003</v>
      </c>
      <c r="M793" s="85">
        <v>4.3799999999999999E-2</v>
      </c>
      <c r="N793" s="86">
        <v>1.7</v>
      </c>
      <c r="O793" s="86">
        <v>0.72</v>
      </c>
      <c r="P793" s="84">
        <v>-27.56</v>
      </c>
      <c r="Q793" s="85">
        <v>0.11849999999999999</v>
      </c>
      <c r="R793" s="86">
        <v>0</v>
      </c>
      <c r="S793" s="84">
        <v>11.58</v>
      </c>
      <c r="T793" s="108">
        <v>33132535555</v>
      </c>
      <c r="U793" s="11" t="s">
        <v>48</v>
      </c>
      <c r="V793" s="11" t="s">
        <v>222</v>
      </c>
    </row>
    <row r="794" spans="1:22" x14ac:dyDescent="0.25">
      <c r="A794" s="11" t="s">
        <v>1691</v>
      </c>
      <c r="B794" s="82" t="s">
        <v>1692</v>
      </c>
      <c r="C794" s="109" t="s">
        <v>84</v>
      </c>
      <c r="D794" s="11" t="s">
        <v>45</v>
      </c>
      <c r="E794" s="11" t="s">
        <v>46</v>
      </c>
      <c r="F794" s="11" t="s">
        <v>47</v>
      </c>
      <c r="G794" s="83">
        <v>43432</v>
      </c>
      <c r="H794" s="84">
        <v>15.47</v>
      </c>
      <c r="I794" s="86">
        <v>4.12</v>
      </c>
      <c r="J794" s="84">
        <v>94.77</v>
      </c>
      <c r="K794" s="85">
        <v>6.1261000000000001</v>
      </c>
      <c r="L794" s="86">
        <v>23</v>
      </c>
      <c r="M794" s="85">
        <v>2.1499999999999998E-2</v>
      </c>
      <c r="N794" s="86">
        <v>0.3</v>
      </c>
      <c r="O794" s="86">
        <v>0.81</v>
      </c>
      <c r="P794" s="84">
        <v>-26.41</v>
      </c>
      <c r="Q794" s="85">
        <v>7.2499999999999995E-2</v>
      </c>
      <c r="R794" s="86">
        <v>20</v>
      </c>
      <c r="S794" s="84">
        <v>50.28</v>
      </c>
      <c r="T794" s="108">
        <v>275331480447</v>
      </c>
      <c r="U794" s="11" t="s">
        <v>48</v>
      </c>
      <c r="V794" s="11" t="s">
        <v>75</v>
      </c>
    </row>
    <row r="795" spans="1:22" x14ac:dyDescent="0.25">
      <c r="A795" s="11" t="s">
        <v>1693</v>
      </c>
      <c r="B795" s="82" t="s">
        <v>1694</v>
      </c>
      <c r="C795" s="109" t="s">
        <v>44</v>
      </c>
      <c r="D795" s="11" t="s">
        <v>45</v>
      </c>
      <c r="E795" s="11" t="s">
        <v>46</v>
      </c>
      <c r="F795" s="11" t="s">
        <v>47</v>
      </c>
      <c r="G795" s="83">
        <v>43283</v>
      </c>
      <c r="H795" s="84">
        <v>0</v>
      </c>
      <c r="I795" s="86">
        <v>-1.43</v>
      </c>
      <c r="J795" s="84">
        <v>12.99</v>
      </c>
      <c r="K795" s="11" t="s">
        <v>56</v>
      </c>
      <c r="L795" s="11" t="s">
        <v>56</v>
      </c>
      <c r="M795" s="85">
        <v>0</v>
      </c>
      <c r="N795" s="86">
        <v>2.2000000000000002</v>
      </c>
      <c r="O795" s="86">
        <v>1.26</v>
      </c>
      <c r="P795" s="84">
        <v>-7.43</v>
      </c>
      <c r="Q795" s="85">
        <v>-8.7900000000000006E-2</v>
      </c>
      <c r="R795" s="86">
        <v>0</v>
      </c>
      <c r="S795" s="84">
        <v>0</v>
      </c>
      <c r="T795" s="108">
        <v>5459592983</v>
      </c>
      <c r="U795" s="11" t="s">
        <v>63</v>
      </c>
      <c r="V795" s="11" t="s">
        <v>222</v>
      </c>
    </row>
    <row r="796" spans="1:22" x14ac:dyDescent="0.25">
      <c r="A796" s="11" t="s">
        <v>1695</v>
      </c>
      <c r="B796" s="82" t="s">
        <v>1696</v>
      </c>
      <c r="C796" s="109" t="s">
        <v>84</v>
      </c>
      <c r="D796" s="11" t="s">
        <v>45</v>
      </c>
      <c r="E796" s="11" t="s">
        <v>46</v>
      </c>
      <c r="F796" s="11" t="s">
        <v>47</v>
      </c>
      <c r="G796" s="83">
        <v>43214</v>
      </c>
      <c r="H796" s="84">
        <v>0.52</v>
      </c>
      <c r="I796" s="86">
        <v>2.2799999999999998</v>
      </c>
      <c r="J796" s="84">
        <v>38</v>
      </c>
      <c r="K796" s="85">
        <v>73.076899999999995</v>
      </c>
      <c r="L796" s="86">
        <v>16.670000000000002</v>
      </c>
      <c r="M796" s="85">
        <v>4.2099999999999999E-2</v>
      </c>
      <c r="N796" s="86">
        <v>1.8</v>
      </c>
      <c r="O796" s="86">
        <v>1.28</v>
      </c>
      <c r="P796" s="84">
        <v>-35.950000000000003</v>
      </c>
      <c r="Q796" s="85">
        <v>4.0800000000000003E-2</v>
      </c>
      <c r="R796" s="86">
        <v>5</v>
      </c>
      <c r="S796" s="84">
        <v>58.32</v>
      </c>
      <c r="T796" s="108">
        <v>9716904000</v>
      </c>
      <c r="U796" s="11" t="s">
        <v>63</v>
      </c>
      <c r="V796" s="11" t="s">
        <v>304</v>
      </c>
    </row>
    <row r="797" spans="1:22" x14ac:dyDescent="0.25">
      <c r="A797" s="11" t="s">
        <v>1697</v>
      </c>
      <c r="B797" s="82" t="s">
        <v>1698</v>
      </c>
      <c r="C797" s="109" t="s">
        <v>70</v>
      </c>
      <c r="D797" s="11" t="s">
        <v>45</v>
      </c>
      <c r="E797" s="11" t="s">
        <v>46</v>
      </c>
      <c r="F797" s="11" t="s">
        <v>47</v>
      </c>
      <c r="G797" s="83">
        <v>43220</v>
      </c>
      <c r="H797" s="84">
        <v>0</v>
      </c>
      <c r="I797" s="86">
        <v>0.71</v>
      </c>
      <c r="J797" s="84">
        <v>18.41</v>
      </c>
      <c r="K797" s="11" t="s">
        <v>56</v>
      </c>
      <c r="L797" s="86">
        <v>25.93</v>
      </c>
      <c r="M797" s="85">
        <v>3.7999999999999999E-2</v>
      </c>
      <c r="N797" s="86">
        <v>0.9</v>
      </c>
      <c r="O797" s="86">
        <v>0.79</v>
      </c>
      <c r="P797" s="84">
        <v>-10.210000000000001</v>
      </c>
      <c r="Q797" s="85">
        <v>8.7099999999999997E-2</v>
      </c>
      <c r="R797" s="86">
        <v>3</v>
      </c>
      <c r="S797" s="84">
        <v>0</v>
      </c>
      <c r="T797" s="108">
        <v>8152076802</v>
      </c>
      <c r="U797" s="11" t="s">
        <v>63</v>
      </c>
      <c r="V797" s="11" t="s">
        <v>67</v>
      </c>
    </row>
    <row r="798" spans="1:22" x14ac:dyDescent="0.25">
      <c r="A798" s="11" t="s">
        <v>1699</v>
      </c>
      <c r="B798" s="82" t="s">
        <v>1700</v>
      </c>
      <c r="C798" s="109" t="s">
        <v>84</v>
      </c>
      <c r="D798" s="11" t="s">
        <v>85</v>
      </c>
      <c r="E798" s="11" t="s">
        <v>46</v>
      </c>
      <c r="F798" s="11" t="s">
        <v>86</v>
      </c>
      <c r="G798" s="83">
        <v>43237</v>
      </c>
      <c r="H798" s="84">
        <v>9.18</v>
      </c>
      <c r="I798" s="86">
        <v>1.0900000000000001</v>
      </c>
      <c r="J798" s="84">
        <v>34.96</v>
      </c>
      <c r="K798" s="85">
        <v>3.8083</v>
      </c>
      <c r="L798" s="86">
        <v>32.07</v>
      </c>
      <c r="M798" s="85">
        <v>6.8999999999999999E-3</v>
      </c>
      <c r="N798" s="86">
        <v>0.9</v>
      </c>
      <c r="O798" s="86">
        <v>3.18</v>
      </c>
      <c r="P798" s="84">
        <v>-3.89</v>
      </c>
      <c r="Q798" s="85">
        <v>0.1179</v>
      </c>
      <c r="R798" s="86">
        <v>0</v>
      </c>
      <c r="S798" s="84">
        <v>21.09</v>
      </c>
      <c r="T798" s="108">
        <v>3315606313</v>
      </c>
      <c r="U798" s="11" t="s">
        <v>63</v>
      </c>
      <c r="V798" s="11" t="s">
        <v>139</v>
      </c>
    </row>
    <row r="799" spans="1:22" x14ac:dyDescent="0.25">
      <c r="A799" s="11" t="s">
        <v>76</v>
      </c>
      <c r="B799" s="82" t="s">
        <v>77</v>
      </c>
      <c r="C799" s="109" t="s">
        <v>70</v>
      </c>
      <c r="D799" s="11" t="s">
        <v>45</v>
      </c>
      <c r="E799" s="11" t="s">
        <v>46</v>
      </c>
      <c r="F799" s="11" t="s">
        <v>47</v>
      </c>
      <c r="G799" s="83">
        <v>43452</v>
      </c>
      <c r="H799" s="84">
        <v>0</v>
      </c>
      <c r="I799" s="86">
        <v>1.21</v>
      </c>
      <c r="J799" s="84">
        <v>26.15</v>
      </c>
      <c r="K799" s="11" t="s">
        <v>56</v>
      </c>
      <c r="L799" s="86">
        <v>21.61</v>
      </c>
      <c r="M799" s="85">
        <v>4.7800000000000002E-2</v>
      </c>
      <c r="N799" s="86">
        <v>1.6</v>
      </c>
      <c r="O799" s="86">
        <v>1.35</v>
      </c>
      <c r="P799" s="84">
        <v>-8.7899999999999991</v>
      </c>
      <c r="Q799" s="85">
        <v>6.5600000000000006E-2</v>
      </c>
      <c r="R799" s="86">
        <v>7</v>
      </c>
      <c r="S799" s="84">
        <v>17.84</v>
      </c>
      <c r="T799" s="108">
        <v>19591579714</v>
      </c>
      <c r="U799" s="11" t="s">
        <v>48</v>
      </c>
      <c r="V799" s="11" t="s">
        <v>71</v>
      </c>
    </row>
    <row r="800" spans="1:22" x14ac:dyDescent="0.25">
      <c r="A800" s="11" t="s">
        <v>1701</v>
      </c>
      <c r="B800" s="82" t="s">
        <v>1702</v>
      </c>
      <c r="C800" s="109" t="s">
        <v>44</v>
      </c>
      <c r="D800" s="11" t="s">
        <v>45</v>
      </c>
      <c r="E800" s="11" t="s">
        <v>46</v>
      </c>
      <c r="F800" s="11" t="s">
        <v>47</v>
      </c>
      <c r="G800" s="83">
        <v>43225</v>
      </c>
      <c r="H800" s="84">
        <v>253.72</v>
      </c>
      <c r="I800" s="86">
        <v>6.59</v>
      </c>
      <c r="J800" s="84">
        <v>418.4</v>
      </c>
      <c r="K800" s="85">
        <v>1.6491</v>
      </c>
      <c r="L800" s="86">
        <v>63.49</v>
      </c>
      <c r="M800" s="85">
        <v>5.4999999999999997E-3</v>
      </c>
      <c r="N800" s="95" t="e">
        <v>#N/A</v>
      </c>
      <c r="O800" s="86">
        <v>1.17</v>
      </c>
      <c r="P800" s="84">
        <v>-64.2</v>
      </c>
      <c r="Q800" s="85">
        <v>0.27500000000000002</v>
      </c>
      <c r="R800" s="86">
        <v>8</v>
      </c>
      <c r="S800" s="84">
        <v>36.78</v>
      </c>
      <c r="T800" s="108">
        <v>82725193</v>
      </c>
      <c r="U800" s="11" t="s">
        <v>169</v>
      </c>
      <c r="V800" s="11" t="s">
        <v>336</v>
      </c>
    </row>
    <row r="801" spans="1:22" x14ac:dyDescent="0.25">
      <c r="A801" s="11" t="s">
        <v>1703</v>
      </c>
      <c r="B801" s="82" t="s">
        <v>1704</v>
      </c>
      <c r="C801" s="109" t="s">
        <v>44</v>
      </c>
      <c r="D801" s="11" t="s">
        <v>45</v>
      </c>
      <c r="E801" s="11" t="s">
        <v>46</v>
      </c>
      <c r="F801" s="11" t="s">
        <v>47</v>
      </c>
      <c r="G801" s="83">
        <v>43263</v>
      </c>
      <c r="H801" s="84">
        <v>33.700000000000003</v>
      </c>
      <c r="I801" s="86">
        <v>5.53</v>
      </c>
      <c r="J801" s="84">
        <v>124.39</v>
      </c>
      <c r="K801" s="85">
        <v>3.6911</v>
      </c>
      <c r="L801" s="86">
        <v>22.49</v>
      </c>
      <c r="M801" s="85">
        <v>1.61E-2</v>
      </c>
      <c r="N801" s="86">
        <v>1.7</v>
      </c>
      <c r="O801" s="86">
        <v>1.17</v>
      </c>
      <c r="P801" s="84">
        <v>-87.7</v>
      </c>
      <c r="Q801" s="85">
        <v>7.0000000000000007E-2</v>
      </c>
      <c r="R801" s="86">
        <v>0</v>
      </c>
      <c r="S801" s="84">
        <v>38.39</v>
      </c>
      <c r="T801" s="108">
        <v>13526044143</v>
      </c>
      <c r="U801" s="11" t="s">
        <v>48</v>
      </c>
      <c r="V801" s="11" t="s">
        <v>1050</v>
      </c>
    </row>
    <row r="802" spans="1:22" x14ac:dyDescent="0.25">
      <c r="A802" s="11" t="s">
        <v>1705</v>
      </c>
      <c r="B802" s="82" t="s">
        <v>1706</v>
      </c>
      <c r="C802" s="109" t="s">
        <v>70</v>
      </c>
      <c r="D802" s="11" t="s">
        <v>45</v>
      </c>
      <c r="E802" s="11" t="s">
        <v>46</v>
      </c>
      <c r="F802" s="11" t="s">
        <v>47</v>
      </c>
      <c r="G802" s="83">
        <v>43281</v>
      </c>
      <c r="H802" s="84">
        <v>0</v>
      </c>
      <c r="I802" s="86">
        <v>-0.34</v>
      </c>
      <c r="J802" s="84">
        <v>22.67</v>
      </c>
      <c r="K802" s="11" t="s">
        <v>56</v>
      </c>
      <c r="L802" s="11" t="s">
        <v>56</v>
      </c>
      <c r="M802" s="85">
        <v>8.8000000000000005E-3</v>
      </c>
      <c r="N802" s="86">
        <v>2.8</v>
      </c>
      <c r="O802" s="86">
        <v>1.63</v>
      </c>
      <c r="P802" s="84">
        <v>-9.85</v>
      </c>
      <c r="Q802" s="85">
        <v>-0.37590000000000001</v>
      </c>
      <c r="R802" s="86">
        <v>0</v>
      </c>
      <c r="S802" s="84">
        <v>37.28</v>
      </c>
      <c r="T802" s="108">
        <v>4018679175</v>
      </c>
      <c r="U802" s="11" t="s">
        <v>63</v>
      </c>
      <c r="V802" s="11" t="s">
        <v>406</v>
      </c>
    </row>
    <row r="803" spans="1:22" x14ac:dyDescent="0.25">
      <c r="A803" s="11" t="s">
        <v>1707</v>
      </c>
      <c r="B803" s="82" t="s">
        <v>1708</v>
      </c>
      <c r="C803" s="109" t="s">
        <v>44</v>
      </c>
      <c r="D803" s="11" t="s">
        <v>45</v>
      </c>
      <c r="E803" s="11" t="s">
        <v>46</v>
      </c>
      <c r="F803" s="11" t="s">
        <v>47</v>
      </c>
      <c r="G803" s="83">
        <v>43488</v>
      </c>
      <c r="H803" s="84">
        <v>0</v>
      </c>
      <c r="I803" s="86">
        <v>-0.68</v>
      </c>
      <c r="J803" s="84">
        <v>76.28</v>
      </c>
      <c r="K803" s="11" t="s">
        <v>56</v>
      </c>
      <c r="L803" s="11" t="s">
        <v>56</v>
      </c>
      <c r="M803" s="85">
        <v>4.1999999999999997E-3</v>
      </c>
      <c r="N803" s="86">
        <v>1.5</v>
      </c>
      <c r="O803" s="86">
        <v>1.69</v>
      </c>
      <c r="P803" s="84">
        <v>-14.54</v>
      </c>
      <c r="Q803" s="85">
        <v>-0.60340000000000005</v>
      </c>
      <c r="R803" s="86">
        <v>0</v>
      </c>
      <c r="S803" s="84">
        <v>62.01</v>
      </c>
      <c r="T803" s="108">
        <v>7304191283</v>
      </c>
      <c r="U803" s="11" t="s">
        <v>63</v>
      </c>
      <c r="V803" s="11" t="s">
        <v>222</v>
      </c>
    </row>
    <row r="804" spans="1:22" x14ac:dyDescent="0.25">
      <c r="A804" s="11" t="s">
        <v>78</v>
      </c>
      <c r="B804" s="82" t="s">
        <v>79</v>
      </c>
      <c r="C804" s="109" t="s">
        <v>53</v>
      </c>
      <c r="D804" s="11" t="s">
        <v>45</v>
      </c>
      <c r="E804" s="11" t="s">
        <v>46</v>
      </c>
      <c r="F804" s="11" t="s">
        <v>47</v>
      </c>
      <c r="G804" s="83">
        <v>43452</v>
      </c>
      <c r="H804" s="84">
        <v>31.81</v>
      </c>
      <c r="I804" s="86">
        <v>2.25</v>
      </c>
      <c r="J804" s="84">
        <v>52.38</v>
      </c>
      <c r="K804" s="85">
        <v>1.6467000000000001</v>
      </c>
      <c r="L804" s="86">
        <v>23.28</v>
      </c>
      <c r="M804" s="85">
        <v>2.75E-2</v>
      </c>
      <c r="N804" s="86">
        <v>0.2</v>
      </c>
      <c r="O804" s="86">
        <v>0.78</v>
      </c>
      <c r="P804" s="84">
        <v>-58.06</v>
      </c>
      <c r="Q804" s="85">
        <v>7.3899999999999993E-2</v>
      </c>
      <c r="R804" s="86">
        <v>14</v>
      </c>
      <c r="S804" s="84">
        <v>35.19</v>
      </c>
      <c r="T804" s="108">
        <v>26924525289</v>
      </c>
      <c r="U804" s="11" t="s">
        <v>48</v>
      </c>
      <c r="V804" s="11" t="s">
        <v>80</v>
      </c>
    </row>
    <row r="805" spans="1:22" x14ac:dyDescent="0.25">
      <c r="A805" s="11" t="s">
        <v>1709</v>
      </c>
      <c r="B805" s="82" t="s">
        <v>1710</v>
      </c>
      <c r="C805" s="109" t="s">
        <v>90</v>
      </c>
      <c r="D805" s="11" t="s">
        <v>85</v>
      </c>
      <c r="E805" s="11" t="s">
        <v>46</v>
      </c>
      <c r="F805" s="11" t="s">
        <v>86</v>
      </c>
      <c r="G805" s="83">
        <v>43242</v>
      </c>
      <c r="H805" s="84">
        <v>27.23</v>
      </c>
      <c r="I805" s="86">
        <v>2.36</v>
      </c>
      <c r="J805" s="84">
        <v>110.2</v>
      </c>
      <c r="K805" s="85">
        <v>4.0469999999999997</v>
      </c>
      <c r="L805" s="86">
        <v>46.69</v>
      </c>
      <c r="M805" s="85">
        <v>1.2699999999999999E-2</v>
      </c>
      <c r="N805" s="86">
        <v>1.2</v>
      </c>
      <c r="O805" s="86">
        <v>4.42</v>
      </c>
      <c r="P805" s="84">
        <v>5.57</v>
      </c>
      <c r="Q805" s="85">
        <v>0.191</v>
      </c>
      <c r="R805" s="86">
        <v>14</v>
      </c>
      <c r="S805" s="84">
        <v>24.05</v>
      </c>
      <c r="T805" s="108">
        <v>27898672027</v>
      </c>
      <c r="U805" s="11" t="s">
        <v>48</v>
      </c>
      <c r="V805" s="11" t="s">
        <v>100</v>
      </c>
    </row>
    <row r="806" spans="1:22" x14ac:dyDescent="0.25">
      <c r="A806" s="11" t="s">
        <v>1711</v>
      </c>
      <c r="B806" s="82" t="s">
        <v>1712</v>
      </c>
      <c r="C806" s="109" t="s">
        <v>70</v>
      </c>
      <c r="D806" s="11" t="s">
        <v>45</v>
      </c>
      <c r="E806" s="11" t="s">
        <v>46</v>
      </c>
      <c r="F806" s="11" t="s">
        <v>47</v>
      </c>
      <c r="G806" s="83">
        <v>43421</v>
      </c>
      <c r="H806" s="84">
        <v>0</v>
      </c>
      <c r="I806" s="86">
        <v>4.1399999999999997</v>
      </c>
      <c r="J806" s="84">
        <v>74.819999999999993</v>
      </c>
      <c r="K806" s="11" t="s">
        <v>56</v>
      </c>
      <c r="L806" s="86">
        <v>18.07</v>
      </c>
      <c r="M806" s="85">
        <v>4.0899999999999999E-2</v>
      </c>
      <c r="N806" s="86">
        <v>0.9</v>
      </c>
      <c r="O806" s="86">
        <v>0.83</v>
      </c>
      <c r="P806" s="84">
        <v>-24.31</v>
      </c>
      <c r="Q806" s="85">
        <v>4.7899999999999998E-2</v>
      </c>
      <c r="R806" s="86">
        <v>15</v>
      </c>
      <c r="S806" s="84">
        <v>67.180000000000007</v>
      </c>
      <c r="T806" s="108">
        <v>316773363627</v>
      </c>
      <c r="U806" s="11" t="s">
        <v>48</v>
      </c>
      <c r="V806" s="11" t="s">
        <v>222</v>
      </c>
    </row>
    <row r="807" spans="1:22" x14ac:dyDescent="0.25">
      <c r="A807" s="11" t="s">
        <v>1713</v>
      </c>
      <c r="B807" s="82" t="s">
        <v>1714</v>
      </c>
      <c r="C807" s="109" t="s">
        <v>44</v>
      </c>
      <c r="D807" s="11" t="s">
        <v>45</v>
      </c>
      <c r="E807" s="11" t="s">
        <v>46</v>
      </c>
      <c r="F807" s="11" t="s">
        <v>47</v>
      </c>
      <c r="G807" s="83">
        <v>43263</v>
      </c>
      <c r="H807" s="84">
        <v>0</v>
      </c>
      <c r="I807" s="86">
        <v>-0.18</v>
      </c>
      <c r="J807" s="84">
        <v>42.79</v>
      </c>
      <c r="K807" s="11" t="s">
        <v>56</v>
      </c>
      <c r="L807" s="11" t="s">
        <v>56</v>
      </c>
      <c r="M807" s="85">
        <v>8.2000000000000007E-3</v>
      </c>
      <c r="N807" s="86">
        <v>1.1000000000000001</v>
      </c>
      <c r="O807" s="86">
        <v>2.23</v>
      </c>
      <c r="P807" s="84">
        <v>-7.25</v>
      </c>
      <c r="Q807" s="85">
        <v>-1.2311000000000001</v>
      </c>
      <c r="R807" s="86">
        <v>7</v>
      </c>
      <c r="S807" s="84">
        <v>40.83</v>
      </c>
      <c r="T807" s="108">
        <v>9522829123</v>
      </c>
      <c r="U807" s="11" t="s">
        <v>63</v>
      </c>
      <c r="V807" s="11" t="s">
        <v>87</v>
      </c>
    </row>
    <row r="808" spans="1:22" x14ac:dyDescent="0.25">
      <c r="A808" s="11" t="s">
        <v>1715</v>
      </c>
      <c r="B808" s="82" t="s">
        <v>1716</v>
      </c>
      <c r="C808" s="109" t="s">
        <v>90</v>
      </c>
      <c r="D808" s="11" t="s">
        <v>45</v>
      </c>
      <c r="E808" s="11" t="s">
        <v>46</v>
      </c>
      <c r="F808" s="11" t="s">
        <v>47</v>
      </c>
      <c r="G808" s="83">
        <v>43483</v>
      </c>
      <c r="H808" s="84">
        <v>0</v>
      </c>
      <c r="I808" s="86">
        <v>0.83</v>
      </c>
      <c r="J808" s="84">
        <v>28.68</v>
      </c>
      <c r="K808" s="11" t="s">
        <v>56</v>
      </c>
      <c r="L808" s="86">
        <v>34.549999999999997</v>
      </c>
      <c r="M808" s="85">
        <v>2.8199999999999999E-2</v>
      </c>
      <c r="N808" s="86">
        <v>1.7</v>
      </c>
      <c r="O808" s="86">
        <v>1.82</v>
      </c>
      <c r="P808" s="84">
        <v>-19.47</v>
      </c>
      <c r="Q808" s="85">
        <v>0.1303</v>
      </c>
      <c r="R808" s="86">
        <v>0</v>
      </c>
      <c r="S808" s="84">
        <v>28.83</v>
      </c>
      <c r="T808" s="108">
        <v>6833947908</v>
      </c>
      <c r="U808" s="11" t="s">
        <v>63</v>
      </c>
      <c r="V808" s="11" t="s">
        <v>67</v>
      </c>
    </row>
    <row r="809" spans="1:22" x14ac:dyDescent="0.25">
      <c r="A809" s="11" t="s">
        <v>1717</v>
      </c>
      <c r="B809" s="82" t="s">
        <v>1718</v>
      </c>
      <c r="C809" s="109" t="s">
        <v>44</v>
      </c>
      <c r="D809" s="11" t="s">
        <v>45</v>
      </c>
      <c r="E809" s="11" t="s">
        <v>46</v>
      </c>
      <c r="F809" s="11" t="s">
        <v>47</v>
      </c>
      <c r="G809" s="83">
        <v>43225</v>
      </c>
      <c r="H809" s="84">
        <v>37.04</v>
      </c>
      <c r="I809" s="86">
        <v>2.0699999999999998</v>
      </c>
      <c r="J809" s="84">
        <v>70.319999999999993</v>
      </c>
      <c r="K809" s="85">
        <v>1.8985000000000001</v>
      </c>
      <c r="L809" s="86">
        <v>33.97</v>
      </c>
      <c r="M809" s="85">
        <v>1.0200000000000001E-2</v>
      </c>
      <c r="N809" s="86">
        <v>1.2</v>
      </c>
      <c r="O809" s="86">
        <v>1.42</v>
      </c>
      <c r="P809" s="84">
        <v>-15.12</v>
      </c>
      <c r="Q809" s="85">
        <v>0.12740000000000001</v>
      </c>
      <c r="R809" s="86">
        <v>7</v>
      </c>
      <c r="S809" s="84">
        <v>29.34</v>
      </c>
      <c r="T809" s="108">
        <v>12637629065</v>
      </c>
      <c r="U809" s="11" t="s">
        <v>48</v>
      </c>
      <c r="V809" s="11" t="s">
        <v>152</v>
      </c>
    </row>
    <row r="810" spans="1:22" x14ac:dyDescent="0.25">
      <c r="A810" s="11" t="s">
        <v>1719</v>
      </c>
      <c r="B810" s="82" t="s">
        <v>1720</v>
      </c>
      <c r="C810" s="109" t="s">
        <v>84</v>
      </c>
      <c r="D810" s="11" t="s">
        <v>85</v>
      </c>
      <c r="E810" s="11" t="s">
        <v>46</v>
      </c>
      <c r="F810" s="11" t="s">
        <v>86</v>
      </c>
      <c r="G810" s="83">
        <v>43214</v>
      </c>
      <c r="H810" s="84">
        <v>62.06</v>
      </c>
      <c r="I810" s="86">
        <v>3.43</v>
      </c>
      <c r="J810" s="84">
        <v>94.65</v>
      </c>
      <c r="K810" s="85">
        <v>1.5250999999999999</v>
      </c>
      <c r="L810" s="86">
        <v>27.59</v>
      </c>
      <c r="M810" s="85">
        <v>1.2699999999999999E-2</v>
      </c>
      <c r="N810" s="86">
        <v>0.6</v>
      </c>
      <c r="O810" s="86">
        <v>1.66</v>
      </c>
      <c r="P810" s="84">
        <v>-26.41</v>
      </c>
      <c r="Q810" s="85">
        <v>9.5500000000000002E-2</v>
      </c>
      <c r="R810" s="86">
        <v>0</v>
      </c>
      <c r="S810" s="84">
        <v>0</v>
      </c>
      <c r="T810" s="108">
        <v>29559384776</v>
      </c>
      <c r="U810" s="11" t="s">
        <v>48</v>
      </c>
      <c r="V810" s="11" t="s">
        <v>375</v>
      </c>
    </row>
    <row r="811" spans="1:22" x14ac:dyDescent="0.25">
      <c r="A811" s="11" t="s">
        <v>1721</v>
      </c>
      <c r="B811" s="82" t="s">
        <v>1722</v>
      </c>
      <c r="C811" s="109" t="s">
        <v>84</v>
      </c>
      <c r="D811" s="11" t="s">
        <v>85</v>
      </c>
      <c r="E811" s="11" t="s">
        <v>46</v>
      </c>
      <c r="F811" s="11" t="s">
        <v>86</v>
      </c>
      <c r="G811" s="83">
        <v>43475</v>
      </c>
      <c r="H811" s="84">
        <v>52.6</v>
      </c>
      <c r="I811" s="86">
        <v>4.6100000000000003</v>
      </c>
      <c r="J811" s="84">
        <v>118.08</v>
      </c>
      <c r="K811" s="85">
        <v>2.2448999999999999</v>
      </c>
      <c r="L811" s="86">
        <v>25.61</v>
      </c>
      <c r="M811" s="85">
        <v>8.0999999999999996E-3</v>
      </c>
      <c r="N811" s="86">
        <v>1.2</v>
      </c>
      <c r="O811" s="86">
        <v>1.89</v>
      </c>
      <c r="P811" s="84">
        <v>-42.09</v>
      </c>
      <c r="Q811" s="85">
        <v>8.5599999999999996E-2</v>
      </c>
      <c r="R811" s="86">
        <v>2</v>
      </c>
      <c r="S811" s="84">
        <v>77.930000000000007</v>
      </c>
      <c r="T811" s="108">
        <v>24085486453</v>
      </c>
      <c r="U811" s="11" t="s">
        <v>48</v>
      </c>
      <c r="V811" s="11" t="s">
        <v>87</v>
      </c>
    </row>
    <row r="812" spans="1:22" x14ac:dyDescent="0.25">
      <c r="A812" s="11" t="s">
        <v>1723</v>
      </c>
      <c r="B812" s="82" t="s">
        <v>1826</v>
      </c>
      <c r="C812" s="109" t="s">
        <v>106</v>
      </c>
      <c r="D812" s="11" t="s">
        <v>85</v>
      </c>
      <c r="E812" s="11" t="s">
        <v>54</v>
      </c>
      <c r="F812" s="11" t="s">
        <v>107</v>
      </c>
      <c r="G812" s="83">
        <v>43482</v>
      </c>
      <c r="H812" s="84">
        <v>102.92</v>
      </c>
      <c r="I812" s="86">
        <v>2.67</v>
      </c>
      <c r="J812" s="84">
        <v>49.01</v>
      </c>
      <c r="K812" s="85">
        <v>0.47620000000000001</v>
      </c>
      <c r="L812" s="86">
        <v>18.36</v>
      </c>
      <c r="M812" s="85">
        <v>8.9999999999999993E-3</v>
      </c>
      <c r="N812" s="86">
        <v>1.5</v>
      </c>
      <c r="O812" s="11" t="s">
        <v>56</v>
      </c>
      <c r="P812" s="11" t="s">
        <v>56</v>
      </c>
      <c r="Q812" s="85">
        <v>4.9299999999999997E-2</v>
      </c>
      <c r="R812" s="86">
        <v>5</v>
      </c>
      <c r="S812" s="84">
        <v>56.43</v>
      </c>
      <c r="T812" s="108">
        <v>9418991428</v>
      </c>
      <c r="U812" s="11" t="s">
        <v>63</v>
      </c>
      <c r="V812" s="11" t="s">
        <v>268</v>
      </c>
    </row>
    <row r="813" spans="1:22" x14ac:dyDescent="0.25">
      <c r="A813" s="11" t="s">
        <v>1735</v>
      </c>
      <c r="B813" s="82" t="s">
        <v>1822</v>
      </c>
      <c r="C813" s="109" t="s">
        <v>90</v>
      </c>
      <c r="D813" s="11" t="s">
        <v>85</v>
      </c>
      <c r="E813" s="11" t="s">
        <v>46</v>
      </c>
      <c r="F813" s="11" t="s">
        <v>86</v>
      </c>
      <c r="G813" s="83">
        <v>43475</v>
      </c>
      <c r="H813" s="84">
        <v>75</v>
      </c>
      <c r="I813" s="86">
        <v>1.95</v>
      </c>
      <c r="J813" s="84">
        <v>86.97</v>
      </c>
      <c r="K813" s="85">
        <v>1.1596</v>
      </c>
      <c r="L813" s="86">
        <v>44.6</v>
      </c>
      <c r="M813" s="85">
        <v>4.7999999999999996E-3</v>
      </c>
      <c r="N813" s="86">
        <v>0.9</v>
      </c>
      <c r="O813" s="86">
        <v>4.0599999999999996</v>
      </c>
      <c r="P813" s="84">
        <v>-8.7799999999999994</v>
      </c>
      <c r="Q813" s="85">
        <v>0.18049999999999999</v>
      </c>
      <c r="R813" s="86">
        <v>5</v>
      </c>
      <c r="S813" s="84">
        <v>15.55</v>
      </c>
      <c r="T813" s="108">
        <v>41784806662</v>
      </c>
      <c r="U813" s="11" t="s">
        <v>48</v>
      </c>
      <c r="V813" s="11" t="s">
        <v>108</v>
      </c>
    </row>
    <row r="814" spans="1:22" x14ac:dyDescent="0.25">
      <c r="A814" s="110"/>
      <c r="B814" s="111"/>
      <c r="C814" s="112"/>
      <c r="D814" s="110"/>
      <c r="E814" s="110"/>
      <c r="F814" s="110"/>
      <c r="G814" s="113"/>
      <c r="H814" s="114"/>
      <c r="I814" s="115"/>
      <c r="J814" s="114"/>
      <c r="K814" s="116"/>
      <c r="L814" s="115"/>
      <c r="M814" s="116"/>
      <c r="N814" s="115"/>
      <c r="O814" s="115"/>
      <c r="P814" s="114"/>
      <c r="Q814" s="116"/>
      <c r="R814" s="115"/>
      <c r="S814" s="114"/>
      <c r="T814" s="117"/>
      <c r="U814" s="110"/>
      <c r="V814" s="110"/>
    </row>
    <row r="815" spans="1:22" x14ac:dyDescent="0.25">
      <c r="A815" s="11"/>
      <c r="B815" s="82"/>
      <c r="C815" s="109"/>
      <c r="D815" s="11"/>
      <c r="E815" s="11"/>
      <c r="F815" s="11"/>
      <c r="G815" s="83"/>
      <c r="H815" s="84"/>
      <c r="I815" s="86"/>
      <c r="J815" s="84"/>
      <c r="K815" s="85"/>
      <c r="L815" s="86"/>
      <c r="M815" s="85"/>
      <c r="N815" s="86"/>
      <c r="O815" s="86"/>
      <c r="P815" s="84"/>
      <c r="Q815" s="85"/>
      <c r="R815" s="86"/>
      <c r="S815" s="84"/>
      <c r="T815" s="108"/>
      <c r="U815" s="11"/>
      <c r="V815" s="11"/>
    </row>
    <row r="816" spans="1:22" x14ac:dyDescent="0.25">
      <c r="A816" s="11"/>
      <c r="B816" s="82"/>
      <c r="C816" s="109"/>
      <c r="D816" s="11"/>
      <c r="E816" s="11"/>
      <c r="F816" s="11"/>
      <c r="G816" s="83"/>
      <c r="H816" s="84"/>
      <c r="I816" s="86"/>
      <c r="J816" s="84"/>
      <c r="K816" s="85"/>
      <c r="L816" s="86"/>
      <c r="M816" s="85"/>
      <c r="N816" s="86"/>
      <c r="O816" s="11"/>
      <c r="P816" s="11"/>
      <c r="Q816" s="85"/>
      <c r="R816" s="86"/>
      <c r="S816" s="84"/>
      <c r="T816" s="108"/>
      <c r="U816" s="11"/>
      <c r="V816" s="11"/>
    </row>
    <row r="817" spans="1:22" x14ac:dyDescent="0.25">
      <c r="A817" s="11"/>
      <c r="B817" s="82"/>
      <c r="C817" s="109"/>
      <c r="D817" s="11"/>
      <c r="E817" s="11"/>
      <c r="F817" s="11"/>
      <c r="G817" s="83"/>
      <c r="H817" s="84"/>
      <c r="I817" s="86"/>
      <c r="J817" s="84"/>
      <c r="K817" s="85"/>
      <c r="L817" s="86"/>
      <c r="M817" s="85"/>
      <c r="N817" s="86"/>
      <c r="O817" s="86"/>
      <c r="P817" s="84"/>
      <c r="Q817" s="85"/>
      <c r="R817" s="86"/>
      <c r="S817" s="84"/>
      <c r="T817" s="108"/>
      <c r="U817" s="11"/>
      <c r="V817" s="11"/>
    </row>
    <row r="818" spans="1:22" x14ac:dyDescent="0.25">
      <c r="A818" s="11"/>
      <c r="B818" s="82"/>
      <c r="C818" s="109"/>
      <c r="D818" s="11"/>
      <c r="E818" s="11"/>
      <c r="F818" s="11"/>
      <c r="G818" s="83"/>
      <c r="H818" s="84"/>
      <c r="I818" s="86"/>
      <c r="J818" s="84"/>
      <c r="K818" s="85"/>
      <c r="L818" s="86"/>
      <c r="M818" s="85"/>
      <c r="N818" s="86"/>
      <c r="O818" s="86"/>
      <c r="P818" s="84"/>
      <c r="Q818" s="85"/>
      <c r="R818" s="86"/>
      <c r="S818" s="84"/>
      <c r="T818" s="108"/>
      <c r="U818" s="11"/>
      <c r="V818" s="11"/>
    </row>
    <row r="819" spans="1:22" ht="15.75" thickBot="1" x14ac:dyDescent="0.3">
      <c r="A819" s="128"/>
      <c r="B819" s="129"/>
      <c r="C819" s="130"/>
      <c r="D819" s="128"/>
      <c r="E819" s="128"/>
      <c r="F819" s="128"/>
      <c r="G819" s="131"/>
      <c r="H819" s="132"/>
      <c r="I819" s="133"/>
      <c r="J819" s="132"/>
      <c r="K819" s="134"/>
      <c r="L819" s="133"/>
      <c r="M819" s="134"/>
      <c r="N819" s="133"/>
      <c r="O819" s="133"/>
      <c r="P819" s="132"/>
      <c r="Q819" s="134"/>
      <c r="R819" s="133"/>
      <c r="S819" s="132"/>
      <c r="T819" s="135"/>
      <c r="U819" s="128"/>
      <c r="V819" s="128"/>
    </row>
    <row r="820" spans="1:22" ht="15.75" thickBot="1" x14ac:dyDescent="0.3">
      <c r="A820" s="119"/>
      <c r="B820" s="120"/>
      <c r="C820" s="121"/>
      <c r="D820" s="119"/>
      <c r="E820" s="119"/>
      <c r="F820" s="119"/>
      <c r="G820" s="122"/>
      <c r="H820" s="123"/>
      <c r="I820" s="124"/>
      <c r="J820" s="123"/>
      <c r="K820" s="125"/>
      <c r="L820" s="124"/>
      <c r="M820" s="125"/>
      <c r="N820" s="124"/>
      <c r="O820" s="124"/>
      <c r="P820" s="123"/>
      <c r="Q820" s="125"/>
      <c r="R820" s="124"/>
      <c r="S820" s="123"/>
      <c r="T820" s="126"/>
      <c r="U820" s="119"/>
      <c r="V820" s="119"/>
    </row>
    <row r="821" spans="1:22" ht="15.75" thickBot="1" x14ac:dyDescent="0.3">
      <c r="A821" s="119"/>
      <c r="B821" s="120"/>
      <c r="C821" s="121"/>
      <c r="D821" s="119"/>
      <c r="E821" s="119"/>
      <c r="F821" s="119"/>
      <c r="G821" s="122"/>
      <c r="H821" s="123"/>
      <c r="I821" s="124"/>
      <c r="J821" s="123"/>
      <c r="K821" s="119"/>
      <c r="L821" s="124"/>
      <c r="M821" s="125"/>
      <c r="N821" s="124"/>
      <c r="O821" s="124"/>
      <c r="P821" s="123"/>
      <c r="Q821" s="125"/>
      <c r="R821" s="124"/>
      <c r="S821" s="123"/>
      <c r="T821" s="126"/>
      <c r="U821" s="119"/>
      <c r="V821" s="119"/>
    </row>
    <row r="822" spans="1:22" ht="15.75" thickBot="1" x14ac:dyDescent="0.3">
      <c r="A822" s="119"/>
      <c r="B822" s="120"/>
      <c r="C822" s="121"/>
      <c r="D822" s="119"/>
      <c r="E822" s="119"/>
      <c r="F822" s="119"/>
      <c r="G822" s="122"/>
      <c r="H822" s="123"/>
      <c r="I822" s="124"/>
      <c r="J822" s="123"/>
      <c r="K822" s="125"/>
      <c r="L822" s="124"/>
      <c r="M822" s="125"/>
      <c r="N822" s="124"/>
      <c r="O822" s="124"/>
      <c r="P822" s="123"/>
      <c r="Q822" s="125"/>
      <c r="R822" s="124"/>
      <c r="S822" s="123"/>
      <c r="T822" s="126"/>
      <c r="U822" s="119"/>
      <c r="V822" s="119"/>
    </row>
    <row r="823" spans="1:22" ht="15.75" thickBot="1" x14ac:dyDescent="0.3">
      <c r="A823" s="119"/>
      <c r="B823" s="120"/>
      <c r="C823" s="121"/>
      <c r="D823" s="119"/>
      <c r="E823" s="119"/>
      <c r="F823" s="119"/>
      <c r="G823" s="122"/>
      <c r="H823" s="123"/>
      <c r="I823" s="124"/>
      <c r="J823" s="123"/>
      <c r="K823" s="125"/>
      <c r="L823" s="124"/>
      <c r="M823" s="125"/>
      <c r="N823" s="124"/>
      <c r="O823" s="124"/>
      <c r="P823" s="123"/>
      <c r="Q823" s="125"/>
      <c r="R823" s="124"/>
      <c r="S823" s="123"/>
      <c r="T823" s="127"/>
      <c r="U823" s="127"/>
      <c r="V823" s="119"/>
    </row>
    <row r="824" spans="1:22" ht="15.75" thickBot="1" x14ac:dyDescent="0.3">
      <c r="A824" s="119"/>
      <c r="B824" s="120"/>
      <c r="C824" s="121"/>
      <c r="D824" s="119"/>
      <c r="E824" s="119"/>
      <c r="F824" s="119"/>
      <c r="G824" s="122"/>
      <c r="H824" s="123"/>
      <c r="I824" s="124"/>
      <c r="J824" s="123"/>
      <c r="K824" s="125"/>
      <c r="L824" s="124"/>
      <c r="M824" s="125"/>
      <c r="N824" s="124"/>
      <c r="O824" s="124"/>
      <c r="P824" s="123"/>
      <c r="Q824" s="125"/>
      <c r="R824" s="124"/>
      <c r="S824" s="123"/>
      <c r="T824" s="127"/>
      <c r="U824" s="127"/>
      <c r="V824" s="119"/>
    </row>
    <row r="825" spans="1:22" ht="15.75" thickBot="1" x14ac:dyDescent="0.3">
      <c r="A825" s="119"/>
      <c r="B825" s="120"/>
      <c r="C825" s="121"/>
      <c r="D825" s="119"/>
      <c r="E825" s="119"/>
      <c r="F825" s="119"/>
      <c r="G825" s="122"/>
      <c r="H825" s="123"/>
      <c r="I825" s="124"/>
      <c r="J825" s="123"/>
      <c r="K825" s="125"/>
      <c r="L825" s="124"/>
      <c r="M825" s="125"/>
      <c r="N825" s="124"/>
      <c r="O825" s="124"/>
      <c r="P825" s="123"/>
      <c r="Q825" s="125"/>
      <c r="R825" s="124"/>
      <c r="S825" s="123"/>
      <c r="T825" s="127"/>
      <c r="U825" s="127"/>
      <c r="V825" s="119"/>
    </row>
    <row r="826" spans="1:22" ht="15.75" thickBot="1" x14ac:dyDescent="0.3">
      <c r="A826" s="119"/>
      <c r="B826" s="120"/>
      <c r="C826" s="121"/>
      <c r="D826" s="119"/>
      <c r="E826" s="119"/>
      <c r="F826" s="119"/>
      <c r="G826" s="122"/>
      <c r="H826" s="123"/>
      <c r="I826" s="124"/>
      <c r="J826" s="123"/>
      <c r="K826" s="125"/>
      <c r="L826" s="124"/>
      <c r="M826" s="125"/>
      <c r="N826" s="124"/>
      <c r="O826" s="124"/>
      <c r="P826" s="123"/>
      <c r="Q826" s="125"/>
      <c r="R826" s="124"/>
      <c r="S826" s="123"/>
      <c r="T826" s="126"/>
      <c r="U826" s="119"/>
      <c r="V826" s="119"/>
    </row>
    <row r="827" spans="1:22" ht="15.75" thickBot="1" x14ac:dyDescent="0.3">
      <c r="A827" s="119"/>
      <c r="B827" s="120"/>
      <c r="C827" s="121"/>
      <c r="D827" s="119"/>
      <c r="E827" s="119"/>
      <c r="F827" s="119"/>
      <c r="G827" s="122"/>
      <c r="H827" s="123"/>
      <c r="I827" s="124"/>
      <c r="J827" s="123"/>
      <c r="K827" s="125"/>
      <c r="L827" s="124"/>
      <c r="M827" s="125"/>
      <c r="N827" s="124"/>
      <c r="O827" s="124"/>
      <c r="P827" s="123"/>
      <c r="Q827" s="125"/>
      <c r="R827" s="124"/>
      <c r="S827" s="123"/>
      <c r="T827" s="127"/>
      <c r="U827" s="127"/>
      <c r="V827" s="119"/>
    </row>
    <row r="828" spans="1:22" ht="15.75" thickBot="1" x14ac:dyDescent="0.3">
      <c r="A828" s="119"/>
      <c r="B828" s="120"/>
      <c r="C828" s="121"/>
      <c r="D828" s="119"/>
      <c r="E828" s="119"/>
      <c r="F828" s="119"/>
      <c r="G828" s="122"/>
      <c r="H828" s="123"/>
      <c r="I828" s="124"/>
      <c r="J828" s="123"/>
      <c r="K828" s="125"/>
      <c r="L828" s="124"/>
      <c r="M828" s="125"/>
      <c r="N828" s="124"/>
      <c r="O828" s="124"/>
      <c r="P828" s="123"/>
      <c r="Q828" s="125"/>
      <c r="R828" s="124"/>
      <c r="S828" s="123"/>
      <c r="T828" s="126"/>
      <c r="U828" s="119"/>
      <c r="V828" s="119"/>
    </row>
    <row r="829" spans="1:22" ht="15.75" thickBot="1" x14ac:dyDescent="0.3">
      <c r="A829" s="119"/>
      <c r="B829" s="120"/>
      <c r="C829" s="121"/>
      <c r="D829" s="119"/>
      <c r="E829" s="119"/>
      <c r="F829" s="119"/>
      <c r="G829" s="122"/>
      <c r="H829" s="123"/>
      <c r="I829" s="124"/>
      <c r="J829" s="123"/>
      <c r="K829" s="125"/>
      <c r="L829" s="124"/>
      <c r="M829" s="125"/>
      <c r="N829" s="124"/>
      <c r="O829" s="124"/>
      <c r="P829" s="123"/>
      <c r="Q829" s="125"/>
      <c r="R829" s="124"/>
      <c r="S829" s="123"/>
      <c r="T829" s="126"/>
      <c r="U829" s="119"/>
      <c r="V829" s="119"/>
    </row>
    <row r="830" spans="1:22" ht="15.75" thickBot="1" x14ac:dyDescent="0.3">
      <c r="A830" s="119"/>
      <c r="B830" s="120"/>
      <c r="C830" s="121"/>
      <c r="D830" s="119"/>
      <c r="E830" s="119"/>
      <c r="F830" s="119"/>
      <c r="G830" s="122"/>
      <c r="H830" s="123"/>
      <c r="I830" s="124"/>
      <c r="J830" s="123"/>
      <c r="K830" s="125"/>
      <c r="L830" s="124"/>
      <c r="M830" s="125"/>
      <c r="N830" s="124"/>
      <c r="O830" s="119"/>
      <c r="P830" s="119"/>
      <c r="Q830" s="125"/>
      <c r="R830" s="124"/>
      <c r="S830" s="123"/>
      <c r="T830" s="127"/>
      <c r="U830" s="127"/>
      <c r="V830" s="119"/>
    </row>
    <row r="831" spans="1:22" ht="15.75" thickBot="1" x14ac:dyDescent="0.3">
      <c r="A831" s="119"/>
      <c r="B831" s="120"/>
      <c r="C831" s="121"/>
      <c r="D831" s="119"/>
      <c r="E831" s="119"/>
      <c r="F831" s="119"/>
      <c r="G831" s="122"/>
      <c r="H831" s="123"/>
      <c r="I831" s="124"/>
      <c r="J831" s="123"/>
      <c r="K831" s="119"/>
      <c r="L831" s="124"/>
      <c r="M831" s="125"/>
      <c r="N831" s="124"/>
      <c r="O831" s="124"/>
      <c r="P831" s="123"/>
      <c r="Q831" s="125"/>
      <c r="R831" s="124"/>
      <c r="S831" s="123"/>
      <c r="T831" s="127"/>
      <c r="U831" s="127"/>
      <c r="V831" s="119"/>
    </row>
    <row r="832" spans="1:22" ht="15.75" thickBot="1" x14ac:dyDescent="0.3">
      <c r="A832" s="119"/>
      <c r="B832" s="120"/>
      <c r="C832" s="121"/>
      <c r="D832" s="119"/>
      <c r="E832" s="119"/>
      <c r="F832" s="119"/>
      <c r="G832" s="122"/>
      <c r="H832" s="123"/>
      <c r="I832" s="124"/>
      <c r="J832" s="123"/>
      <c r="K832" s="125"/>
      <c r="L832" s="124"/>
      <c r="M832" s="125"/>
      <c r="N832" s="124"/>
      <c r="O832" s="124"/>
      <c r="P832" s="123"/>
      <c r="Q832" s="125"/>
      <c r="R832" s="124"/>
      <c r="S832" s="123"/>
      <c r="T832" s="126"/>
      <c r="U832" s="119"/>
      <c r="V832" s="119"/>
    </row>
    <row r="833" spans="1:22" ht="15.75" thickBot="1" x14ac:dyDescent="0.3">
      <c r="A833" s="119"/>
      <c r="B833" s="120"/>
      <c r="C833" s="121"/>
      <c r="D833" s="119"/>
      <c r="E833" s="119"/>
      <c r="F833" s="119"/>
      <c r="G833" s="122"/>
      <c r="H833" s="123"/>
      <c r="I833" s="124"/>
      <c r="J833" s="123"/>
      <c r="K833" s="125"/>
      <c r="L833" s="124"/>
      <c r="M833" s="125"/>
      <c r="N833" s="124"/>
      <c r="O833" s="124"/>
      <c r="P833" s="123"/>
      <c r="Q833" s="125"/>
      <c r="R833" s="124"/>
      <c r="S833" s="123"/>
      <c r="T833" s="126"/>
      <c r="U833" s="119"/>
      <c r="V833" s="119"/>
    </row>
    <row r="834" spans="1:22" ht="15.75" thickBot="1" x14ac:dyDescent="0.3">
      <c r="A834" s="119"/>
      <c r="B834" s="120"/>
      <c r="C834" s="121"/>
      <c r="D834" s="119"/>
      <c r="E834" s="119"/>
      <c r="F834" s="119"/>
      <c r="G834" s="122"/>
      <c r="H834" s="123"/>
      <c r="I834" s="124"/>
      <c r="J834" s="123"/>
      <c r="K834" s="125"/>
      <c r="L834" s="124"/>
      <c r="M834" s="125"/>
      <c r="N834" s="124"/>
      <c r="O834" s="124"/>
      <c r="P834" s="123"/>
      <c r="Q834" s="125"/>
      <c r="R834" s="124"/>
      <c r="S834" s="123"/>
      <c r="T834" s="126"/>
      <c r="U834" s="119"/>
      <c r="V834" s="119"/>
    </row>
    <row r="835" spans="1:22" ht="15.75" thickBot="1" x14ac:dyDescent="0.3">
      <c r="A835" s="119"/>
      <c r="B835" s="120"/>
      <c r="C835" s="121"/>
      <c r="D835" s="119"/>
      <c r="E835" s="119"/>
      <c r="F835" s="119"/>
      <c r="G835" s="122"/>
      <c r="H835" s="123"/>
      <c r="I835" s="124"/>
      <c r="J835" s="123"/>
      <c r="K835" s="119"/>
      <c r="L835" s="124"/>
      <c r="M835" s="125"/>
      <c r="N835" s="124"/>
      <c r="O835" s="124"/>
      <c r="P835" s="123"/>
      <c r="Q835" s="125"/>
      <c r="R835" s="124"/>
      <c r="S835" s="123"/>
      <c r="T835" s="127"/>
      <c r="U835" s="127"/>
      <c r="V835" s="119"/>
    </row>
    <row r="836" spans="1:22" ht="15.75" thickBot="1" x14ac:dyDescent="0.3">
      <c r="A836" s="119"/>
      <c r="B836" s="120"/>
      <c r="C836" s="121"/>
      <c r="D836" s="119"/>
      <c r="E836" s="119"/>
      <c r="F836" s="119"/>
      <c r="G836" s="122"/>
      <c r="H836" s="123"/>
      <c r="I836" s="124"/>
      <c r="J836" s="123"/>
      <c r="K836" s="125"/>
      <c r="L836" s="124"/>
      <c r="M836" s="125"/>
      <c r="N836" s="124"/>
      <c r="O836" s="124"/>
      <c r="P836" s="123"/>
      <c r="Q836" s="125"/>
      <c r="R836" s="124"/>
      <c r="S836" s="123"/>
      <c r="T836" s="126"/>
      <c r="U836" s="119"/>
      <c r="V836" s="119"/>
    </row>
    <row r="837" spans="1:22" ht="15.75" thickBot="1" x14ac:dyDescent="0.3">
      <c r="A837" s="119"/>
      <c r="B837" s="120"/>
      <c r="C837" s="121"/>
      <c r="D837" s="119"/>
      <c r="E837" s="119"/>
      <c r="F837" s="119"/>
      <c r="G837" s="122"/>
      <c r="H837" s="123"/>
      <c r="I837" s="124"/>
      <c r="J837" s="123"/>
      <c r="K837" s="125"/>
      <c r="L837" s="124"/>
      <c r="M837" s="125"/>
      <c r="N837" s="124"/>
      <c r="O837" s="124"/>
      <c r="P837" s="123"/>
      <c r="Q837" s="125"/>
      <c r="R837" s="124"/>
      <c r="S837" s="123"/>
      <c r="T837" s="126"/>
      <c r="U837" s="119"/>
      <c r="V837" s="119"/>
    </row>
    <row r="838" spans="1:22" ht="15.75" thickBot="1" x14ac:dyDescent="0.3">
      <c r="A838" s="119"/>
      <c r="B838" s="120"/>
      <c r="C838" s="121"/>
      <c r="D838" s="119"/>
      <c r="E838" s="119"/>
      <c r="F838" s="119"/>
      <c r="G838" s="122"/>
      <c r="H838" s="123"/>
      <c r="I838" s="124"/>
      <c r="J838" s="123"/>
      <c r="K838" s="125"/>
      <c r="L838" s="124"/>
      <c r="M838" s="125"/>
      <c r="N838" s="124"/>
      <c r="O838" s="124"/>
      <c r="P838" s="123"/>
      <c r="Q838" s="125"/>
      <c r="R838" s="124"/>
      <c r="S838" s="123"/>
      <c r="T838" s="126"/>
      <c r="U838" s="119"/>
      <c r="V838" s="119"/>
    </row>
    <row r="839" spans="1:22" ht="15.75" thickBot="1" x14ac:dyDescent="0.3">
      <c r="A839" s="119"/>
      <c r="B839" s="120"/>
      <c r="C839" s="121"/>
      <c r="D839" s="119"/>
      <c r="E839" s="119"/>
      <c r="F839" s="119"/>
      <c r="G839" s="122"/>
      <c r="H839" s="123"/>
      <c r="I839" s="124"/>
      <c r="J839" s="123"/>
      <c r="K839" s="119"/>
      <c r="L839" s="119"/>
      <c r="M839" s="125"/>
      <c r="N839" s="124"/>
      <c r="O839" s="124"/>
      <c r="P839" s="123"/>
      <c r="Q839" s="125"/>
      <c r="R839" s="124"/>
      <c r="S839" s="123"/>
      <c r="T839" s="126"/>
      <c r="U839" s="119"/>
      <c r="V839" s="119"/>
    </row>
    <row r="840" spans="1:22" ht="15.75" thickBot="1" x14ac:dyDescent="0.3">
      <c r="A840" s="119"/>
      <c r="B840" s="120"/>
      <c r="C840" s="121"/>
      <c r="D840" s="119"/>
      <c r="E840" s="119"/>
      <c r="F840" s="119"/>
      <c r="G840" s="122"/>
      <c r="H840" s="123"/>
      <c r="I840" s="124"/>
      <c r="J840" s="123"/>
      <c r="K840" s="119"/>
      <c r="L840" s="119"/>
      <c r="M840" s="125"/>
      <c r="N840" s="124"/>
      <c r="O840" s="124"/>
      <c r="P840" s="123"/>
      <c r="Q840" s="125"/>
      <c r="R840" s="124"/>
      <c r="S840" s="123"/>
      <c r="T840" s="126"/>
      <c r="U840" s="119"/>
      <c r="V840" s="119"/>
    </row>
    <row r="841" spans="1:22" ht="15.75" thickBot="1" x14ac:dyDescent="0.3">
      <c r="A841" s="119"/>
      <c r="B841" s="120"/>
      <c r="C841" s="121"/>
      <c r="D841" s="119"/>
      <c r="E841" s="119"/>
      <c r="F841" s="119"/>
      <c r="G841" s="122"/>
      <c r="H841" s="123"/>
      <c r="I841" s="124"/>
      <c r="J841" s="123"/>
      <c r="K841" s="125"/>
      <c r="L841" s="124"/>
      <c r="M841" s="125"/>
      <c r="N841" s="124"/>
      <c r="O841" s="124"/>
      <c r="P841" s="123"/>
      <c r="Q841" s="125"/>
      <c r="R841" s="124"/>
      <c r="S841" s="123"/>
      <c r="T841" s="126"/>
      <c r="U841" s="119"/>
      <c r="V841" s="119"/>
    </row>
    <row r="842" spans="1:22" ht="15.75" thickBot="1" x14ac:dyDescent="0.3">
      <c r="A842" s="119"/>
      <c r="B842" s="120"/>
      <c r="C842" s="121"/>
      <c r="D842" s="119"/>
      <c r="E842" s="119"/>
      <c r="F842" s="119"/>
      <c r="G842" s="122"/>
      <c r="H842" s="123"/>
      <c r="I842" s="124"/>
      <c r="J842" s="123"/>
      <c r="K842" s="125"/>
      <c r="L842" s="124"/>
      <c r="M842" s="125"/>
      <c r="N842" s="124"/>
      <c r="O842" s="124"/>
      <c r="P842" s="123"/>
      <c r="Q842" s="125"/>
      <c r="R842" s="124"/>
      <c r="S842" s="123"/>
      <c r="T842" s="126"/>
      <c r="U842" s="119"/>
      <c r="V842" s="119"/>
    </row>
    <row r="843" spans="1:22" ht="15.75" thickBot="1" x14ac:dyDescent="0.3">
      <c r="A843" s="119"/>
      <c r="B843" s="120"/>
      <c r="C843" s="121"/>
      <c r="D843" s="119"/>
      <c r="E843" s="119"/>
      <c r="F843" s="119"/>
      <c r="G843" s="122"/>
      <c r="H843" s="123"/>
      <c r="I843" s="124"/>
      <c r="J843" s="123"/>
      <c r="K843" s="125"/>
      <c r="L843" s="124"/>
      <c r="M843" s="125"/>
      <c r="N843" s="127"/>
      <c r="O843" s="124"/>
      <c r="P843" s="123"/>
      <c r="Q843" s="125"/>
      <c r="R843" s="124"/>
      <c r="S843" s="123"/>
      <c r="T843" s="126"/>
      <c r="U843" s="119"/>
      <c r="V843" s="119"/>
    </row>
    <row r="844" spans="1:22" ht="15.75" thickBot="1" x14ac:dyDescent="0.3">
      <c r="A844" s="119"/>
      <c r="B844" s="120"/>
      <c r="C844" s="121"/>
      <c r="D844" s="119"/>
      <c r="E844" s="119"/>
      <c r="F844" s="119"/>
      <c r="G844" s="122"/>
      <c r="H844" s="123"/>
      <c r="I844" s="124"/>
      <c r="J844" s="123"/>
      <c r="K844" s="125"/>
      <c r="L844" s="124"/>
      <c r="M844" s="125"/>
      <c r="N844" s="124"/>
      <c r="O844" s="124"/>
      <c r="P844" s="123"/>
      <c r="Q844" s="125"/>
      <c r="R844" s="124"/>
      <c r="S844" s="123"/>
      <c r="T844" s="126"/>
      <c r="U844" s="119"/>
      <c r="V844" s="119"/>
    </row>
    <row r="845" spans="1:22" ht="15.75" thickBot="1" x14ac:dyDescent="0.3">
      <c r="A845" s="119"/>
      <c r="B845" s="120"/>
      <c r="C845" s="121"/>
      <c r="D845" s="119"/>
      <c r="E845" s="119"/>
      <c r="F845" s="119"/>
      <c r="G845" s="122"/>
      <c r="H845" s="123"/>
      <c r="I845" s="124"/>
      <c r="J845" s="123"/>
      <c r="K845" s="125"/>
      <c r="L845" s="124"/>
      <c r="M845" s="125"/>
      <c r="N845" s="124"/>
      <c r="O845" s="124"/>
      <c r="P845" s="123"/>
      <c r="Q845" s="125"/>
      <c r="R845" s="124"/>
      <c r="S845" s="123"/>
      <c r="T845" s="126"/>
      <c r="U845" s="119"/>
      <c r="V845" s="119"/>
    </row>
    <row r="846" spans="1:22" ht="15.75" thickBot="1" x14ac:dyDescent="0.3">
      <c r="A846" s="119"/>
      <c r="B846" s="120"/>
      <c r="C846" s="121"/>
      <c r="D846" s="119"/>
      <c r="E846" s="119"/>
      <c r="F846" s="119"/>
      <c r="G846" s="122"/>
      <c r="H846" s="123"/>
      <c r="I846" s="124"/>
      <c r="J846" s="123"/>
      <c r="K846" s="125"/>
      <c r="L846" s="124"/>
      <c r="M846" s="125"/>
      <c r="N846" s="124"/>
      <c r="O846" s="124"/>
      <c r="P846" s="123"/>
      <c r="Q846" s="125"/>
      <c r="R846" s="124"/>
      <c r="S846" s="123"/>
      <c r="T846" s="126"/>
      <c r="U846" s="119"/>
      <c r="V846" s="119"/>
    </row>
    <row r="847" spans="1:22" ht="15.75" thickBot="1" x14ac:dyDescent="0.3">
      <c r="A847" s="119"/>
      <c r="B847" s="120"/>
      <c r="C847" s="121"/>
      <c r="D847" s="119"/>
      <c r="E847" s="119"/>
      <c r="F847" s="119"/>
      <c r="G847" s="122"/>
      <c r="H847" s="123"/>
      <c r="I847" s="124"/>
      <c r="J847" s="123"/>
      <c r="K847" s="125"/>
      <c r="L847" s="124"/>
      <c r="M847" s="125"/>
      <c r="N847" s="124"/>
      <c r="O847" s="124"/>
      <c r="P847" s="123"/>
      <c r="Q847" s="125"/>
      <c r="R847" s="124"/>
      <c r="S847" s="123"/>
      <c r="T847" s="126"/>
      <c r="U847" s="119"/>
      <c r="V847" s="119"/>
    </row>
    <row r="848" spans="1:22" ht="15.75" thickBot="1" x14ac:dyDescent="0.3">
      <c r="A848" s="119"/>
      <c r="B848" s="120"/>
      <c r="C848" s="121"/>
      <c r="D848" s="119"/>
      <c r="E848" s="119"/>
      <c r="F848" s="119"/>
      <c r="G848" s="122"/>
      <c r="H848" s="123"/>
      <c r="I848" s="124"/>
      <c r="J848" s="123"/>
      <c r="K848" s="125"/>
      <c r="L848" s="124"/>
      <c r="M848" s="125"/>
      <c r="N848" s="124"/>
      <c r="O848" s="124"/>
      <c r="P848" s="123"/>
      <c r="Q848" s="125"/>
      <c r="R848" s="124"/>
      <c r="S848" s="123"/>
      <c r="T848" s="126"/>
      <c r="U848" s="119"/>
      <c r="V848" s="119"/>
    </row>
    <row r="849" spans="1:22" ht="15.75" thickBot="1" x14ac:dyDescent="0.3">
      <c r="A849" s="119"/>
      <c r="B849" s="120"/>
      <c r="C849" s="121"/>
      <c r="D849" s="119"/>
      <c r="E849" s="119"/>
      <c r="F849" s="119"/>
      <c r="G849" s="122"/>
      <c r="H849" s="123"/>
      <c r="I849" s="124"/>
      <c r="J849" s="123"/>
      <c r="K849" s="125"/>
      <c r="L849" s="124"/>
      <c r="M849" s="125"/>
      <c r="N849" s="124"/>
      <c r="O849" s="124"/>
      <c r="P849" s="123"/>
      <c r="Q849" s="125"/>
      <c r="R849" s="124"/>
      <c r="S849" s="123"/>
      <c r="T849" s="126"/>
      <c r="U849" s="119"/>
      <c r="V849" s="119"/>
    </row>
    <row r="850" spans="1:22" ht="15.75" thickBot="1" x14ac:dyDescent="0.3">
      <c r="A850" s="119"/>
      <c r="B850" s="120"/>
      <c r="C850" s="121"/>
      <c r="D850" s="119"/>
      <c r="E850" s="119"/>
      <c r="F850" s="119"/>
      <c r="G850" s="122"/>
      <c r="H850" s="123"/>
      <c r="I850" s="124"/>
      <c r="J850" s="123"/>
      <c r="K850" s="119"/>
      <c r="L850" s="136"/>
      <c r="M850" s="125"/>
      <c r="N850" s="124"/>
      <c r="O850" s="124"/>
      <c r="P850" s="123"/>
      <c r="Q850" s="125"/>
      <c r="R850" s="124"/>
      <c r="S850" s="123"/>
      <c r="T850" s="126"/>
      <c r="U850" s="119"/>
      <c r="V850" s="119"/>
    </row>
    <row r="851" spans="1:22" ht="15.75" thickBot="1" x14ac:dyDescent="0.3">
      <c r="A851" s="119"/>
      <c r="B851" s="120"/>
      <c r="C851" s="121"/>
      <c r="D851" s="119"/>
      <c r="E851" s="119"/>
      <c r="F851" s="119"/>
      <c r="G851" s="122"/>
      <c r="H851" s="123"/>
      <c r="I851" s="124"/>
      <c r="J851" s="123"/>
      <c r="K851" s="125"/>
      <c r="L851" s="124"/>
      <c r="M851" s="125"/>
      <c r="N851" s="124"/>
      <c r="O851" s="119"/>
      <c r="P851" s="119"/>
      <c r="Q851" s="125"/>
      <c r="R851" s="124"/>
      <c r="S851" s="123"/>
      <c r="T851" s="126"/>
      <c r="U851" s="119"/>
      <c r="V851" s="119"/>
    </row>
    <row r="852" spans="1:22" ht="15.75" thickBot="1" x14ac:dyDescent="0.3">
      <c r="A852" s="119"/>
      <c r="B852" s="120"/>
      <c r="C852" s="121"/>
      <c r="D852" s="119"/>
      <c r="E852" s="119"/>
      <c r="F852" s="119"/>
      <c r="G852" s="122"/>
      <c r="H852" s="123"/>
      <c r="I852" s="124"/>
      <c r="J852" s="123"/>
      <c r="K852" s="125"/>
      <c r="L852" s="124"/>
      <c r="M852" s="125"/>
      <c r="N852" s="124"/>
      <c r="O852" s="124"/>
      <c r="P852" s="123"/>
      <c r="Q852" s="125"/>
      <c r="R852" s="124"/>
      <c r="S852" s="123"/>
      <c r="T852" s="126"/>
      <c r="U852" s="119"/>
      <c r="V852" s="119"/>
    </row>
    <row r="853" spans="1:22" ht="15.75" thickBot="1" x14ac:dyDescent="0.3">
      <c r="A853" s="119"/>
      <c r="B853" s="120"/>
      <c r="C853" s="121"/>
      <c r="D853" s="119"/>
      <c r="E853" s="119"/>
      <c r="F853" s="119"/>
      <c r="G853" s="122"/>
      <c r="H853" s="123"/>
      <c r="I853" s="124"/>
      <c r="J853" s="123"/>
      <c r="K853" s="125"/>
      <c r="L853" s="124"/>
      <c r="M853" s="125"/>
      <c r="N853" s="124"/>
      <c r="O853" s="124"/>
      <c r="P853" s="123"/>
      <c r="Q853" s="125"/>
      <c r="R853" s="124"/>
      <c r="S853" s="123"/>
      <c r="T853" s="126"/>
      <c r="U853" s="119"/>
      <c r="V853" s="119"/>
    </row>
    <row r="854" spans="1:22" ht="15.75" thickBot="1" x14ac:dyDescent="0.3">
      <c r="A854" s="119"/>
      <c r="B854" s="120"/>
      <c r="C854" s="121"/>
      <c r="D854" s="119"/>
      <c r="E854" s="119"/>
      <c r="F854" s="119"/>
      <c r="G854" s="122"/>
      <c r="H854" s="123"/>
      <c r="I854" s="124"/>
      <c r="J854" s="123"/>
      <c r="K854" s="125"/>
      <c r="L854" s="124"/>
      <c r="M854" s="125"/>
      <c r="N854" s="124"/>
      <c r="O854" s="124"/>
      <c r="P854" s="123"/>
      <c r="Q854" s="125"/>
      <c r="R854" s="124"/>
      <c r="S854" s="123"/>
      <c r="T854" s="126"/>
      <c r="U854" s="119"/>
      <c r="V854" s="119"/>
    </row>
    <row r="855" spans="1:22" ht="15.75" thickBot="1" x14ac:dyDescent="0.3">
      <c r="A855" s="119"/>
      <c r="B855" s="120"/>
      <c r="C855" s="121"/>
      <c r="D855" s="119"/>
      <c r="E855" s="119"/>
      <c r="F855" s="119"/>
      <c r="G855" s="122"/>
      <c r="H855" s="123"/>
      <c r="I855" s="124"/>
      <c r="J855" s="123"/>
      <c r="K855" s="125"/>
      <c r="L855" s="124"/>
      <c r="M855" s="125"/>
      <c r="N855" s="124"/>
      <c r="O855" s="124"/>
      <c r="P855" s="123"/>
      <c r="Q855" s="125"/>
      <c r="R855" s="124"/>
      <c r="S855" s="123"/>
      <c r="T855" s="126"/>
      <c r="U855" s="119"/>
      <c r="V855" s="119"/>
    </row>
    <row r="856" spans="1:22" ht="15.75" thickBot="1" x14ac:dyDescent="0.3">
      <c r="A856" s="119"/>
      <c r="B856" s="120"/>
      <c r="C856" s="121"/>
      <c r="D856" s="119"/>
      <c r="E856" s="119"/>
      <c r="F856" s="119"/>
      <c r="G856" s="122"/>
      <c r="H856" s="123"/>
      <c r="I856" s="124"/>
      <c r="J856" s="123"/>
      <c r="K856" s="125"/>
      <c r="L856" s="124"/>
      <c r="M856" s="125"/>
      <c r="N856" s="124"/>
      <c r="O856" s="119"/>
      <c r="P856" s="119"/>
      <c r="Q856" s="125"/>
      <c r="R856" s="124"/>
      <c r="S856" s="123"/>
      <c r="T856" s="126"/>
      <c r="U856" s="119"/>
      <c r="V856" s="119"/>
    </row>
    <row r="857" spans="1:22" ht="15.75" thickBot="1" x14ac:dyDescent="0.3">
      <c r="A857" s="119"/>
      <c r="B857" s="120"/>
      <c r="C857" s="121"/>
      <c r="D857" s="119"/>
      <c r="E857" s="119"/>
      <c r="F857" s="119"/>
      <c r="G857" s="122"/>
      <c r="H857" s="123"/>
      <c r="I857" s="124"/>
      <c r="J857" s="123"/>
      <c r="K857" s="125"/>
      <c r="L857" s="124"/>
      <c r="M857" s="125"/>
      <c r="N857" s="124"/>
      <c r="O857" s="124"/>
      <c r="P857" s="123"/>
      <c r="Q857" s="125"/>
      <c r="R857" s="124"/>
      <c r="S857" s="123"/>
      <c r="T857" s="126"/>
      <c r="U857" s="119"/>
      <c r="V857" s="119"/>
    </row>
    <row r="858" spans="1:22" ht="15.75" thickBot="1" x14ac:dyDescent="0.3">
      <c r="A858" s="119"/>
      <c r="B858" s="120"/>
      <c r="C858" s="121"/>
      <c r="D858" s="119"/>
      <c r="E858" s="119"/>
      <c r="F858" s="119"/>
      <c r="G858" s="122"/>
      <c r="H858" s="123"/>
      <c r="I858" s="124"/>
      <c r="J858" s="123"/>
      <c r="K858" s="125"/>
      <c r="L858" s="124"/>
      <c r="M858" s="125"/>
      <c r="N858" s="124"/>
      <c r="O858" s="124"/>
      <c r="P858" s="123"/>
      <c r="Q858" s="125"/>
      <c r="R858" s="124"/>
      <c r="S858" s="123"/>
      <c r="T858" s="126"/>
      <c r="U858" s="119"/>
      <c r="V858" s="119"/>
    </row>
    <row r="859" spans="1:22" ht="15.75" thickBot="1" x14ac:dyDescent="0.3">
      <c r="A859" s="119"/>
      <c r="B859" s="120"/>
      <c r="C859" s="121"/>
      <c r="D859" s="119"/>
      <c r="E859" s="119"/>
      <c r="F859" s="119"/>
      <c r="G859" s="122"/>
      <c r="H859" s="123"/>
      <c r="I859" s="124"/>
      <c r="J859" s="123"/>
      <c r="K859" s="125"/>
      <c r="L859" s="124"/>
      <c r="M859" s="125"/>
      <c r="N859" s="124"/>
      <c r="O859" s="124"/>
      <c r="P859" s="123"/>
      <c r="Q859" s="125"/>
      <c r="R859" s="124"/>
      <c r="S859" s="123"/>
      <c r="T859" s="126"/>
      <c r="U859" s="119"/>
      <c r="V859" s="119"/>
    </row>
    <row r="860" spans="1:22" ht="15.75" thickBot="1" x14ac:dyDescent="0.3">
      <c r="A860" s="119"/>
      <c r="B860" s="120"/>
      <c r="C860" s="121"/>
      <c r="D860" s="119"/>
      <c r="E860" s="119"/>
      <c r="F860" s="119"/>
      <c r="G860" s="122"/>
      <c r="H860" s="123"/>
      <c r="I860" s="124"/>
      <c r="J860" s="123"/>
      <c r="K860" s="125"/>
      <c r="L860" s="124"/>
      <c r="M860" s="125"/>
      <c r="N860" s="124"/>
      <c r="O860" s="124"/>
      <c r="P860" s="123"/>
      <c r="Q860" s="125"/>
      <c r="R860" s="124"/>
      <c r="S860" s="123"/>
      <c r="T860" s="126"/>
      <c r="U860" s="119"/>
      <c r="V860" s="119"/>
    </row>
    <row r="861" spans="1:22" ht="15.75" thickBot="1" x14ac:dyDescent="0.3">
      <c r="A861" s="119"/>
      <c r="B861" s="120"/>
      <c r="C861" s="121"/>
      <c r="D861" s="119"/>
      <c r="E861" s="119"/>
      <c r="F861" s="119"/>
      <c r="G861" s="122"/>
      <c r="H861" s="123"/>
      <c r="I861" s="124"/>
      <c r="J861" s="123"/>
      <c r="K861" s="125"/>
      <c r="L861" s="124"/>
      <c r="M861" s="125"/>
      <c r="N861" s="124"/>
      <c r="O861" s="124"/>
      <c r="P861" s="123"/>
      <c r="Q861" s="125"/>
      <c r="R861" s="124"/>
      <c r="S861" s="123"/>
      <c r="T861" s="126"/>
      <c r="U861" s="119"/>
      <c r="V861" s="119"/>
    </row>
    <row r="862" spans="1:22" ht="15.75" thickBot="1" x14ac:dyDescent="0.3">
      <c r="A862" s="119"/>
      <c r="B862" s="120"/>
      <c r="C862" s="121"/>
      <c r="D862" s="119"/>
      <c r="E862" s="119"/>
      <c r="F862" s="119"/>
      <c r="G862" s="122"/>
      <c r="H862" s="123"/>
      <c r="I862" s="124"/>
      <c r="J862" s="123"/>
      <c r="K862" s="119"/>
      <c r="L862" s="119"/>
      <c r="M862" s="125"/>
      <c r="N862" s="124"/>
      <c r="O862" s="124"/>
      <c r="P862" s="123"/>
      <c r="Q862" s="125"/>
      <c r="R862" s="124"/>
      <c r="S862" s="123"/>
      <c r="T862" s="126"/>
      <c r="U862" s="119"/>
      <c r="V862" s="119"/>
    </row>
    <row r="863" spans="1:22" ht="15.75" thickBot="1" x14ac:dyDescent="0.3">
      <c r="A863" s="119"/>
      <c r="B863" s="120"/>
      <c r="C863" s="121"/>
      <c r="D863" s="119"/>
      <c r="E863" s="119"/>
      <c r="F863" s="119"/>
      <c r="G863" s="122"/>
      <c r="H863" s="123"/>
      <c r="I863" s="124"/>
      <c r="J863" s="123"/>
      <c r="K863" s="125"/>
      <c r="L863" s="119"/>
      <c r="M863" s="125"/>
      <c r="N863" s="124"/>
      <c r="O863" s="124"/>
      <c r="P863" s="123"/>
      <c r="Q863" s="125"/>
      <c r="R863" s="124"/>
      <c r="S863" s="123"/>
      <c r="T863" s="126"/>
      <c r="U863" s="119"/>
      <c r="V863" s="119"/>
    </row>
    <row r="864" spans="1:22" ht="15.75" thickBot="1" x14ac:dyDescent="0.3">
      <c r="A864" s="119"/>
      <c r="B864" s="120"/>
      <c r="C864" s="121"/>
      <c r="D864" s="119"/>
      <c r="E864" s="119"/>
      <c r="F864" s="119"/>
      <c r="G864" s="122"/>
      <c r="H864" s="123"/>
      <c r="I864" s="124"/>
      <c r="J864" s="123"/>
      <c r="K864" s="125"/>
      <c r="L864" s="124"/>
      <c r="M864" s="125"/>
      <c r="N864" s="124"/>
      <c r="O864" s="124"/>
      <c r="P864" s="123"/>
      <c r="Q864" s="125"/>
      <c r="R864" s="124"/>
      <c r="S864" s="123"/>
      <c r="T864" s="126"/>
      <c r="U864" s="119"/>
      <c r="V864" s="119"/>
    </row>
    <row r="865" spans="1:22" ht="15.75" thickBot="1" x14ac:dyDescent="0.3">
      <c r="A865" s="119"/>
      <c r="B865" s="120"/>
      <c r="C865" s="121"/>
      <c r="D865" s="119"/>
      <c r="E865" s="119"/>
      <c r="F865" s="119"/>
      <c r="G865" s="122"/>
      <c r="H865" s="123"/>
      <c r="I865" s="124"/>
      <c r="J865" s="123"/>
      <c r="K865" s="125"/>
      <c r="L865" s="124"/>
      <c r="M865" s="125"/>
      <c r="N865" s="124"/>
      <c r="O865" s="124"/>
      <c r="P865" s="123"/>
      <c r="Q865" s="125"/>
      <c r="R865" s="124"/>
      <c r="S865" s="123"/>
      <c r="T865" s="126"/>
      <c r="U865" s="119"/>
      <c r="V865" s="119"/>
    </row>
    <row r="866" spans="1:22" ht="15.75" thickBot="1" x14ac:dyDescent="0.3">
      <c r="A866" s="119"/>
      <c r="B866" s="120"/>
      <c r="C866" s="121"/>
      <c r="D866" s="119"/>
      <c r="E866" s="119"/>
      <c r="F866" s="119"/>
      <c r="G866" s="122"/>
      <c r="H866" s="123"/>
      <c r="I866" s="124"/>
      <c r="J866" s="123"/>
      <c r="K866" s="119"/>
      <c r="L866" s="124"/>
      <c r="M866" s="125"/>
      <c r="N866" s="124"/>
      <c r="O866" s="119"/>
      <c r="P866" s="119"/>
      <c r="Q866" s="125"/>
      <c r="R866" s="124"/>
      <c r="S866" s="123"/>
      <c r="T866" s="126"/>
      <c r="U866" s="119"/>
      <c r="V866" s="119"/>
    </row>
    <row r="867" spans="1:22" ht="15.75" thickBot="1" x14ac:dyDescent="0.3">
      <c r="A867" s="119"/>
      <c r="B867" s="120"/>
      <c r="C867" s="121"/>
      <c r="D867" s="119"/>
      <c r="E867" s="119"/>
      <c r="F867" s="119"/>
      <c r="G867" s="122"/>
      <c r="H867" s="123"/>
      <c r="I867" s="124"/>
      <c r="J867" s="123"/>
      <c r="K867" s="125"/>
      <c r="L867" s="124"/>
      <c r="M867" s="125"/>
      <c r="N867" s="124"/>
      <c r="O867" s="124"/>
      <c r="P867" s="123"/>
      <c r="Q867" s="125"/>
      <c r="R867" s="124"/>
      <c r="S867" s="123"/>
      <c r="T867" s="126"/>
      <c r="U867" s="119"/>
      <c r="V867" s="119"/>
    </row>
    <row r="868" spans="1:22" ht="15.75" thickBot="1" x14ac:dyDescent="0.3">
      <c r="A868" s="119"/>
      <c r="B868" s="120"/>
      <c r="C868" s="121"/>
      <c r="D868" s="119"/>
      <c r="E868" s="119"/>
      <c r="F868" s="119"/>
      <c r="G868" s="122"/>
      <c r="H868" s="123"/>
      <c r="I868" s="124"/>
      <c r="J868" s="123"/>
      <c r="K868" s="125"/>
      <c r="L868" s="124"/>
      <c r="M868" s="125"/>
      <c r="N868" s="124"/>
      <c r="O868" s="124"/>
      <c r="P868" s="123"/>
      <c r="Q868" s="125"/>
      <c r="R868" s="124"/>
      <c r="S868" s="123"/>
      <c r="T868" s="126"/>
      <c r="U868" s="119"/>
      <c r="V868" s="119"/>
    </row>
    <row r="869" spans="1:22" ht="15.75" thickBot="1" x14ac:dyDescent="0.3">
      <c r="A869" s="119"/>
      <c r="B869" s="120"/>
      <c r="C869" s="121"/>
      <c r="D869" s="119"/>
      <c r="E869" s="119"/>
      <c r="F869" s="119"/>
      <c r="G869" s="122"/>
      <c r="H869" s="123"/>
      <c r="I869" s="124"/>
      <c r="J869" s="123"/>
      <c r="K869" s="125"/>
      <c r="L869" s="124"/>
      <c r="M869" s="125"/>
      <c r="N869" s="124"/>
      <c r="O869" s="124"/>
      <c r="P869" s="123"/>
      <c r="Q869" s="125"/>
      <c r="R869" s="124"/>
      <c r="S869" s="123"/>
      <c r="T869" s="126"/>
      <c r="U869" s="119"/>
      <c r="V869" s="119"/>
    </row>
    <row r="870" spans="1:22" ht="15.75" thickBot="1" x14ac:dyDescent="0.3">
      <c r="A870" s="119"/>
      <c r="B870" s="120"/>
      <c r="C870" s="121"/>
      <c r="D870" s="119"/>
      <c r="E870" s="119"/>
      <c r="F870" s="119"/>
      <c r="G870" s="122"/>
      <c r="H870" s="123"/>
      <c r="I870" s="124"/>
      <c r="J870" s="123"/>
      <c r="K870" s="125"/>
      <c r="L870" s="124"/>
      <c r="M870" s="125"/>
      <c r="N870" s="124"/>
      <c r="O870" s="124"/>
      <c r="P870" s="123"/>
      <c r="Q870" s="125"/>
      <c r="R870" s="124"/>
      <c r="S870" s="123"/>
      <c r="T870" s="126"/>
      <c r="U870" s="119"/>
      <c r="V870" s="119"/>
    </row>
    <row r="871" spans="1:22" ht="15.75" thickBot="1" x14ac:dyDescent="0.3">
      <c r="A871" s="119"/>
      <c r="B871" s="120"/>
      <c r="C871" s="121"/>
      <c r="D871" s="119"/>
      <c r="E871" s="119"/>
      <c r="F871" s="119"/>
      <c r="G871" s="122"/>
      <c r="H871" s="123"/>
      <c r="I871" s="124"/>
      <c r="J871" s="123"/>
      <c r="K871" s="125"/>
      <c r="L871" s="124"/>
      <c r="M871" s="125"/>
      <c r="N871" s="124"/>
      <c r="O871" s="124"/>
      <c r="P871" s="123"/>
      <c r="Q871" s="125"/>
      <c r="R871" s="124"/>
      <c r="S871" s="123"/>
      <c r="T871" s="126"/>
      <c r="U871" s="119"/>
      <c r="V871" s="119"/>
    </row>
    <row r="872" spans="1:22" ht="15.75" thickBot="1" x14ac:dyDescent="0.3">
      <c r="A872" s="119"/>
      <c r="B872" s="120"/>
      <c r="C872" s="121"/>
      <c r="D872" s="119"/>
      <c r="E872" s="119"/>
      <c r="F872" s="119"/>
      <c r="G872" s="122"/>
      <c r="H872" s="123"/>
      <c r="I872" s="124"/>
      <c r="J872" s="123"/>
      <c r="K872" s="125"/>
      <c r="L872" s="124"/>
      <c r="M872" s="125"/>
      <c r="N872" s="124"/>
      <c r="O872" s="124"/>
      <c r="P872" s="123"/>
      <c r="Q872" s="125"/>
      <c r="R872" s="124"/>
      <c r="S872" s="123"/>
      <c r="T872" s="126"/>
      <c r="U872" s="119"/>
      <c r="V872" s="119"/>
    </row>
    <row r="873" spans="1:22" ht="15.75" thickBot="1" x14ac:dyDescent="0.3">
      <c r="A873" s="119"/>
      <c r="B873" s="120"/>
      <c r="C873" s="121"/>
      <c r="D873" s="119"/>
      <c r="E873" s="119"/>
      <c r="F873" s="119"/>
      <c r="G873" s="122"/>
      <c r="H873" s="123"/>
      <c r="I873" s="124"/>
      <c r="J873" s="123"/>
      <c r="K873" s="125"/>
      <c r="L873" s="124"/>
      <c r="M873" s="125"/>
      <c r="N873" s="124"/>
      <c r="O873" s="124"/>
      <c r="P873" s="123"/>
      <c r="Q873" s="125"/>
      <c r="R873" s="124"/>
      <c r="S873" s="123"/>
      <c r="T873" s="127"/>
      <c r="U873" s="127"/>
      <c r="V873" s="119"/>
    </row>
    <row r="874" spans="1:22" ht="15.75" thickBot="1" x14ac:dyDescent="0.3">
      <c r="A874" s="119"/>
      <c r="B874" s="120"/>
      <c r="C874" s="121"/>
      <c r="D874" s="119"/>
      <c r="E874" s="119"/>
      <c r="F874" s="119"/>
      <c r="G874" s="122"/>
      <c r="H874" s="123"/>
      <c r="I874" s="124"/>
      <c r="J874" s="123"/>
      <c r="K874" s="119"/>
      <c r="L874" s="124"/>
      <c r="M874" s="125"/>
      <c r="N874" s="124"/>
      <c r="O874" s="124"/>
      <c r="P874" s="123"/>
      <c r="Q874" s="125"/>
      <c r="R874" s="124"/>
      <c r="S874" s="123"/>
      <c r="T874" s="126"/>
      <c r="U874" s="119"/>
      <c r="V874" s="119"/>
    </row>
    <row r="875" spans="1:22" ht="15.75" thickBot="1" x14ac:dyDescent="0.3">
      <c r="A875" s="119"/>
      <c r="B875" s="120"/>
      <c r="C875" s="121"/>
      <c r="D875" s="119"/>
      <c r="E875" s="119"/>
      <c r="F875" s="119"/>
      <c r="G875" s="122"/>
      <c r="H875" s="123"/>
      <c r="I875" s="124"/>
      <c r="J875" s="123"/>
      <c r="K875" s="125"/>
      <c r="L875" s="124"/>
      <c r="M875" s="125"/>
      <c r="N875" s="124"/>
      <c r="O875" s="124"/>
      <c r="P875" s="123"/>
      <c r="Q875" s="125"/>
      <c r="R875" s="124"/>
      <c r="S875" s="123"/>
      <c r="T875" s="126"/>
      <c r="U875" s="119"/>
      <c r="V875" s="119"/>
    </row>
    <row r="876" spans="1:22" ht="15.75" thickBot="1" x14ac:dyDescent="0.3">
      <c r="A876" s="119"/>
      <c r="B876" s="120"/>
      <c r="C876" s="121"/>
      <c r="D876" s="119"/>
      <c r="E876" s="119"/>
      <c r="F876" s="119"/>
      <c r="G876" s="122"/>
      <c r="H876" s="123"/>
      <c r="I876" s="124"/>
      <c r="J876" s="123"/>
      <c r="K876" s="125"/>
      <c r="L876" s="124"/>
      <c r="M876" s="125"/>
      <c r="N876" s="124"/>
      <c r="O876" s="124"/>
      <c r="P876" s="123"/>
      <c r="Q876" s="125"/>
      <c r="R876" s="124"/>
      <c r="S876" s="123"/>
      <c r="T876" s="126"/>
      <c r="U876" s="119"/>
      <c r="V876" s="119"/>
    </row>
    <row r="877" spans="1:22" ht="15.75" thickBot="1" x14ac:dyDescent="0.3">
      <c r="A877" s="119"/>
      <c r="B877" s="120"/>
      <c r="C877" s="121"/>
      <c r="D877" s="119"/>
      <c r="E877" s="119"/>
      <c r="F877" s="119"/>
      <c r="G877" s="122"/>
      <c r="H877" s="123"/>
      <c r="I877" s="124"/>
      <c r="J877" s="123"/>
      <c r="K877" s="125"/>
      <c r="L877" s="124"/>
      <c r="M877" s="125"/>
      <c r="N877" s="124"/>
      <c r="O877" s="119"/>
      <c r="P877" s="119"/>
      <c r="Q877" s="125"/>
      <c r="R877" s="124"/>
      <c r="S877" s="123"/>
      <c r="T877" s="126"/>
      <c r="U877" s="119"/>
      <c r="V877" s="119"/>
    </row>
    <row r="878" spans="1:22" ht="15.75" thickBot="1" x14ac:dyDescent="0.3">
      <c r="A878" s="119"/>
      <c r="B878" s="120"/>
      <c r="C878" s="121"/>
      <c r="D878" s="119"/>
      <c r="E878" s="119"/>
      <c r="F878" s="119"/>
      <c r="G878" s="122"/>
      <c r="H878" s="123"/>
      <c r="I878" s="124"/>
      <c r="J878" s="123"/>
      <c r="K878" s="125"/>
      <c r="L878" s="124"/>
      <c r="M878" s="125"/>
      <c r="N878" s="124"/>
      <c r="O878" s="124"/>
      <c r="P878" s="123"/>
      <c r="Q878" s="125"/>
      <c r="R878" s="124"/>
      <c r="S878" s="123"/>
      <c r="T878" s="126"/>
      <c r="U878" s="119"/>
      <c r="V878" s="119"/>
    </row>
    <row r="879" spans="1:22" ht="15.75" thickBot="1" x14ac:dyDescent="0.3">
      <c r="A879" s="119"/>
      <c r="B879" s="120"/>
      <c r="C879" s="121"/>
      <c r="D879" s="119"/>
      <c r="E879" s="119"/>
      <c r="F879" s="119"/>
      <c r="G879" s="122"/>
      <c r="H879" s="123"/>
      <c r="I879" s="124"/>
      <c r="J879" s="123"/>
      <c r="K879" s="119"/>
      <c r="L879" s="119"/>
      <c r="M879" s="125"/>
      <c r="N879" s="124"/>
      <c r="O879" s="124"/>
      <c r="P879" s="123"/>
      <c r="Q879" s="125"/>
      <c r="R879" s="124"/>
      <c r="S879" s="123"/>
      <c r="T879" s="127"/>
      <c r="U879" s="127"/>
      <c r="V879" s="119"/>
    </row>
    <row r="880" spans="1:22" ht="15.75" thickBot="1" x14ac:dyDescent="0.3">
      <c r="A880" s="119"/>
      <c r="B880" s="120"/>
      <c r="C880" s="121"/>
      <c r="D880" s="119"/>
      <c r="E880" s="119"/>
      <c r="F880" s="119"/>
      <c r="G880" s="122"/>
      <c r="H880" s="123"/>
      <c r="I880" s="124"/>
      <c r="J880" s="123"/>
      <c r="K880" s="125"/>
      <c r="L880" s="124"/>
      <c r="M880" s="125"/>
      <c r="N880" s="124"/>
      <c r="O880" s="124"/>
      <c r="P880" s="123"/>
      <c r="Q880" s="125"/>
      <c r="R880" s="124"/>
      <c r="S880" s="123"/>
      <c r="T880" s="126"/>
      <c r="U880" s="119"/>
      <c r="V880" s="119"/>
    </row>
    <row r="881" spans="1:22" ht="15.75" thickBot="1" x14ac:dyDescent="0.3">
      <c r="A881" s="119"/>
      <c r="B881" s="120"/>
      <c r="C881" s="121"/>
      <c r="D881" s="119"/>
      <c r="E881" s="119"/>
      <c r="F881" s="119"/>
      <c r="G881" s="122"/>
      <c r="H881" s="123"/>
      <c r="I881" s="124"/>
      <c r="J881" s="123"/>
      <c r="K881" s="125"/>
      <c r="L881" s="124"/>
      <c r="M881" s="125"/>
      <c r="N881" s="124"/>
      <c r="O881" s="124"/>
      <c r="P881" s="123"/>
      <c r="Q881" s="125"/>
      <c r="R881" s="124"/>
      <c r="S881" s="123"/>
      <c r="T881" s="126"/>
      <c r="U881" s="119"/>
      <c r="V881" s="119"/>
    </row>
    <row r="882" spans="1:22" ht="15.75" thickBot="1" x14ac:dyDescent="0.3">
      <c r="A882" s="119"/>
      <c r="B882" s="120"/>
      <c r="C882" s="121"/>
      <c r="D882" s="119"/>
      <c r="E882" s="119"/>
      <c r="F882" s="119"/>
      <c r="G882" s="122"/>
      <c r="H882" s="123"/>
      <c r="I882" s="124"/>
      <c r="J882" s="123"/>
      <c r="K882" s="119"/>
      <c r="L882" s="124"/>
      <c r="M882" s="125"/>
      <c r="N882" s="124"/>
      <c r="O882" s="124"/>
      <c r="P882" s="123"/>
      <c r="Q882" s="125"/>
      <c r="R882" s="124"/>
      <c r="S882" s="123"/>
      <c r="T882" s="126"/>
      <c r="U882" s="119"/>
      <c r="V882" s="119"/>
    </row>
    <row r="883" spans="1:22" ht="15.75" thickBot="1" x14ac:dyDescent="0.3">
      <c r="A883" s="119"/>
      <c r="B883" s="120"/>
      <c r="C883" s="121"/>
      <c r="D883" s="119"/>
      <c r="E883" s="119"/>
      <c r="F883" s="119"/>
      <c r="G883" s="122"/>
      <c r="H883" s="123"/>
      <c r="I883" s="124"/>
      <c r="J883" s="123"/>
      <c r="K883" s="125"/>
      <c r="L883" s="124"/>
      <c r="M883" s="125"/>
      <c r="N883" s="124"/>
      <c r="O883" s="124"/>
      <c r="P883" s="123"/>
      <c r="Q883" s="125"/>
      <c r="R883" s="124"/>
      <c r="S883" s="123"/>
      <c r="T883" s="126"/>
      <c r="U883" s="119"/>
      <c r="V883" s="119"/>
    </row>
    <row r="884" spans="1:22" ht="15.75" thickBot="1" x14ac:dyDescent="0.3">
      <c r="A884" s="119"/>
      <c r="B884" s="120"/>
      <c r="C884" s="121"/>
      <c r="D884" s="119"/>
      <c r="E884" s="119"/>
      <c r="F884" s="119"/>
      <c r="G884" s="122"/>
      <c r="H884" s="123"/>
      <c r="I884" s="124"/>
      <c r="J884" s="123"/>
      <c r="K884" s="125"/>
      <c r="L884" s="124"/>
      <c r="M884" s="125"/>
      <c r="N884" s="124"/>
      <c r="O884" s="124"/>
      <c r="P884" s="123"/>
      <c r="Q884" s="125"/>
      <c r="R884" s="124"/>
      <c r="S884" s="123"/>
      <c r="T884" s="126"/>
      <c r="U884" s="119"/>
      <c r="V884" s="119"/>
    </row>
    <row r="885" spans="1:22" ht="15.75" thickBot="1" x14ac:dyDescent="0.3">
      <c r="A885" s="119"/>
      <c r="B885" s="120"/>
      <c r="C885" s="121"/>
      <c r="D885" s="119"/>
      <c r="E885" s="119"/>
      <c r="F885" s="119"/>
      <c r="G885" s="122"/>
      <c r="H885" s="123"/>
      <c r="I885" s="124"/>
      <c r="J885" s="123"/>
      <c r="K885" s="119"/>
      <c r="L885" s="119"/>
      <c r="M885" s="125"/>
      <c r="N885" s="124"/>
      <c r="O885" s="124"/>
      <c r="P885" s="123"/>
      <c r="Q885" s="125"/>
      <c r="R885" s="124"/>
      <c r="S885" s="123"/>
      <c r="T885" s="126"/>
      <c r="U885" s="119"/>
      <c r="V885" s="119"/>
    </row>
    <row r="886" spans="1:22" ht="15.75" thickBot="1" x14ac:dyDescent="0.3">
      <c r="A886" s="119"/>
      <c r="B886" s="120"/>
      <c r="C886" s="121"/>
      <c r="D886" s="119"/>
      <c r="E886" s="119"/>
      <c r="F886" s="119"/>
      <c r="G886" s="122"/>
      <c r="H886" s="123"/>
      <c r="I886" s="124"/>
      <c r="J886" s="123"/>
      <c r="K886" s="125"/>
      <c r="L886" s="124"/>
      <c r="M886" s="125"/>
      <c r="N886" s="124"/>
      <c r="O886" s="124"/>
      <c r="P886" s="123"/>
      <c r="Q886" s="125"/>
      <c r="R886" s="124"/>
      <c r="S886" s="123"/>
      <c r="T886" s="126"/>
      <c r="U886" s="119"/>
      <c r="V886" s="119"/>
    </row>
    <row r="887" spans="1:22" ht="15.75" thickBot="1" x14ac:dyDescent="0.3">
      <c r="A887" s="119"/>
      <c r="B887" s="120"/>
      <c r="C887" s="121"/>
      <c r="D887" s="119"/>
      <c r="E887" s="119"/>
      <c r="F887" s="119"/>
      <c r="G887" s="122"/>
      <c r="H887" s="123"/>
      <c r="I887" s="124"/>
      <c r="J887" s="123"/>
      <c r="K887" s="119"/>
      <c r="L887" s="124"/>
      <c r="M887" s="125"/>
      <c r="N887" s="124"/>
      <c r="O887" s="124"/>
      <c r="P887" s="123"/>
      <c r="Q887" s="125"/>
      <c r="R887" s="124"/>
      <c r="S887" s="123"/>
      <c r="T887" s="126"/>
      <c r="U887" s="119"/>
      <c r="V887" s="119"/>
    </row>
    <row r="888" spans="1:22" ht="15.75" thickBot="1" x14ac:dyDescent="0.3">
      <c r="A888" s="119"/>
      <c r="B888" s="120"/>
      <c r="C888" s="121"/>
      <c r="D888" s="119"/>
      <c r="E888" s="119"/>
      <c r="F888" s="119"/>
      <c r="G888" s="122"/>
      <c r="H888" s="123"/>
      <c r="I888" s="124"/>
      <c r="J888" s="123"/>
      <c r="K888" s="125"/>
      <c r="L888" s="124"/>
      <c r="M888" s="125"/>
      <c r="N888" s="124"/>
      <c r="O888" s="124"/>
      <c r="P888" s="123"/>
      <c r="Q888" s="125"/>
      <c r="R888" s="124"/>
      <c r="S888" s="123"/>
      <c r="T888" s="126"/>
      <c r="U888" s="119"/>
      <c r="V888" s="119"/>
    </row>
    <row r="889" spans="1:22" ht="15.75" thickBot="1" x14ac:dyDescent="0.3">
      <c r="A889" s="119"/>
      <c r="B889" s="120"/>
      <c r="C889" s="121"/>
      <c r="D889" s="119"/>
      <c r="E889" s="119"/>
      <c r="F889" s="119"/>
      <c r="G889" s="122"/>
      <c r="H889" s="123"/>
      <c r="I889" s="124"/>
      <c r="J889" s="123"/>
      <c r="K889" s="119"/>
      <c r="L889" s="124"/>
      <c r="M889" s="125"/>
      <c r="N889" s="124"/>
      <c r="O889" s="124"/>
      <c r="P889" s="123"/>
      <c r="Q889" s="125"/>
      <c r="R889" s="124"/>
      <c r="S889" s="123"/>
      <c r="T889" s="126"/>
      <c r="U889" s="119"/>
      <c r="V889" s="119"/>
    </row>
    <row r="890" spans="1:22" ht="15.75" thickBot="1" x14ac:dyDescent="0.3">
      <c r="A890" s="119"/>
      <c r="B890" s="120"/>
      <c r="C890" s="121"/>
      <c r="D890" s="119"/>
      <c r="E890" s="119"/>
      <c r="F890" s="119"/>
      <c r="G890" s="122"/>
      <c r="H890" s="123"/>
      <c r="I890" s="124"/>
      <c r="J890" s="123"/>
      <c r="K890" s="125"/>
      <c r="L890" s="124"/>
      <c r="M890" s="125"/>
      <c r="N890" s="127"/>
      <c r="O890" s="124"/>
      <c r="P890" s="123"/>
      <c r="Q890" s="125"/>
      <c r="R890" s="124"/>
      <c r="S890" s="123"/>
      <c r="T890" s="126"/>
      <c r="U890" s="119"/>
      <c r="V890" s="119"/>
    </row>
    <row r="891" spans="1:22" ht="15.75" thickBot="1" x14ac:dyDescent="0.3">
      <c r="A891" s="119"/>
      <c r="B891" s="120"/>
      <c r="C891" s="121"/>
      <c r="D891" s="119"/>
      <c r="E891" s="119"/>
      <c r="F891" s="119"/>
      <c r="G891" s="122"/>
      <c r="H891" s="123"/>
      <c r="I891" s="124"/>
      <c r="J891" s="123"/>
      <c r="K891" s="125"/>
      <c r="L891" s="124"/>
      <c r="M891" s="125"/>
      <c r="N891" s="124"/>
      <c r="O891" s="124"/>
      <c r="P891" s="123"/>
      <c r="Q891" s="125"/>
      <c r="R891" s="124"/>
      <c r="S891" s="123"/>
      <c r="T891" s="126"/>
      <c r="U891" s="119"/>
      <c r="V891" s="119"/>
    </row>
    <row r="892" spans="1:22" ht="15.75" thickBot="1" x14ac:dyDescent="0.3">
      <c r="A892" s="119"/>
      <c r="B892" s="120"/>
      <c r="C892" s="121"/>
      <c r="D892" s="119"/>
      <c r="E892" s="119"/>
      <c r="F892" s="119"/>
      <c r="G892" s="122"/>
      <c r="H892" s="123"/>
      <c r="I892" s="124"/>
      <c r="J892" s="123"/>
      <c r="K892" s="119"/>
      <c r="L892" s="119"/>
      <c r="M892" s="125"/>
      <c r="N892" s="124"/>
      <c r="O892" s="124"/>
      <c r="P892" s="123"/>
      <c r="Q892" s="125"/>
      <c r="R892" s="124"/>
      <c r="S892" s="123"/>
      <c r="T892" s="126"/>
      <c r="U892" s="119"/>
      <c r="V892" s="119"/>
    </row>
    <row r="893" spans="1:22" ht="15.75" thickBot="1" x14ac:dyDescent="0.3">
      <c r="A893" s="119"/>
      <c r="B893" s="120"/>
      <c r="C893" s="121"/>
      <c r="D893" s="119"/>
      <c r="E893" s="119"/>
      <c r="F893" s="119"/>
      <c r="G893" s="122"/>
      <c r="H893" s="123"/>
      <c r="I893" s="124"/>
      <c r="J893" s="123"/>
      <c r="K893" s="119"/>
      <c r="L893" s="119"/>
      <c r="M893" s="125"/>
      <c r="N893" s="124"/>
      <c r="O893" s="124"/>
      <c r="P893" s="123"/>
      <c r="Q893" s="125"/>
      <c r="R893" s="124"/>
      <c r="S893" s="123"/>
      <c r="T893" s="126"/>
      <c r="U893" s="119"/>
      <c r="V893" s="119"/>
    </row>
    <row r="894" spans="1:22" ht="15.75" thickBot="1" x14ac:dyDescent="0.3">
      <c r="A894" s="119"/>
      <c r="B894" s="120"/>
      <c r="C894" s="121"/>
      <c r="D894" s="119"/>
      <c r="E894" s="119"/>
      <c r="F894" s="119"/>
      <c r="G894" s="122"/>
      <c r="H894" s="123"/>
      <c r="I894" s="124"/>
      <c r="J894" s="123"/>
      <c r="K894" s="125"/>
      <c r="L894" s="124"/>
      <c r="M894" s="125"/>
      <c r="N894" s="124"/>
      <c r="O894" s="124"/>
      <c r="P894" s="123"/>
      <c r="Q894" s="125"/>
      <c r="R894" s="124"/>
      <c r="S894" s="123"/>
      <c r="T894" s="126"/>
      <c r="U894" s="119"/>
      <c r="V894" s="119"/>
    </row>
    <row r="895" spans="1:22" ht="15.75" thickBot="1" x14ac:dyDescent="0.3">
      <c r="A895" s="119"/>
      <c r="B895" s="120"/>
      <c r="C895" s="121"/>
      <c r="D895" s="119"/>
      <c r="E895" s="119"/>
      <c r="F895" s="119"/>
      <c r="G895" s="122"/>
      <c r="H895" s="123"/>
      <c r="I895" s="124"/>
      <c r="J895" s="123"/>
      <c r="K895" s="125"/>
      <c r="L895" s="124"/>
      <c r="M895" s="125"/>
      <c r="N895" s="124"/>
      <c r="O895" s="124"/>
      <c r="P895" s="123"/>
      <c r="Q895" s="125"/>
      <c r="R895" s="124"/>
      <c r="S895" s="123"/>
      <c r="T895" s="126"/>
      <c r="U895" s="119"/>
      <c r="V895" s="119"/>
    </row>
    <row r="896" spans="1:22" ht="15.75" thickBot="1" x14ac:dyDescent="0.3">
      <c r="A896" s="119"/>
      <c r="B896" s="120"/>
      <c r="C896" s="121"/>
      <c r="D896" s="119"/>
      <c r="E896" s="119"/>
      <c r="F896" s="119"/>
      <c r="G896" s="122"/>
      <c r="H896" s="123"/>
      <c r="I896" s="124"/>
      <c r="J896" s="123"/>
      <c r="K896" s="119"/>
      <c r="L896" s="124"/>
      <c r="M896" s="125"/>
      <c r="N896" s="124"/>
      <c r="O896" s="124"/>
      <c r="P896" s="123"/>
      <c r="Q896" s="125"/>
      <c r="R896" s="124"/>
      <c r="S896" s="123"/>
      <c r="T896" s="126"/>
      <c r="U896" s="119"/>
      <c r="V896" s="119"/>
    </row>
    <row r="897" spans="1:22" ht="15.75" thickBot="1" x14ac:dyDescent="0.3">
      <c r="A897" s="119"/>
      <c r="B897" s="120"/>
      <c r="C897" s="121"/>
      <c r="D897" s="119"/>
      <c r="E897" s="119"/>
      <c r="F897" s="119"/>
      <c r="G897" s="122"/>
      <c r="H897" s="123"/>
      <c r="I897" s="124"/>
      <c r="J897" s="123"/>
      <c r="K897" s="119"/>
      <c r="L897" s="119"/>
      <c r="M897" s="125"/>
      <c r="N897" s="124"/>
      <c r="O897" s="124"/>
      <c r="P897" s="123"/>
      <c r="Q897" s="125"/>
      <c r="R897" s="124"/>
      <c r="S897" s="123"/>
      <c r="T897" s="126"/>
      <c r="U897" s="119"/>
      <c r="V897" s="119"/>
    </row>
    <row r="898" spans="1:22" ht="15.75" thickBot="1" x14ac:dyDescent="0.3">
      <c r="A898" s="119"/>
      <c r="B898" s="120"/>
      <c r="C898" s="121"/>
      <c r="D898" s="119"/>
      <c r="E898" s="119"/>
      <c r="F898" s="119"/>
      <c r="G898" s="122"/>
      <c r="H898" s="123"/>
      <c r="I898" s="124"/>
      <c r="J898" s="123"/>
      <c r="K898" s="119"/>
      <c r="L898" s="124"/>
      <c r="M898" s="125"/>
      <c r="N898" s="124"/>
      <c r="O898" s="124"/>
      <c r="P898" s="123"/>
      <c r="Q898" s="125"/>
      <c r="R898" s="124"/>
      <c r="S898" s="123"/>
      <c r="T898" s="126"/>
      <c r="U898" s="119"/>
      <c r="V898" s="119"/>
    </row>
    <row r="899" spans="1:22" ht="15.75" thickBot="1" x14ac:dyDescent="0.3">
      <c r="A899" s="119"/>
      <c r="B899" s="120"/>
      <c r="C899" s="121"/>
      <c r="D899" s="119"/>
      <c r="E899" s="119"/>
      <c r="F899" s="119"/>
      <c r="G899" s="122"/>
      <c r="H899" s="123"/>
      <c r="I899" s="124"/>
      <c r="J899" s="123"/>
      <c r="K899" s="125"/>
      <c r="L899" s="124"/>
      <c r="M899" s="125"/>
      <c r="N899" s="124"/>
      <c r="O899" s="124"/>
      <c r="P899" s="123"/>
      <c r="Q899" s="125"/>
      <c r="R899" s="124"/>
      <c r="S899" s="123"/>
      <c r="T899" s="126"/>
      <c r="U899" s="119"/>
      <c r="V899" s="119"/>
    </row>
    <row r="900" spans="1:22" ht="15.75" thickBot="1" x14ac:dyDescent="0.3">
      <c r="A900" s="119"/>
      <c r="B900" s="120"/>
      <c r="C900" s="121"/>
      <c r="D900" s="119"/>
      <c r="E900" s="119"/>
      <c r="F900" s="119"/>
      <c r="G900" s="122"/>
      <c r="H900" s="123"/>
      <c r="I900" s="124"/>
      <c r="J900" s="123"/>
      <c r="K900" s="125"/>
      <c r="L900" s="124"/>
      <c r="M900" s="125"/>
      <c r="N900" s="124"/>
      <c r="O900" s="124"/>
      <c r="P900" s="123"/>
      <c r="Q900" s="125"/>
      <c r="R900" s="124"/>
      <c r="S900" s="123"/>
      <c r="T900" s="126"/>
      <c r="U900" s="119"/>
      <c r="V900" s="119"/>
    </row>
    <row r="901" spans="1:22" ht="15.75" thickBot="1" x14ac:dyDescent="0.3">
      <c r="A901" s="119"/>
      <c r="B901" s="120"/>
      <c r="C901" s="121"/>
      <c r="D901" s="119"/>
      <c r="E901" s="119"/>
      <c r="F901" s="119"/>
      <c r="G901" s="122"/>
      <c r="H901" s="123"/>
      <c r="I901" s="124"/>
      <c r="J901" s="123"/>
      <c r="K901" s="125"/>
      <c r="L901" s="124"/>
      <c r="M901" s="125"/>
      <c r="N901" s="124"/>
      <c r="O901" s="124"/>
      <c r="P901" s="123"/>
      <c r="Q901" s="125"/>
      <c r="R901" s="124"/>
      <c r="S901" s="123"/>
      <c r="T901" s="126"/>
      <c r="U901" s="119"/>
      <c r="V901" s="119"/>
    </row>
    <row r="902" spans="1:22" ht="15.75" thickBot="1" x14ac:dyDescent="0.3">
      <c r="A902" s="119"/>
      <c r="B902" s="120"/>
      <c r="C902" s="121"/>
      <c r="D902" s="119"/>
      <c r="E902" s="119"/>
      <c r="F902" s="119"/>
      <c r="G902" s="122"/>
      <c r="H902" s="123"/>
      <c r="I902" s="124"/>
      <c r="J902" s="123"/>
      <c r="K902" s="125"/>
      <c r="L902" s="124"/>
      <c r="M902" s="125"/>
      <c r="N902" s="124"/>
      <c r="O902" s="119"/>
      <c r="P902" s="119"/>
      <c r="Q902" s="125"/>
      <c r="R902" s="124"/>
      <c r="S902" s="123"/>
      <c r="T902" s="126"/>
      <c r="U902" s="119"/>
      <c r="V902" s="119"/>
    </row>
    <row r="903" spans="1:22" ht="15.75" thickBot="1" x14ac:dyDescent="0.3">
      <c r="A903" s="119"/>
      <c r="B903" s="120"/>
      <c r="C903" s="121"/>
      <c r="D903" s="119"/>
      <c r="E903" s="119"/>
      <c r="F903" s="119"/>
      <c r="G903" s="122"/>
      <c r="H903" s="123"/>
      <c r="I903" s="124"/>
      <c r="J903" s="123"/>
      <c r="K903" s="125"/>
      <c r="L903" s="124"/>
      <c r="M903" s="125"/>
      <c r="N903" s="124"/>
      <c r="O903" s="124"/>
      <c r="P903" s="123"/>
      <c r="Q903" s="125"/>
      <c r="R903" s="124"/>
      <c r="S903" s="123"/>
      <c r="T903" s="126"/>
      <c r="U903" s="119"/>
      <c r="V903" s="119"/>
    </row>
    <row r="904" spans="1:22" x14ac:dyDescent="0.25">
      <c r="A904" s="11"/>
      <c r="B904" s="82"/>
      <c r="C904" s="109"/>
      <c r="D904" s="11"/>
      <c r="E904" s="11"/>
      <c r="F904" s="11"/>
      <c r="G904" s="83"/>
      <c r="H904" s="84"/>
      <c r="I904" s="86"/>
      <c r="J904" s="84"/>
      <c r="K904" s="85"/>
      <c r="L904" s="86"/>
      <c r="M904" s="85"/>
      <c r="N904" s="86"/>
      <c r="O904" s="86"/>
      <c r="P904" s="84"/>
      <c r="Q904" s="85"/>
      <c r="R904" s="86"/>
      <c r="S904" s="84"/>
      <c r="T904" s="108"/>
      <c r="U904" s="11"/>
      <c r="V904" s="11"/>
    </row>
    <row r="905" spans="1:22" ht="15.75" thickBot="1" x14ac:dyDescent="0.3">
      <c r="A905" s="128"/>
      <c r="B905" s="129"/>
      <c r="C905" s="130"/>
      <c r="D905" s="128"/>
      <c r="E905" s="128"/>
      <c r="F905" s="128"/>
      <c r="G905" s="131"/>
      <c r="H905" s="132"/>
      <c r="I905" s="133"/>
      <c r="J905" s="132"/>
      <c r="K905" s="134"/>
      <c r="L905" s="133"/>
      <c r="M905" s="134"/>
      <c r="N905" s="133"/>
      <c r="O905" s="128"/>
      <c r="P905" s="128"/>
      <c r="Q905" s="134"/>
      <c r="R905" s="133"/>
      <c r="S905" s="132"/>
      <c r="T905" s="135"/>
      <c r="U905" s="128"/>
      <c r="V905" s="128"/>
    </row>
    <row r="906" spans="1:22" ht="15.75" thickBot="1" x14ac:dyDescent="0.3">
      <c r="A906" s="119"/>
      <c r="B906" s="120"/>
      <c r="C906" s="121"/>
      <c r="D906" s="119"/>
      <c r="E906" s="119"/>
      <c r="F906" s="119"/>
      <c r="G906" s="122"/>
      <c r="H906" s="123"/>
      <c r="I906" s="124"/>
      <c r="J906" s="123"/>
      <c r="K906" s="125"/>
      <c r="L906" s="124"/>
      <c r="M906" s="125"/>
      <c r="N906" s="124"/>
      <c r="O906" s="124"/>
      <c r="P906" s="123"/>
      <c r="Q906" s="125"/>
      <c r="R906" s="124"/>
      <c r="S906" s="123"/>
      <c r="T906" s="126"/>
      <c r="U906" s="119"/>
      <c r="V906" s="119"/>
    </row>
    <row r="907" spans="1:22" x14ac:dyDescent="0.25">
      <c r="A907" s="11"/>
      <c r="B907" s="82"/>
      <c r="C907" s="109"/>
      <c r="D907" s="11"/>
      <c r="E907" s="11"/>
      <c r="F907" s="11"/>
      <c r="G907" s="83"/>
      <c r="H907" s="84"/>
      <c r="I907" s="86"/>
      <c r="J907" s="84"/>
      <c r="K907" s="85"/>
      <c r="L907" s="86"/>
      <c r="M907" s="85"/>
      <c r="N907" s="86"/>
      <c r="O907" s="86"/>
      <c r="P907" s="84"/>
      <c r="Q907" s="85"/>
      <c r="R907" s="86"/>
      <c r="S907" s="84"/>
      <c r="T907" s="108"/>
      <c r="U907" s="11"/>
      <c r="V907" s="11"/>
    </row>
    <row r="908" spans="1:22" x14ac:dyDescent="0.25">
      <c r="A908" s="11"/>
      <c r="B908" s="82"/>
      <c r="C908" s="109"/>
      <c r="D908" s="11"/>
      <c r="E908" s="11"/>
      <c r="F908" s="11"/>
      <c r="G908" s="83"/>
      <c r="H908" s="84"/>
      <c r="I908" s="86"/>
      <c r="J908" s="84"/>
      <c r="K908" s="85"/>
      <c r="L908" s="86"/>
      <c r="M908" s="85"/>
      <c r="N908" s="86"/>
      <c r="O908" s="86"/>
      <c r="P908" s="84"/>
      <c r="Q908" s="85"/>
      <c r="R908" s="86"/>
      <c r="S908" s="84"/>
      <c r="T908" s="108"/>
      <c r="U908" s="11"/>
      <c r="V908" s="11"/>
    </row>
    <row r="909" spans="1:22" x14ac:dyDescent="0.25">
      <c r="A909" s="11"/>
      <c r="B909" s="82"/>
      <c r="C909" s="109"/>
      <c r="D909" s="11"/>
      <c r="E909" s="11"/>
      <c r="F909" s="11"/>
      <c r="G909" s="83"/>
      <c r="H909" s="84"/>
      <c r="I909" s="86"/>
      <c r="J909" s="84"/>
      <c r="K909" s="85"/>
      <c r="L909" s="86"/>
      <c r="M909" s="85"/>
      <c r="N909" s="86"/>
      <c r="O909" s="86"/>
      <c r="P909" s="84"/>
      <c r="Q909" s="85"/>
      <c r="R909" s="86"/>
      <c r="S909" s="84"/>
      <c r="T909" s="108"/>
      <c r="U909" s="11"/>
      <c r="V909" s="11"/>
    </row>
    <row r="910" spans="1:22" x14ac:dyDescent="0.25">
      <c r="A910" s="11"/>
      <c r="B910" s="82"/>
      <c r="C910" s="109"/>
      <c r="D910" s="11"/>
      <c r="E910" s="11"/>
      <c r="F910" s="11"/>
      <c r="G910" s="83"/>
      <c r="H910" s="84"/>
      <c r="I910" s="86"/>
      <c r="J910" s="84"/>
      <c r="K910" s="85"/>
      <c r="L910" s="86"/>
      <c r="M910" s="85"/>
      <c r="N910" s="86"/>
      <c r="O910" s="11"/>
      <c r="P910" s="11"/>
      <c r="Q910" s="85"/>
      <c r="R910" s="86"/>
      <c r="S910" s="84"/>
      <c r="T910" s="108"/>
      <c r="U910" s="11"/>
      <c r="V910" s="11"/>
    </row>
    <row r="911" spans="1:22" x14ac:dyDescent="0.25">
      <c r="A911" s="11"/>
      <c r="B911" s="82"/>
      <c r="C911" s="109"/>
      <c r="D911" s="11"/>
      <c r="E911" s="11"/>
      <c r="F911" s="11"/>
      <c r="G911" s="83"/>
      <c r="H911" s="84"/>
      <c r="I911" s="86"/>
      <c r="J911" s="84"/>
      <c r="K911" s="85"/>
      <c r="L911" s="86"/>
      <c r="M911" s="85"/>
      <c r="N911" s="86"/>
      <c r="O911" s="86"/>
      <c r="P911" s="84"/>
      <c r="Q911" s="85"/>
      <c r="R911" s="86"/>
      <c r="S911" s="84"/>
      <c r="T911" s="108"/>
      <c r="U911" s="11"/>
      <c r="V911" s="11"/>
    </row>
    <row r="912" spans="1:22" x14ac:dyDescent="0.25">
      <c r="A912" s="110"/>
      <c r="B912" s="111"/>
      <c r="C912" s="112"/>
      <c r="D912" s="110"/>
      <c r="E912" s="110"/>
      <c r="F912" s="110"/>
      <c r="G912" s="113"/>
      <c r="H912" s="114"/>
      <c r="I912" s="115"/>
      <c r="J912" s="114"/>
      <c r="K912" s="116"/>
      <c r="L912" s="115"/>
      <c r="M912" s="116"/>
      <c r="N912" s="115"/>
      <c r="O912" s="115"/>
      <c r="P912" s="114"/>
      <c r="Q912" s="116"/>
      <c r="R912" s="115"/>
      <c r="S912" s="114"/>
      <c r="T912" s="117"/>
      <c r="U912" s="110"/>
      <c r="V912" s="110"/>
    </row>
    <row r="913" spans="1:22" x14ac:dyDescent="0.25">
      <c r="A913" s="110"/>
      <c r="B913" s="111"/>
      <c r="C913" s="112"/>
      <c r="D913" s="110"/>
      <c r="E913" s="110"/>
      <c r="F913" s="110"/>
      <c r="G913" s="113"/>
      <c r="H913" s="114"/>
      <c r="I913" s="115"/>
      <c r="J913" s="114"/>
      <c r="K913" s="116"/>
      <c r="L913" s="115"/>
      <c r="M913" s="116"/>
      <c r="N913" s="115"/>
      <c r="O913" s="110"/>
      <c r="P913" s="110"/>
      <c r="Q913" s="116"/>
      <c r="R913" s="115"/>
      <c r="S913" s="114"/>
      <c r="T913" s="117"/>
      <c r="U913" s="110"/>
      <c r="V913" s="110"/>
    </row>
    <row r="914" spans="1:22" x14ac:dyDescent="0.25">
      <c r="A914" s="11"/>
      <c r="B914" s="82"/>
      <c r="C914" s="109"/>
      <c r="D914" s="11"/>
      <c r="E914" s="11"/>
      <c r="F914" s="11"/>
      <c r="G914" s="83"/>
      <c r="H914" s="84"/>
      <c r="I914" s="86"/>
      <c r="J914" s="84"/>
      <c r="K914" s="85"/>
      <c r="L914" s="86"/>
      <c r="M914" s="85"/>
      <c r="N914" s="86"/>
      <c r="O914" s="86"/>
      <c r="P914" s="84"/>
      <c r="Q914" s="85"/>
      <c r="R914" s="86"/>
      <c r="S914" s="84"/>
      <c r="T914" s="108"/>
      <c r="U914" s="11"/>
      <c r="V914" s="11"/>
    </row>
    <row r="915" spans="1:22" x14ac:dyDescent="0.25">
      <c r="A915" s="110"/>
      <c r="B915" s="111"/>
      <c r="C915" s="112"/>
      <c r="D915" s="110"/>
      <c r="E915" s="110"/>
      <c r="F915" s="110"/>
      <c r="G915" s="113"/>
      <c r="H915" s="114"/>
      <c r="I915" s="114"/>
      <c r="J915" s="114"/>
      <c r="K915" s="116"/>
      <c r="L915" s="115"/>
      <c r="M915" s="116"/>
      <c r="N915" s="115"/>
      <c r="O915" s="110"/>
      <c r="P915" s="110"/>
      <c r="Q915" s="116"/>
      <c r="R915" s="115"/>
      <c r="S915" s="114"/>
      <c r="T915" s="117"/>
      <c r="U915" s="110"/>
      <c r="V915" s="110"/>
    </row>
    <row r="916" spans="1:22" x14ac:dyDescent="0.25">
      <c r="A916" s="11"/>
      <c r="B916" s="82"/>
      <c r="C916" s="109"/>
      <c r="D916" s="11"/>
      <c r="E916" s="11"/>
      <c r="F916" s="11"/>
      <c r="G916" s="83"/>
      <c r="H916" s="84"/>
      <c r="I916" s="84"/>
      <c r="J916" s="84"/>
      <c r="K916" s="85"/>
      <c r="L916" s="86"/>
      <c r="M916" s="85"/>
      <c r="N916" s="86"/>
      <c r="O916" s="86"/>
      <c r="P916" s="84"/>
      <c r="Q916" s="85"/>
      <c r="R916" s="86"/>
      <c r="S916" s="84"/>
      <c r="T916" s="108"/>
      <c r="U916" s="11"/>
      <c r="V916" s="11"/>
    </row>
    <row r="917" spans="1:22" x14ac:dyDescent="0.25">
      <c r="A917" s="110"/>
      <c r="B917" s="111"/>
      <c r="C917" s="112"/>
      <c r="D917" s="110"/>
      <c r="E917" s="110"/>
      <c r="F917" s="110"/>
      <c r="G917" s="113"/>
      <c r="H917" s="114"/>
      <c r="I917" s="114"/>
      <c r="J917" s="114"/>
      <c r="K917" s="116"/>
      <c r="L917" s="115"/>
      <c r="M917" s="116"/>
      <c r="N917" s="115"/>
      <c r="O917" s="115"/>
      <c r="P917" s="114"/>
      <c r="Q917" s="116"/>
      <c r="R917" s="115"/>
      <c r="S917" s="114"/>
      <c r="T917" s="117"/>
      <c r="U917" s="110"/>
      <c r="V917" s="110"/>
    </row>
    <row r="918" spans="1:22" x14ac:dyDescent="0.25">
      <c r="A918" s="11"/>
      <c r="B918" s="82"/>
      <c r="C918" s="109"/>
      <c r="D918" s="11"/>
      <c r="E918" s="11"/>
      <c r="F918" s="11"/>
      <c r="G918" s="83"/>
      <c r="H918" s="84"/>
      <c r="I918" s="84"/>
      <c r="J918" s="84"/>
      <c r="K918" s="85"/>
      <c r="L918" s="86"/>
      <c r="M918" s="85"/>
      <c r="N918" s="86"/>
      <c r="O918" s="11"/>
      <c r="P918" s="11"/>
      <c r="Q918" s="85"/>
      <c r="R918" s="86"/>
      <c r="S918" s="84"/>
      <c r="T918" s="108"/>
      <c r="U918" s="11"/>
      <c r="V918" s="11"/>
    </row>
    <row r="919" spans="1:22" x14ac:dyDescent="0.25">
      <c r="A919" s="11"/>
      <c r="B919" s="82"/>
      <c r="C919" s="109"/>
      <c r="D919" s="11"/>
      <c r="E919" s="11"/>
      <c r="F919" s="11"/>
      <c r="G919" s="83"/>
      <c r="H919" s="84"/>
      <c r="I919" s="84"/>
      <c r="J919" s="84"/>
      <c r="K919" s="85"/>
      <c r="L919" s="86"/>
      <c r="M919" s="85"/>
      <c r="N919" s="86"/>
      <c r="O919" s="86"/>
      <c r="P919" s="84"/>
      <c r="Q919" s="85"/>
      <c r="R919" s="86"/>
      <c r="S919" s="84"/>
      <c r="T919" s="108"/>
      <c r="U919" s="11"/>
      <c r="V919" s="11"/>
    </row>
    <row r="920" spans="1:22" x14ac:dyDescent="0.25">
      <c r="A920" s="110"/>
      <c r="B920" s="111"/>
      <c r="C920" s="112"/>
      <c r="D920" s="110"/>
      <c r="E920" s="110"/>
      <c r="F920" s="110"/>
      <c r="G920" s="113"/>
      <c r="H920" s="114"/>
      <c r="I920" s="114"/>
      <c r="J920" s="114"/>
      <c r="K920" s="116"/>
      <c r="L920" s="115"/>
      <c r="M920" s="116"/>
      <c r="N920" s="115"/>
      <c r="O920" s="115"/>
      <c r="P920" s="114"/>
      <c r="Q920" s="116"/>
      <c r="R920" s="115"/>
      <c r="S920" s="114"/>
      <c r="T920" s="117"/>
      <c r="U920" s="110"/>
      <c r="V920" s="110"/>
    </row>
    <row r="921" spans="1:22" x14ac:dyDescent="0.25">
      <c r="A921" s="110"/>
      <c r="B921" s="111"/>
      <c r="C921" s="112"/>
      <c r="D921" s="110"/>
      <c r="E921" s="110"/>
      <c r="F921" s="110"/>
      <c r="G921" s="113"/>
      <c r="H921" s="114"/>
      <c r="I921" s="114"/>
      <c r="J921" s="114"/>
      <c r="K921" s="116"/>
      <c r="L921" s="115"/>
      <c r="M921" s="116"/>
      <c r="N921" s="115"/>
      <c r="O921" s="115"/>
      <c r="P921" s="114"/>
      <c r="Q921" s="116"/>
      <c r="R921" s="115"/>
      <c r="S921" s="114"/>
      <c r="T921" s="117"/>
      <c r="U921" s="110"/>
      <c r="V921" s="110"/>
    </row>
    <row r="922" spans="1:22" x14ac:dyDescent="0.25">
      <c r="A922" s="110"/>
      <c r="B922" s="111"/>
      <c r="C922" s="112"/>
      <c r="D922" s="110"/>
      <c r="E922" s="110"/>
      <c r="F922" s="110"/>
      <c r="G922" s="113"/>
      <c r="H922" s="114"/>
      <c r="I922" s="114"/>
      <c r="J922" s="114"/>
      <c r="K922" s="116"/>
      <c r="L922" s="115"/>
      <c r="M922" s="116"/>
      <c r="N922" s="115"/>
      <c r="O922" s="110"/>
      <c r="P922" s="110"/>
      <c r="Q922" s="116"/>
      <c r="R922" s="115"/>
      <c r="S922" s="114"/>
      <c r="T922" s="117"/>
      <c r="U922" s="110"/>
      <c r="V922" s="110"/>
    </row>
    <row r="923" spans="1:22" x14ac:dyDescent="0.25">
      <c r="A923" s="11"/>
      <c r="B923" s="82"/>
      <c r="C923" s="109"/>
      <c r="D923" s="11"/>
      <c r="E923" s="11"/>
      <c r="F923" s="11"/>
      <c r="G923" s="83"/>
      <c r="H923" s="84"/>
      <c r="I923" s="84"/>
      <c r="J923" s="84"/>
      <c r="K923" s="85"/>
      <c r="L923" s="86"/>
      <c r="M923" s="85"/>
      <c r="N923" s="86"/>
      <c r="O923" s="86"/>
      <c r="P923" s="84"/>
      <c r="Q923" s="85"/>
      <c r="R923" s="86"/>
      <c r="S923" s="84"/>
      <c r="T923" s="108"/>
      <c r="U923" s="11"/>
      <c r="V923" s="11"/>
    </row>
    <row r="924" spans="1:22" x14ac:dyDescent="0.25">
      <c r="A924" s="110"/>
      <c r="B924" s="111"/>
      <c r="C924" s="112"/>
      <c r="D924" s="110"/>
      <c r="E924" s="110"/>
      <c r="F924" s="110"/>
      <c r="G924" s="113"/>
      <c r="H924" s="114"/>
      <c r="I924" s="114"/>
      <c r="J924" s="114"/>
      <c r="K924" s="116"/>
      <c r="L924" s="115"/>
      <c r="M924" s="116"/>
      <c r="N924" s="115"/>
      <c r="O924" s="115"/>
      <c r="P924" s="114"/>
      <c r="Q924" s="116"/>
      <c r="R924" s="115"/>
      <c r="S924" s="114"/>
      <c r="T924" s="117"/>
      <c r="U924" s="110"/>
      <c r="V924" s="110"/>
    </row>
    <row r="925" spans="1:22" x14ac:dyDescent="0.25">
      <c r="A925" s="11"/>
      <c r="B925" s="82"/>
      <c r="C925" s="109"/>
      <c r="D925" s="11"/>
      <c r="E925" s="11"/>
      <c r="F925" s="11"/>
      <c r="G925" s="83"/>
      <c r="H925" s="84"/>
      <c r="I925" s="84"/>
      <c r="J925" s="84"/>
      <c r="K925" s="85"/>
      <c r="L925" s="86"/>
      <c r="M925" s="85"/>
      <c r="N925" s="86"/>
      <c r="O925" s="11"/>
      <c r="P925" s="11"/>
      <c r="Q925" s="85"/>
      <c r="R925" s="86"/>
      <c r="S925" s="84"/>
      <c r="T925" s="108"/>
      <c r="U925" s="11"/>
      <c r="V925" s="11"/>
    </row>
    <row r="926" spans="1:22" x14ac:dyDescent="0.25">
      <c r="A926" s="11"/>
      <c r="B926" s="82"/>
      <c r="C926" s="109"/>
      <c r="D926" s="11"/>
      <c r="E926" s="11"/>
      <c r="F926" s="11"/>
      <c r="G926" s="83"/>
      <c r="H926" s="84"/>
      <c r="I926" s="84"/>
      <c r="J926" s="84"/>
      <c r="K926" s="85"/>
      <c r="L926" s="86"/>
      <c r="M926" s="85"/>
      <c r="N926" s="86"/>
      <c r="O926" s="86"/>
      <c r="P926" s="84"/>
      <c r="Q926" s="85"/>
      <c r="R926" s="86"/>
      <c r="S926" s="84"/>
      <c r="T926" s="108"/>
      <c r="U926" s="11"/>
      <c r="V926" s="11"/>
    </row>
    <row r="927" spans="1:22" x14ac:dyDescent="0.25">
      <c r="A927" s="110"/>
      <c r="B927" s="111"/>
      <c r="C927" s="112"/>
      <c r="D927" s="110"/>
      <c r="E927" s="110"/>
      <c r="F927" s="110"/>
      <c r="G927" s="113"/>
      <c r="H927" s="114"/>
      <c r="I927" s="114"/>
      <c r="J927" s="114"/>
      <c r="K927" s="116"/>
      <c r="L927" s="115"/>
      <c r="M927" s="116"/>
      <c r="N927" s="115"/>
      <c r="O927" s="110"/>
      <c r="P927" s="110"/>
      <c r="Q927" s="116"/>
      <c r="R927" s="115"/>
      <c r="S927" s="114"/>
      <c r="T927" s="117"/>
      <c r="U927" s="110"/>
      <c r="V927" s="110"/>
    </row>
    <row r="928" spans="1:22" x14ac:dyDescent="0.25">
      <c r="A928" s="11"/>
      <c r="B928" s="82"/>
      <c r="C928" s="109"/>
      <c r="D928" s="11"/>
      <c r="E928" s="11"/>
      <c r="F928" s="11"/>
      <c r="G928" s="83"/>
      <c r="H928" s="84"/>
      <c r="I928" s="84"/>
      <c r="J928" s="84"/>
      <c r="K928" s="85"/>
      <c r="L928" s="86"/>
      <c r="M928" s="85"/>
      <c r="N928" s="86"/>
      <c r="O928" s="86"/>
      <c r="P928" s="84"/>
      <c r="Q928" s="85"/>
      <c r="R928" s="86"/>
      <c r="S928" s="84"/>
      <c r="T928" s="108"/>
      <c r="U928" s="11"/>
      <c r="V928" s="11"/>
    </row>
    <row r="929" spans="1:22" x14ac:dyDescent="0.25">
      <c r="A929" s="110"/>
      <c r="B929" s="111"/>
      <c r="C929" s="112"/>
      <c r="D929" s="110"/>
      <c r="E929" s="110"/>
      <c r="F929" s="110"/>
      <c r="G929" s="113"/>
      <c r="H929" s="114"/>
      <c r="I929" s="114"/>
      <c r="J929" s="114"/>
      <c r="K929" s="110"/>
      <c r="L929" s="110"/>
      <c r="M929" s="116"/>
      <c r="N929" s="115"/>
      <c r="O929" s="115"/>
      <c r="P929" s="114"/>
      <c r="Q929" s="116"/>
      <c r="R929" s="115"/>
      <c r="S929" s="114"/>
      <c r="T929" s="117"/>
      <c r="U929" s="110"/>
      <c r="V929" s="110"/>
    </row>
    <row r="930" spans="1:22" x14ac:dyDescent="0.25">
      <c r="A930" s="11"/>
      <c r="B930" s="82"/>
      <c r="C930" s="109"/>
      <c r="D930" s="11"/>
      <c r="E930" s="11"/>
      <c r="F930" s="11"/>
      <c r="G930" s="83"/>
      <c r="H930" s="84"/>
      <c r="I930" s="84"/>
      <c r="J930" s="84"/>
      <c r="K930" s="11"/>
      <c r="L930" s="11"/>
      <c r="M930" s="85"/>
      <c r="N930" s="86"/>
      <c r="O930" s="86"/>
      <c r="P930" s="84"/>
      <c r="Q930" s="85"/>
      <c r="R930" s="86"/>
      <c r="S930" s="84"/>
      <c r="T930" s="108"/>
      <c r="U930" s="11"/>
      <c r="V930" s="11"/>
    </row>
    <row r="931" spans="1:22" x14ac:dyDescent="0.25">
      <c r="A931" s="11"/>
      <c r="B931" s="82"/>
      <c r="C931" s="109"/>
      <c r="D931" s="11"/>
      <c r="E931" s="11"/>
      <c r="F931" s="11"/>
      <c r="G931" s="83"/>
      <c r="H931" s="84"/>
      <c r="I931" s="84"/>
      <c r="J931" s="84"/>
      <c r="K931" s="85"/>
      <c r="L931" s="86"/>
      <c r="M931" s="85"/>
      <c r="N931" s="86"/>
      <c r="O931" s="86"/>
      <c r="P931" s="84"/>
      <c r="Q931" s="85"/>
      <c r="R931" s="86"/>
      <c r="S931" s="84"/>
      <c r="T931" s="108"/>
      <c r="U931" s="11"/>
      <c r="V931" s="11"/>
    </row>
    <row r="932" spans="1:22" x14ac:dyDescent="0.25">
      <c r="A932" s="11"/>
      <c r="B932" s="82"/>
      <c r="C932" s="109"/>
      <c r="D932" s="11"/>
      <c r="E932" s="11"/>
      <c r="F932" s="11"/>
      <c r="G932" s="83"/>
      <c r="H932" s="84"/>
      <c r="I932" s="84"/>
      <c r="J932" s="84"/>
      <c r="K932" s="85"/>
      <c r="L932" s="86"/>
      <c r="M932" s="85"/>
      <c r="N932" s="86"/>
      <c r="O932" s="11"/>
      <c r="P932" s="11"/>
      <c r="Q932" s="85"/>
      <c r="R932" s="86"/>
      <c r="S932" s="84"/>
      <c r="T932" s="108"/>
      <c r="U932" s="11"/>
      <c r="V932" s="11"/>
    </row>
    <row r="933" spans="1:22" x14ac:dyDescent="0.25">
      <c r="A933" s="11"/>
      <c r="B933" s="82"/>
      <c r="C933" s="109"/>
      <c r="D933" s="11"/>
      <c r="E933" s="11"/>
      <c r="F933" s="11"/>
      <c r="G933" s="83"/>
      <c r="H933" s="84"/>
      <c r="I933" s="84"/>
      <c r="J933" s="84"/>
      <c r="K933" s="85"/>
      <c r="L933" s="86"/>
      <c r="M933" s="85"/>
      <c r="N933" s="86"/>
      <c r="O933" s="86"/>
      <c r="P933" s="84"/>
      <c r="Q933" s="85"/>
      <c r="R933" s="86"/>
      <c r="S933" s="84"/>
      <c r="T933" s="108"/>
      <c r="U933" s="11"/>
      <c r="V933" s="11"/>
    </row>
    <row r="934" spans="1:22" x14ac:dyDescent="0.25">
      <c r="A934" s="11"/>
      <c r="B934" s="82"/>
      <c r="C934" s="109"/>
      <c r="D934" s="11"/>
      <c r="E934" s="11"/>
      <c r="F934" s="11"/>
      <c r="G934" s="83"/>
      <c r="H934" s="84"/>
      <c r="I934" s="84"/>
      <c r="J934" s="84"/>
      <c r="K934" s="11"/>
      <c r="L934" s="86"/>
      <c r="M934" s="85"/>
      <c r="N934" s="86"/>
      <c r="O934" s="86"/>
      <c r="P934" s="84"/>
      <c r="Q934" s="85"/>
      <c r="R934" s="86"/>
      <c r="S934" s="84"/>
      <c r="T934" s="108"/>
      <c r="U934" s="11"/>
      <c r="V934" s="11"/>
    </row>
    <row r="935" spans="1:22" x14ac:dyDescent="0.25">
      <c r="A935" s="11"/>
      <c r="B935" s="82"/>
      <c r="C935" s="109"/>
      <c r="D935" s="11"/>
      <c r="E935" s="11"/>
      <c r="F935" s="11"/>
      <c r="G935" s="83"/>
      <c r="H935" s="84"/>
      <c r="I935" s="84"/>
      <c r="J935" s="84"/>
      <c r="K935" s="85"/>
      <c r="L935" s="86"/>
      <c r="M935" s="85"/>
      <c r="N935" s="86"/>
      <c r="O935" s="86"/>
      <c r="P935" s="84"/>
      <c r="Q935" s="85"/>
      <c r="R935" s="86"/>
      <c r="S935" s="84"/>
      <c r="T935" s="108"/>
      <c r="U935" s="11"/>
      <c r="V935" s="11"/>
    </row>
    <row r="936" spans="1:22" x14ac:dyDescent="0.25">
      <c r="A936" s="11"/>
      <c r="B936" s="82"/>
      <c r="C936" s="109"/>
      <c r="D936" s="11"/>
      <c r="E936" s="11"/>
      <c r="F936" s="11"/>
      <c r="G936" s="83"/>
      <c r="H936" s="84"/>
      <c r="I936" s="84"/>
      <c r="J936" s="84"/>
      <c r="K936" s="11"/>
      <c r="L936" s="86"/>
      <c r="M936" s="85"/>
      <c r="N936" s="86"/>
      <c r="O936" s="86"/>
      <c r="P936" s="84"/>
      <c r="Q936" s="85"/>
      <c r="R936" s="86"/>
      <c r="S936" s="84"/>
      <c r="T936" s="108"/>
      <c r="U936" s="11"/>
      <c r="V936" s="11"/>
    </row>
    <row r="937" spans="1:22" x14ac:dyDescent="0.25">
      <c r="A937" s="11"/>
      <c r="B937" s="82"/>
      <c r="C937" s="109"/>
      <c r="D937" s="11"/>
      <c r="E937" s="11"/>
      <c r="F937" s="11"/>
      <c r="G937" s="83"/>
      <c r="H937" s="84"/>
      <c r="I937" s="84"/>
      <c r="J937" s="84"/>
      <c r="K937" s="85"/>
      <c r="L937" s="86"/>
      <c r="M937" s="85"/>
      <c r="N937" s="86"/>
      <c r="O937" s="86"/>
      <c r="P937" s="84"/>
      <c r="Q937" s="85"/>
      <c r="R937" s="86"/>
      <c r="S937" s="84"/>
      <c r="T937" s="108"/>
      <c r="U937" s="11"/>
      <c r="V937" s="11"/>
    </row>
    <row r="938" spans="1:22" x14ac:dyDescent="0.25">
      <c r="A938" s="11"/>
      <c r="B938" s="82"/>
      <c r="C938" s="109"/>
      <c r="D938" s="11"/>
      <c r="E938" s="11"/>
      <c r="F938" s="11"/>
      <c r="G938" s="83"/>
      <c r="H938" s="84"/>
      <c r="I938" s="84"/>
      <c r="J938" s="84"/>
      <c r="K938" s="85"/>
      <c r="L938" s="86"/>
      <c r="M938" s="85"/>
      <c r="N938" s="86"/>
      <c r="O938" s="86"/>
      <c r="P938" s="84"/>
      <c r="Q938" s="85"/>
      <c r="R938" s="86"/>
      <c r="S938" s="84"/>
      <c r="T938" s="108"/>
      <c r="U938" s="11"/>
      <c r="V938" s="11"/>
    </row>
    <row r="939" spans="1:22" x14ac:dyDescent="0.25">
      <c r="A939" s="11"/>
      <c r="B939" s="82"/>
      <c r="C939" s="109"/>
      <c r="D939" s="11"/>
      <c r="E939" s="11"/>
      <c r="F939" s="11"/>
      <c r="G939" s="83"/>
      <c r="H939" s="84"/>
      <c r="I939" s="84"/>
      <c r="J939" s="84"/>
      <c r="K939" s="85"/>
      <c r="L939" s="86"/>
      <c r="M939" s="85"/>
      <c r="N939" s="86"/>
      <c r="O939" s="86"/>
      <c r="P939" s="84"/>
      <c r="Q939" s="85"/>
      <c r="R939" s="86"/>
      <c r="S939" s="84"/>
      <c r="T939" s="108"/>
      <c r="U939" s="11"/>
      <c r="V939" s="11"/>
    </row>
    <row r="940" spans="1:22" x14ac:dyDescent="0.25">
      <c r="A940" s="11"/>
      <c r="B940" s="82"/>
      <c r="C940" s="109"/>
      <c r="D940" s="11"/>
      <c r="E940" s="11"/>
      <c r="F940" s="11"/>
      <c r="G940" s="83"/>
      <c r="H940" s="84"/>
      <c r="I940" s="84"/>
      <c r="J940" s="84"/>
      <c r="K940" s="85"/>
      <c r="L940" s="86"/>
      <c r="M940" s="85"/>
      <c r="N940" s="86"/>
      <c r="O940" s="11"/>
      <c r="P940" s="11"/>
      <c r="Q940" s="85"/>
      <c r="R940" s="86"/>
      <c r="S940" s="84"/>
      <c r="T940" s="108"/>
      <c r="U940" s="11"/>
      <c r="V940" s="11"/>
    </row>
    <row r="941" spans="1:22" x14ac:dyDescent="0.25">
      <c r="A941" s="11"/>
      <c r="B941" s="82"/>
      <c r="C941" s="109"/>
      <c r="D941" s="11"/>
      <c r="E941" s="11"/>
      <c r="F941" s="11"/>
      <c r="G941" s="83"/>
      <c r="H941" s="84"/>
      <c r="I941" s="84"/>
      <c r="J941" s="84"/>
      <c r="K941" s="85"/>
      <c r="L941" s="86"/>
      <c r="M941" s="85"/>
      <c r="N941" s="86"/>
      <c r="O941" s="86"/>
      <c r="P941" s="84"/>
      <c r="Q941" s="85"/>
      <c r="R941" s="86"/>
      <c r="S941" s="84"/>
      <c r="T941" s="108"/>
      <c r="U941" s="11"/>
      <c r="V941" s="11"/>
    </row>
    <row r="942" spans="1:22" x14ac:dyDescent="0.25">
      <c r="B942" s="107"/>
    </row>
  </sheetData>
  <sheetProtection sort="0" autoFilter="0"/>
  <autoFilter ref="A1:V921" xr:uid="{00000000-0009-0000-0000-000003000000}">
    <sortState ref="A2:V921">
      <sortCondition ref="A1:A921"/>
    </sortState>
  </autoFilter>
  <hyperlinks>
    <hyperlink ref="B2" r:id="rId1" display="https://www.moderngraham.com/2018/05/20/agilent-technologies-inc-valuation-may-2018-a/" xr:uid="{72351AB7-798D-475D-B61D-D83C1B6CB3D5}"/>
    <hyperlink ref="B3" r:id="rId2" display="https://www.moderngraham.com/2018/05/22/american-airlines-group-inc-valuation-may-2018-aal/" xr:uid="{D09020AA-7FAC-46F6-88B5-D4A636A2A31E}"/>
    <hyperlink ref="B4" r:id="rId3" display="https://www.moderngraham.com/2018/06/08/aarons-inc-valuation-june-2018-aan/" xr:uid="{4F86B7BF-03A7-4931-B583-0B77319BCB09}"/>
    <hyperlink ref="B5" r:id="rId4" display="https://www.moderngraham.com/2018/06/28/advance-auto-parts-inc-valuation-june-2018-aap/" xr:uid="{1D5C9968-B334-496F-B87E-AFF63E74A6D2}"/>
    <hyperlink ref="B6" r:id="rId5" display="https://www.moderngraham.com/2018/11/10/apple-inc-valuation-november-2018-aapl/" xr:uid="{0F4FA18C-E47C-4BCF-B2B3-29C695F19D93}"/>
    <hyperlink ref="B7" r:id="rId6" display="https://www.moderngraham.com/2018/10/04/axon-enterprises-inc-valuation-october-2018-aaxn/" xr:uid="{289C977C-9300-4C62-A28C-C9D9508B87D6}"/>
    <hyperlink ref="B8" r:id="rId7" display="https://www.moderngraham.com/2018/04/01/abbvie-inc-valuation-april-2018-abbv/" xr:uid="{E28A3FCD-6577-453C-8A27-01A037996117}"/>
    <hyperlink ref="B9" r:id="rId8" display="https://www.moderngraham.com/2018/04/06/amerisourcebergen-corp-valuation-april-2018-abc/" xr:uid="{154511D8-03D8-43E8-A3D4-578DEB3931D7}"/>
    <hyperlink ref="B10" r:id="rId9" display="https://www.moderngraham.com/2019/02/04/abiomed-inc-valuation-february-2019-abmd/" xr:uid="{66BF6686-C2DB-4E66-8F40-72C28E7A9AF0}"/>
    <hyperlink ref="B11" r:id="rId10" display="https://www.moderngraham.com/2018/05/08/abbott-laboratories-valuation-may-2018-abt/" xr:uid="{3813376F-2263-4AFE-86E1-9B1A9722E72F}"/>
    <hyperlink ref="B12" r:id="rId11" display="https://www.moderngraham.com/2018/07/02/aci-worldwide-inc-valuation-july-2018-aciw/" xr:uid="{D4F12717-8D32-4AFB-B9F1-833D65DE8AB0}"/>
    <hyperlink ref="B13" r:id="rId12" display="https://www.moderngraham.com/2018/07/09/aecom-valuation-july-2018-acm/" xr:uid="{BA7EE856-8B54-4D87-8860-24B81E27F4A7}"/>
    <hyperlink ref="B14" r:id="rId13" display="https://www.moderngraham.com/2018/04/17/accenture-plc-valuation-april-2018-acn/" xr:uid="{B1D45660-1D42-4E1D-88D9-CF66A695A088}"/>
    <hyperlink ref="B15" r:id="rId14" display="https://www.moderngraham.com/2018/04/08/adobe-systems-inc-valuation-april-2018-adbe/" xr:uid="{01443F19-A8FE-412C-882F-A38960456DD1}"/>
    <hyperlink ref="B16" r:id="rId15" display="https://www.moderngraham.com/2018/06/03/analog-devices-inc-valuation-june-2018-adi/" xr:uid="{9A5A1D4C-4B02-4CEF-8A27-A535C12C2DEC}"/>
    <hyperlink ref="B17" r:id="rId16" display="https://www.moderngraham.com/2018/05/03/archer-daniels-midland-co-valuation-may-2018-adm/" xr:uid="{787A80F5-1DB3-42B4-8DA6-5BF152D76840}"/>
    <hyperlink ref="B18" r:id="rId17" display="https://www.moderngraham.com/2018/04/18/automatic-data-processing-inc-valuation-april-2018-adp/" xr:uid="{AB968EFF-A2F0-4D37-86BC-B81CD9057ADB}"/>
    <hyperlink ref="B19" r:id="rId18" display="https://www.moderngraham.com/2018/05/15/alliance-data-systems-corp-valuation-may-2018-ads/" xr:uid="{80867C1B-028A-455F-AF75-EEB7EFE8E3E1}"/>
    <hyperlink ref="B20" r:id="rId19" display="https://www.moderngraham.com/2018/04/07/autodesk-inc-valuation-april-2018-adsk/" xr:uid="{7F470E4C-F188-4C7E-BFE2-E1263383C91C}"/>
    <hyperlink ref="B21" r:id="rId20" display="https://www.moderngraham.com/2018/05/20/ameren-corp-valuation-may-2018-aee/" xr:uid="{DB84F6D1-907F-40BA-858D-7C5CC250D432}"/>
    <hyperlink ref="B22" r:id="rId21" display="https://www.moderngraham.com/2018/05/17/american-eagle-outfitters-inc-valuation-may-2018-aeo/" xr:uid="{2BF89072-8212-4CB1-9D7D-3A7F1FC18A4B}"/>
    <hyperlink ref="B23" r:id="rId22" display="https://www.moderngraham.com/2018/06/11/american-electric-power-co-valuation-june-2018-aep/" xr:uid="{8965CE12-6D4D-471A-A22D-552A0F76C8C3}"/>
    <hyperlink ref="B24" r:id="rId23" display="https://www.moderngraham.com/2019/01/22/aes-corp-valuation-january-2019-aes/" xr:uid="{578DF110-E6ED-481B-BF16-A26544FE5809}"/>
    <hyperlink ref="B25" r:id="rId24" display="https://www.moderngraham.com/2018/08/02/american-financial-group-inc-valuation-august-2018-afg/" xr:uid="{D3DFD456-2BD5-4748-91A0-6B3B658DFB02}"/>
    <hyperlink ref="B26" r:id="rId25" display="https://www.moderngraham.com/2019/01/06/aflac-inc-valuation-january-2019-afl/" xr:uid="{5FFB40DD-134A-4C7D-AAE5-3EBB018FF747}"/>
    <hyperlink ref="B27" r:id="rId26" display="https://www.moderngraham.com/2018/08/08/agco-corp-valuation-august-2018-agco/" xr:uid="{F64796B5-0FD7-4038-9233-4215F179E7A3}"/>
    <hyperlink ref="B28" r:id="rId27" display="https://www.moderngraham.com/2018/05/04/allergan-plc-valuation-may-2018-agn/" xr:uid="{DAB021A8-2B86-4730-82D9-88A9346E4492}"/>
    <hyperlink ref="B29" r:id="rId28" display="https://www.moderngraham.com/2018/03/12/aspen-insurance-holdings-ltd-valuation-march-2018-ahl/" xr:uid="{B3E015CB-5084-4780-A851-79D56BC60561}"/>
    <hyperlink ref="B30" r:id="rId29" display="https://www.moderngraham.com/2018/06/11/american-international-group-inc-june-2018-aig/" xr:uid="{DC71E75D-1DBF-4F06-9C5E-61420BC8ACD5}"/>
    <hyperlink ref="B31" r:id="rId30" display="https://www.moderngraham.com/2019/01/19/apartment-investment-and-management-co-valuation-january-2019-aiv/" xr:uid="{E75B7091-CAC0-492C-B030-FD7804A372B9}"/>
    <hyperlink ref="B32" r:id="rId31" display="https://www.moderngraham.com/2018/06/23/assurant-inc-valuation-june-2018-aiz/" xr:uid="{830A4D37-D04B-4FE1-B285-D14C63FF2BCA}"/>
    <hyperlink ref="B33" r:id="rId32" display="https://www.moderngraham.com/2018/04/30/arthur-j-gallagher-co-valuation-april-2018-ajg/" xr:uid="{39B24BD1-00FB-4266-8AC6-162F3E185B65}"/>
    <hyperlink ref="B34" r:id="rId33" display="https://www.moderngraham.com/2018/05/04/akamai-technologies-inc-valuation-may-2018-akam/" xr:uid="{AC3000A6-2F02-4F84-A14F-03C9438FF388}"/>
    <hyperlink ref="B35" r:id="rId34" display="https://www.moderngraham.com/2018/07/27/akorn-inc-valuation-july-2018-akrx/" xr:uid="{23416923-8A38-4C37-AF54-EE95C6BAA7EE}"/>
    <hyperlink ref="B36" r:id="rId35" display="https://www.moderngraham.com/2019/01/08/albemarle-corp-valuation-january-2019-alb/" xr:uid="{B862EC0F-9C41-43EF-AE3F-18E8FAA4D382}"/>
    <hyperlink ref="B37" r:id="rId36" display="https://www.moderngraham.com/2018/07/28/alexander-baldwin-inc-valuation-july-2018-alex/" xr:uid="{79107D67-F081-49CE-9B9A-A02133948A09}"/>
    <hyperlink ref="B38" r:id="rId37" display="https://www.moderngraham.com/2018/04/16/align-technology-inc-valuation-april-2018-algn/" xr:uid="{9BD3F507-ADEA-4950-B65D-1EB83EDE6DEF}"/>
    <hyperlink ref="B39" r:id="rId38" display="https://www.moderngraham.com/2018/05/02/alaska-air-group-inc-valuation-may-2018-alk/" xr:uid="{B7BAEE45-2BD8-4E4E-9E8D-3164F7AC56AB}"/>
    <hyperlink ref="B40" r:id="rId39" display="https://www.moderngraham.com/2018/04/19/allstate-corp-valuation-april-2018-all/" xr:uid="{F426CF1E-4B1F-4402-B4D6-8B4FC60BE167}"/>
    <hyperlink ref="B41" r:id="rId40" display="https://www.moderngraham.com/2018/05/05/allegion-plc-valuation-may-2018-alle/" xr:uid="{34F08F19-91D6-436D-8649-FAF8A2D01419}"/>
    <hyperlink ref="B42" r:id="rId41" display="https://www.moderngraham.com/2018/04/17/alexion-pharmaceuticals-inc-valuation-april-2018-alxn/" xr:uid="{C388FB99-5CF1-40D7-BD36-7FB69BBF090A}"/>
    <hyperlink ref="B43" r:id="rId42" display="https://www.moderngraham.com/2018/04/11/applied-materials-inc-valuation-april-2018-amat/" xr:uid="{B9D6A42D-33C4-416A-9911-FBC949F01038}"/>
    <hyperlink ref="B44" r:id="rId43" display="https://www.moderngraham.com/2018/07/28/amc-networks-inc-valuation-july-2018-amcx/" xr:uid="{65CAD255-847A-4179-8935-B68354CFD4AF}"/>
    <hyperlink ref="B45" r:id="rId44" display="https://www.moderngraham.com/2018/05/03/advanced-micro-devices-inc-valuation-may-2018-amd/" xr:uid="{1145F420-5263-4A08-8A42-8FC06A840D76}"/>
    <hyperlink ref="B46" r:id="rId45" display="https://www.moderngraham.com/2018/04/24/ametek-inc-valuation-april-2018-ame/" xr:uid="{54FA633E-3FF2-44CE-9384-8121EBDABD1F}"/>
    <hyperlink ref="B47" r:id="rId46" display="https://www.moderngraham.com/2018/05/06/affiliated-managers-group-inc-valuation-may-2018-amg/" xr:uid="{A0DB3891-730F-4A43-8AF8-DFCFB5DF8CD0}"/>
    <hyperlink ref="B48" r:id="rId47" display="https://www.moderngraham.com/2018/06/23/amgen-inc-valuation-june-2018-amgn/" xr:uid="{A028486A-7652-4E79-B56B-6629ED05DE4C}"/>
    <hyperlink ref="B49" r:id="rId48" display="https://www.moderngraham.com/2019/01/11/ameriprise-financial-inc-valuation-january-2019-amp/" xr:uid="{D33EEDD8-3987-47BA-ABF0-D535B73E42A3}"/>
    <hyperlink ref="B50" r:id="rId49" display="https://www.moderngraham.com/2018/06/03/american-tower-corp-valuation-june-2018-amt/" xr:uid="{0D7ABF1E-CCA2-4202-A8A1-A47E4C8EBC2D}"/>
    <hyperlink ref="B51" r:id="rId50" display="https://www.moderngraham.com/2018/06/10/amazon-com-inc-valuation-june-2018-amzn/" xr:uid="{EB748230-3B88-4925-A819-154DFBBEBC11}"/>
    <hyperlink ref="B52" r:id="rId51" display="https://www.moderngraham.com/2018/09/02/autonation-inc-valuation-september-2018-an/" xr:uid="{1EA11BD3-634C-49FF-8829-B946A8339675}"/>
    <hyperlink ref="B53" r:id="rId52" display="https://www.moderngraham.com/2018/05/17/abercrombie-fitch-co-valuation-may-2018-anf/" xr:uid="{8CB180B6-A70C-46D6-BDE7-968671297B3E}"/>
    <hyperlink ref="B54" r:id="rId53" display="https://www.moderngraham.com/2019/01/11/ansys-inc-valuation-january-2019-anss/" xr:uid="{CBC8AE8E-AFC3-4BD7-AD3D-970EFF667F8B}"/>
    <hyperlink ref="B55" r:id="rId54" display="https://www.moderngraham.com/2018/05/08/anthem-inc-valuation-may-2018-antm/" xr:uid="{D1A4D0D8-AFE7-4CD6-913A-8DA7B223C116}"/>
    <hyperlink ref="B56" r:id="rId55" display="https://www.moderngraham.com/2018/11/28/aon-plc-valuation-november-2018-aon/" xr:uid="{67EA44EE-BC2A-40BD-A119-92E4AE07223F}"/>
    <hyperlink ref="B57" r:id="rId56" display="https://www.moderngraham.com/2019/01/08/a-o-smith-corp-valuation-january-2019-aos/" xr:uid="{15463D17-7D04-4A24-8EE6-4B9EF666A54D}"/>
    <hyperlink ref="B58" r:id="rId57" display="https://www.moderngraham.com/2018/06/25/apache-corp-valuation-june-2018-apa/" xr:uid="{F8ACBD49-7455-4644-AA46-FF71FC89BD4E}"/>
    <hyperlink ref="B59" r:id="rId58" display="https://www.moderngraham.com/2018/06/25/anadarko-petroleum-corp-valuation-june-2018-apc/" xr:uid="{46DD2266-7631-4F14-99B6-D3C16D670C79}"/>
    <hyperlink ref="B60" r:id="rId59" display="https://www.moderngraham.com/2019/01/08/air-products-chemicals-inc-valuation-january-2019-apd/" xr:uid="{AF4187BE-6E77-4544-8ABA-91CB9FC33678}"/>
    <hyperlink ref="B61" r:id="rId60" display="https://www.moderngraham.com/2018/05/23/amphenol-corp-valuation-may-2018-aph/" xr:uid="{984CFE1F-7328-4E91-B96D-C0DDBB1433B8}"/>
    <hyperlink ref="B62" r:id="rId61" display="https://www.moderngraham.com/2018/05/23/aptiv-plc-valuation-initial-coverage-may-2018-aptv/" xr:uid="{46761FA8-9917-47A8-A173-550DBEB911D0}"/>
    <hyperlink ref="B63" r:id="rId62" display="https://www.moderngraham.com/2018/11/28/alexandria-real-estate-equities-inc-valuation-november-2018-are/" xr:uid="{3C62905B-8F8A-48D0-984C-5A4B962E7207}"/>
    <hyperlink ref="B64" r:id="rId63" display="https://www.moderngraham.com/2018/07/02/alliance-resource-partners-lp-valuation-july-2018-arlp/" xr:uid="{8B127549-82EE-4135-9195-97574B5C66AF}"/>
    <hyperlink ref="B65" r:id="rId64" display="https://www.moderngraham.com/2018/04/18/arconic-inc-valuation-april-2018-arnc/" xr:uid="{927E3A5C-6CDC-438F-BEFB-7691D6B6BCC1}"/>
    <hyperlink ref="B66" r:id="rId65" display="https://www.moderngraham.com/2018/07/30/arris-international-plc-valuation-july-2018-arrs/" xr:uid="{FE04A515-D159-4D31-9EA0-DB67CEC87DC5}"/>
    <hyperlink ref="B67" r:id="rId66" display="https://www.moderngraham.com/2016/07/03/arrow-electronics-inc-valuation-july-2016-arw/" xr:uid="{4A4FF157-BC90-4AEF-B0B3-9CE9B02F90EB}"/>
    <hyperlink ref="B68" r:id="rId67" display="https://www.moderngraham.com/2018/03/09/ashland-global-holdings-inc-valuation-march-2018-ash/" xr:uid="{8BA25C53-28FD-4E17-91DF-518FAE414B6A}"/>
    <hyperlink ref="B69" r:id="rId68" display="https://www.moderngraham.com/2018/09/01/allegheny-technologies-inc-valuation-september-2018-ati/" xr:uid="{4F99CD34-EC49-4F48-9B5D-C48F04293436}"/>
    <hyperlink ref="B70" r:id="rId69" display="https://www.moderngraham.com/2018/06/29/activision-blizzard-inc-valuation-june-2018-atvi/" xr:uid="{AAF6FF5F-1013-4D8A-816E-DB7F9AEA2FB3}"/>
    <hyperlink ref="B71" r:id="rId70" display="https://www.moderngraham.com/2018/12/18/avalonbay-communities-inc-valuation-december-2018-avb/" xr:uid="{954D1223-191B-4D37-BEF8-9293B15EB29B}"/>
    <hyperlink ref="B72" r:id="rId71" display="https://www.moderngraham.com/2019/02/04/broadcom-inc-valuation-february-2019-avgo/" xr:uid="{E9DAFC82-501E-451F-90F5-20BF0FF9C283}"/>
    <hyperlink ref="B73" r:id="rId72" display="https://www.moderngraham.com/2018/06/30/avon-products-inc-valuation-june-2018-avp/" xr:uid="{C6DED665-2C2C-4A4B-AFB2-A71FB1C48221}"/>
    <hyperlink ref="B74" r:id="rId73" display="https://www.moderngraham.com/2019/01/15/avery-dennison-corp-valuation-january-2019-avy/" xr:uid="{C96BA5B8-4DF7-423E-9BF8-BCE1F49FCB5B}"/>
    <hyperlink ref="B75" r:id="rId74" display="https://www.moderngraham.com/2018/06/07/american-water-works-co-inc-valuation-june-2018-awk/" xr:uid="{87A3EAA7-09F3-41D7-813C-87009C00BF3C}"/>
    <hyperlink ref="B76" r:id="rId75" display="https://www.moderngraham.com/2018/11/10/american-express-co-valuation-november-2018-axp/" xr:uid="{8D81009C-04EA-448B-8583-B897A39ECCF8}"/>
    <hyperlink ref="B77" r:id="rId76" display="https://www.moderngraham.com/2018/06/04/acuity-brands-inc-valuation-june-2018-ayi/" xr:uid="{42FE1E8B-51AC-4C36-9B85-FFF8C76A8A33}"/>
    <hyperlink ref="B78" r:id="rId77" display="https://www.moderngraham.com/2019/01/01/autozone-inc-valuation-january-2019-azo/" xr:uid="{B5F5A973-13A1-46CF-A03C-A83163AC6874}"/>
    <hyperlink ref="B79" r:id="rId78" display="https://www.moderngraham.com/2018/11/10/boeing-co-valuation-november-2018-ba/" xr:uid="{C19F148C-AA78-43E3-AE07-DD7024A6648F}"/>
    <hyperlink ref="B80" r:id="rId79" display="https://www.moderngraham.com/2019/01/26/bank-of-america-corp-valuation-january-2019-bac/" xr:uid="{6395A968-24CD-4B3F-9DF7-1D5CC9434622}"/>
    <hyperlink ref="B81" r:id="rId80" display="https://www.moderngraham.com/2018/05/10/baxter-international-inc-valuation-may-2018-bax/" xr:uid="{4FF9B030-E3DA-4CED-8441-B14DAF0639F7}"/>
    <hyperlink ref="B82" r:id="rId81" display="https://www.moderngraham.com/2018/03/12/bed-bath-beyond-inc-valuation-march-2018-bbby/" xr:uid="{0BF2818C-23EA-4417-AF16-8AAB189E2D8F}"/>
    <hyperlink ref="B83" r:id="rId82" display="https://www.moderngraham.com/2018/04/19/bbt-corporation-valuation-april-2018-bbt/" xr:uid="{53DC7AF3-6401-4D48-AE1C-53963556AF82}"/>
    <hyperlink ref="B84" r:id="rId83" display="https://www.moderngraham.com/2019/02/03/best-buy-co-inc-valuation-february-2019-bby/" xr:uid="{DAA862B9-0E1B-4CEB-B93F-3844F9AC252E}"/>
    <hyperlink ref="B85" r:id="rId84" display="https://www.moderngraham.com/2018/05/05/becton-dickinson-and-co-valuation-may-2018-bdx/" xr:uid="{B34483BE-E376-4574-B06D-2F2EC1A633C9}"/>
    <hyperlink ref="B86" r:id="rId85" display="https://www.moderngraham.com/2018/05/23/franklin-resources-inc-valuation-may-2018-ben/" xr:uid="{579B9FCD-9952-48A3-94AF-38AD1BF99E2C}"/>
    <hyperlink ref="B87" r:id="rId86" display="https://www.moderngraham.com/2018/05/14/brown-forman-corp-valuation-may-2018-bf-b/" xr:uid="{72AF210B-65EC-4B5D-A236-09FFDEA8E755}"/>
    <hyperlink ref="B88" r:id="rId87" display="https://www.moderngraham.com/2018/06/10/big-5-sporting-goods-corp-valuation-june-2018-bgfv/" xr:uid="{B62FACE2-D27D-4DA7-9AEC-3890CDDE76B4}"/>
    <hyperlink ref="B89" r:id="rId88" display="https://www.moderngraham.com/2018/07/01/bg-foods-inc-valuation-july-2018-bgs/" xr:uid="{6DE5CC9C-8E05-4B70-88A2-F9372971786C}"/>
    <hyperlink ref="B90" r:id="rId89" display="https://www.moderngraham.com/2018/04/12/brighthouse-financial-inc-valuation-initial-coverage-bhf/" xr:uid="{90BEC205-463C-4C6D-81D8-AD71CFAE2B6A}"/>
    <hyperlink ref="B91" r:id="rId90" display="https://www.moderngraham.com/2018/04/12/baker-hughes-a-ge-co-valuation-april-2018-bhge/" xr:uid="{44757729-F94F-4608-8BF7-F2B7EF0D4760}"/>
    <hyperlink ref="B92" r:id="rId91" display="https://www.moderngraham.com/2018/06/26/biogen-inc-valuation-june-2018-biib/" xr:uid="{645C39FC-4210-4B4A-9808-13FD416B98FF}"/>
    <hyperlink ref="B93" r:id="rId92" display="https://www.moderngraham.com/2018/05/04/bank-of-new-york-mellon-corp-valuation-may-2018-bk/" xr:uid="{A84F60B2-4F56-455A-9F7E-4B48601E7AB3}"/>
    <hyperlink ref="B94" r:id="rId93" display="https://www.moderngraham.com/2019/01/31/booking-holdings-inc-valuation-january-2019-bkng/" xr:uid="{DABAD60C-78D0-4C50-B33C-51179B4E07A7}"/>
    <hyperlink ref="B95" r:id="rId94" display="https://www.moderngraham.com/2019/01/12/blackrock-inc-valuation-january-2019-blk/" xr:uid="{8318561F-8B45-482F-AA99-BA2B1540B36E}"/>
    <hyperlink ref="B96" r:id="rId95" display="https://www.moderngraham.com/2018/04/30/ball-corporation-valuation-april-2018-bll/" xr:uid="{0536FD6B-263E-4931-97B5-8262CE7297EE}"/>
    <hyperlink ref="B97" r:id="rId96" display="https://www.moderngraham.com/2018/06/30/bemis-co-inc-valuation-june-2018-bms/" xr:uid="{80D73054-B4D4-43FC-92FA-E1B53A2C2B9F}"/>
    <hyperlink ref="B98" r:id="rId97" display="https://www.moderngraham.com/2018/06/29/bristol-myers-squibb-company-valuation-june-2018-bmy/" xr:uid="{B252DD51-0D43-423C-8E7E-CA44CFC5BCF1}"/>
    <hyperlink ref="B99" r:id="rId98" display="https://www.moderngraham.com/2018/05/05/berkshire-hathaway-inc-valuation-may-2018-brk-b/" xr:uid="{F7BBB8A5-3D94-4B72-AB01-B4D6EB678FF4}"/>
    <hyperlink ref="B100" r:id="rId99" display="https://www.moderngraham.com/2018/05/10/boston-scientific-corp-valuation-may-2018-bsx/" xr:uid="{1D687356-278B-443D-9B46-58976D0A1BDF}"/>
    <hyperlink ref="B101" r:id="rId100" display="https://www.moderngraham.com/2018/04/26/borgwarner-inc-valuation-april-2018-bwa/" xr:uid="{F02E017D-C630-4522-822A-E21516C65403}"/>
    <hyperlink ref="B102" r:id="rId101" display="https://www.moderngraham.com/2019/01/03/boston-properties-inc-valuation-january-2019-bxp/" xr:uid="{9A315E2C-5337-4963-90B6-7C964C460BE6}"/>
    <hyperlink ref="B103" r:id="rId102" display="https://www.moderngraham.com/2019/01/05/citigroup-inc-valuation-january-2019-c/" xr:uid="{F8ED0DA4-3C47-4944-8FCF-77560514959C}"/>
    <hyperlink ref="B104" r:id="rId103" display="https://www.moderngraham.com/2018/05/02/conagra-brands-inc-valuation-may-2018-cag/" xr:uid="{80AD64F9-D9BC-46D0-A4CD-D68A0AF95584}"/>
    <hyperlink ref="B105" r:id="rId104" display="https://www.moderngraham.com/2019/01/19/cardinal-health-inc-valuation-january-2019-cah/" xr:uid="{7249A5A2-412C-4D1B-8ECC-D2E2B7072D0F}"/>
    <hyperlink ref="B106" r:id="rId105" display="https://www.moderngraham.com/2018/11/10/caterpillar-inc-valuation-november-2018-cat/" xr:uid="{CF30CA4E-E90D-4E04-923B-6114B547E171}"/>
    <hyperlink ref="B107" r:id="rId106" display="https://www.moderngraham.com/2018/06/03/chubb-ltd-valuation-june-2018-cb/" xr:uid="{857AE646-A8CE-4F22-B5CD-A444D49051B2}"/>
    <hyperlink ref="B108" r:id="rId107" display="https://www.moderngraham.com/2018/03/29/cboe-global-markets-inc-valuation-initial-coverage-cboe/" xr:uid="{FDB87ADA-B9DE-47DE-989C-FFD490E4469F}"/>
    <hyperlink ref="B109" r:id="rId108" display="https://www.moderngraham.com/2018/06/01/cbre-group-inc-valuation-june-2018-cbre/" xr:uid="{8B9F1FDF-1524-4ECA-A82E-F2F8CF749686}"/>
    <hyperlink ref="B110" r:id="rId109" display="https://www.moderngraham.com/2018/04/16/cbs-corporation-valuation-april-2018-cbs/" xr:uid="{D7C65A4D-D478-4A12-8A5D-9F4E98F32F4E}"/>
    <hyperlink ref="B111" r:id="rId110" display="https://www.moderngraham.com/2019/01/09/crown-castle-international-corp-valuation-january-2019-cci/" xr:uid="{25EF47A2-454E-4EC9-95C0-35C8CA8350C9}"/>
    <hyperlink ref="B112" r:id="rId111" display="https://www.moderngraham.com/2019/02/01/carnival-corp-valuation-february-2019-ccl/" xr:uid="{1CCE1BD1-1A47-4D16-B236-5C071C3D7384}"/>
    <hyperlink ref="B113" r:id="rId112" display="https://www.moderngraham.com/2019/01/31/cadence-design-systems-inc-valuation-january-2019-cdns/" xr:uid="{9A9D16ED-72AD-4E1E-B02B-351DFDB0989E}"/>
    <hyperlink ref="B114" r:id="rId113" display="https://www.moderngraham.com/2019/02/01/celanese-corporation-valuation-february-2019-ce/" xr:uid="{A91F08F8-08F1-41BE-A549-DC88904B4F3C}"/>
    <hyperlink ref="B115" r:id="rId114" display="https://www.moderngraham.com/2018/06/23/celgene-corp-valuation-june-2018-celg/" xr:uid="{5827DE0C-8A5C-4830-9867-CD569D5CCA3C}"/>
    <hyperlink ref="B116" r:id="rId115" display="https://www.moderngraham.com/2018/07/02/century-aluminum-co-valuation-july-2018-cenx/" xr:uid="{7E257364-E834-4CFC-96F3-AB8AAE8AE38C}"/>
    <hyperlink ref="B117" r:id="rId116" display="https://www.moderngraham.com/2018/04/09/cerner-corporation-valuation-april-2018-cern/" xr:uid="{09E13F2D-962F-4131-A8D1-0118548D9984}"/>
    <hyperlink ref="B118" r:id="rId117" display="https://www.moderngraham.com/2018/07/03/ceva-inc-valuation-july-2018-ceva/" xr:uid="{451D57EC-315A-4169-8244-6E59A25DB530}"/>
    <hyperlink ref="B119" r:id="rId118" display="https://www.moderngraham.com/2018/04/13/cf-industries-holdings-inc-valuation-april-2018-cf/" xr:uid="{9F690115-7A3D-4ECB-BF17-234B35935357}"/>
    <hyperlink ref="B120" r:id="rId119" display="https://www.moderngraham.com/2018/04/20/citizens-financial-group-inc-valuation-april-2018-cfg/" xr:uid="{8AEC4076-E4CB-4306-8DCA-94C2DD7B75B8}"/>
    <hyperlink ref="B121" r:id="rId120" display="https://www.moderngraham.com/2018/07/25/cullen-frost-bankers-inc-valuation-july-2018-cfr/" xr:uid="{C572147E-C766-4513-9104-5D42063F82A7}"/>
    <hyperlink ref="B122" r:id="rId121" display="https://www.moderngraham.com/2018/07/24/cognex-corp-valuation-july-2018-cgnx/" xr:uid="{884A2276-9E26-4377-B983-C831A83C5F01}"/>
    <hyperlink ref="B123" r:id="rId122" display="https://www.moderngraham.com/2018/07/24/city-holding-co-valuation-july-2018-chco/" xr:uid="{604884E0-BB22-4CA5-BD6D-0189B77D3580}"/>
    <hyperlink ref="B124" r:id="rId123" display="https://www.moderngraham.com/2018/04/30/church-dwight-co-inc-valuation-april-2018-chd/" xr:uid="{88C45E38-F79B-4679-802B-AA9E76528C37}"/>
    <hyperlink ref="B125" r:id="rId124" display="https://www.moderngraham.com/2018/07/26/chemed-corp-valuation-july-2018-che/" xr:uid="{7CB88AF8-F9AC-4C1F-BF62-A4520A88F2A0}"/>
    <hyperlink ref="B126" r:id="rId125" display="https://www.moderngraham.com/2018/03/15/chesapeake-energy-corp-valuation-march-2018-chk/" xr:uid="{F2AC9050-419C-40E2-BA54-DD8472E481A0}"/>
    <hyperlink ref="B127" r:id="rId126" display="https://www.moderngraham.com/2018/04/11/c-h-robinson-worldwide-inc-valuation-april-2018-chrw/" xr:uid="{0B6BFFE2-1CFA-45B5-8E66-F520F8CEDB85}"/>
    <hyperlink ref="B128" r:id="rId127" display="https://www.moderngraham.com/2018/05/17/chicos-fas-inc-valuation-may-2018-chs/" xr:uid="{7C341720-4892-42AB-A196-AD5009B6EA64}"/>
    <hyperlink ref="B129" r:id="rId128" display="https://www.moderngraham.com/2018/07/28/chesapeake-lodging-trust-valuation-july-2018-chsp/" xr:uid="{683A3ED8-13F2-42D3-8A4A-5463E28B0CFC}"/>
    <hyperlink ref="B130" r:id="rId129" display="https://www.moderngraham.com/2018/05/01/charter-communications-inc-valuation-may-2018-chtr/" xr:uid="{A085C50C-1AD6-48CD-A593-9C69B641BA1B}"/>
    <hyperlink ref="B131" r:id="rId130" display="https://www.moderngraham.com/2018/07/28/chuys-holdings-inc-valuation-july-2018-chuy/" xr:uid="{7A8F574E-C999-4939-8946-0E1AB2412090}"/>
    <hyperlink ref="B132" r:id="rId131" display="https://www.moderngraham.com/2019/01/22/cigna-corp-valuation-january-2019-ci/" xr:uid="{0FC5C2DD-6139-4E3D-8545-17B8E3017D6D}"/>
    <hyperlink ref="B133" r:id="rId132" display="https://www.moderngraham.com/2018/07/28/ciena-corp-valuation-july-2018-cien/" xr:uid="{A5AF1C82-52FF-46F0-98E8-CD07D6591238}"/>
    <hyperlink ref="B134" r:id="rId133" display="https://www.moderngraham.com/2019/01/01/cincinnati-financial-corp-valuation-january-2019-cinf/" xr:uid="{6D536DFA-B73B-4B8E-8D86-B9F97B514B6B}"/>
    <hyperlink ref="B135" r:id="rId134" display="https://www.moderngraham.com/2018/07/29/circor-international-inc-valuation-july-2018-cir/" xr:uid="{B2E66DDE-938E-4414-A0B4-550C1EA9B706}"/>
    <hyperlink ref="B136" r:id="rId135" display="https://www.moderngraham.com/2018/07/28/seacor-holdings-inc-valuation-july-2018-ckh/" xr:uid="{A4FFF62F-5DFB-49AA-ABCB-A9F3FBE0859E}"/>
    <hyperlink ref="B137" r:id="rId136" display="https://www.moderngraham.com/2018/06/24/colgate-palmolive-co-valuation-june-2018-cl/" xr:uid="{8A330AAB-87C3-4B57-956E-91DED4505FC5}"/>
    <hyperlink ref="B138" r:id="rId137" display="https://www.moderngraham.com/2018/07/28/cloud-peak-energy-inc-valuation-july-2018-cld/" xr:uid="{74C978D1-2672-453A-AD8B-DA51F2A57301}"/>
    <hyperlink ref="B139" r:id="rId138" display="https://www.moderngraham.com/2018/07/30/cleveland-cliffs-inc-valuation-july-2018-clf/" xr:uid="{03A19009-6864-43A1-839A-FACE3EE095B5}"/>
    <hyperlink ref="B140" r:id="rId139" display="https://www.moderngraham.com/2018/07/28/corelogic-inc-valuation-july-2018-clgx/" xr:uid="{06961066-BAB8-42BB-A893-17A6997C78BD}"/>
    <hyperlink ref="B141" r:id="rId140" display="https://www.moderngraham.com/2018/07/28/clean-harbors-inc-valuation-july-2018-clh/" xr:uid="{EF4CDE77-4D01-48DA-85BE-6C4137472049}"/>
    <hyperlink ref="B142" r:id="rId141" display="https://www.moderngraham.com/2018/07/29/mack-cali-realty-corp-valuation-july-2018-cli/" xr:uid="{3093CFEA-D323-4670-BF84-FB61A29207E8}"/>
    <hyperlink ref="B143" r:id="rId142" display="https://www.moderngraham.com/2018/07/30/clearwater-paper-corp-valuation-july-2018-clw/" xr:uid="{62E031B0-E7C8-4270-8AF2-604F4E260BB2}"/>
    <hyperlink ref="B144" r:id="rId143" display="https://www.moderngraham.com/2018/05/10/clorox-co-valuation-may-2018-clx/" xr:uid="{694AF62E-CC57-4EAD-A6AC-1BEC3F3AAC5A}"/>
    <hyperlink ref="B145" r:id="rId144" display="https://www.moderngraham.com/2018/06/04/comerica-inc-valuation-june-2018-cma/" xr:uid="{DE44A9E1-3653-4EAE-B5AB-A07E9A9F161E}"/>
    <hyperlink ref="B146" r:id="rId145" display="https://www.moderngraham.com/2018/07/31/commercial-metals-co-valuation-july-2018-cmc/" xr:uid="{732B2D64-5BC3-4DFF-8D9B-A56D26F301E6}"/>
    <hyperlink ref="B147" r:id="rId146" display="https://www.moderngraham.com/2019/01/11/comcast-corp-valuation-january-2019-cmcsa/" xr:uid="{858D1AA7-FA95-4013-9F24-3984936C2471}"/>
    <hyperlink ref="B148" r:id="rId147" display="https://www.moderngraham.com/2018/05/15/cme-group-inc-valuation-may-2018-cme/" xr:uid="{963FD4DA-62F0-4D99-A80F-E1F41B813A5E}"/>
    <hyperlink ref="B149" r:id="rId148" display="https://www.moderngraham.com/2018/06/23/chipotle-mexican-grill-inc-valuation-june-2018-cmg/" xr:uid="{C13A0F63-BA61-431D-969B-D66AC2B88490}"/>
    <hyperlink ref="B150" r:id="rId149" display="https://www.moderngraham.com/2019/01/20/cummins-inc-valuation-january-2019-cmi/" xr:uid="{2588E5F5-0611-419D-9B72-7E31CFD62A02}"/>
    <hyperlink ref="B151" r:id="rId150" display="https://www.moderngraham.com/2018/07/31/capstead-mortgage-corp-valuation-july-2018-cmo/" xr:uid="{2198493D-8A99-47CB-B4ED-45A14F0C62E4}"/>
    <hyperlink ref="B152" r:id="rId151" display="https://www.moderngraham.com/2018/03/09/compass-minerals-international-inc-valuation-march-2018-cmp/" xr:uid="{308AD748-1C5F-4D48-875E-FEC2713E9462}"/>
    <hyperlink ref="B153" r:id="rId152" display="https://www.moderngraham.com/2019/01/15/cms-energy-corp-valuation-january-2019-cms/" xr:uid="{0F7F67CB-A8D5-4CD8-BD33-5C6D53439023}"/>
    <hyperlink ref="B154" r:id="rId153" display="https://www.moderngraham.com/2018/08/01/comtech-telecommunications-corp-valuation-august-2018-cmtl/" xr:uid="{34D635CD-7638-473C-9960-AAE5C9DDBB2B}"/>
    <hyperlink ref="B155" r:id="rId154" display="https://www.moderngraham.com/2018/05/08/centene-corp-valuation-may-2018-cnc/" xr:uid="{055C11BC-BD0E-4597-AEE3-6B67A79DABD2}"/>
    <hyperlink ref="B156" r:id="rId155" display="https://www.moderngraham.com/2018/08/02/cinemark-holdings-inc-valuation-august-2018-cnk/" xr:uid="{D0C5178C-9AEC-4B56-9793-334BCB3687AD}"/>
    <hyperlink ref="B157" r:id="rId156" display="https://www.moderngraham.com/2018/08/03/conmed-corp-valuation-august-2018-cnmd/" xr:uid="{4194DF8E-8806-442A-81C7-3FFE5B041817}"/>
    <hyperlink ref="B158" r:id="rId157" display="https://www.moderngraham.com/2018/08/03/cno-financial-group-inc-valuation-august-2018-cno/" xr:uid="{B25DCA7E-7556-4102-9661-C746D0E14709}"/>
    <hyperlink ref="B159" r:id="rId158" display="https://www.moderngraham.com/2019/01/16/centerpoint-energy-inc-valuation-january-2019-cnp/" xr:uid="{D445377E-7E11-4492-913B-CF26CFCC5D1B}"/>
    <hyperlink ref="B160" r:id="rId159" display="https://www.moderngraham.com/2018/08/05/consolidated-communications-holdings-inc-valuation-august-2018-cnsl/" xr:uid="{AA6B2382-6EB3-40C0-807E-FD1D6CD3ECC2}"/>
    <hyperlink ref="B161" r:id="rId160" display="https://www.moderngraham.com/2018/09/09/cnx-resources-corp-valuation-september-2018-cnx/" xr:uid="{D1655063-9DC4-430C-9FB7-3D2DD918860F}"/>
    <hyperlink ref="B162" r:id="rId161" display="https://www.moderngraham.com/2019/01/04/capital-one-financial-corp-valuation-january-2019-cof/" xr:uid="{71BD81F7-193E-4A35-8473-4180FE15F687}"/>
    <hyperlink ref="B163" r:id="rId162" display="https://www.moderngraham.com/2018/06/13/cabot-oil-gas-corp-valuation-june-2018-cog/" xr:uid="{D696B944-ECAF-4511-BA3B-E465A9424334}"/>
    <hyperlink ref="B164" r:id="rId163" display="https://www.moderngraham.com/2018/08/05/coherent-inc-valuation-august-2018-cohr/" xr:uid="{F46DC44D-B677-4399-98FE-DF14F8BF993D}"/>
    <hyperlink ref="B165" r:id="rId164" display="https://www.moderngraham.com/2018/08/05/cohu-inc-valuation-august-2018-cohu/" xr:uid="{C7F17F5D-13A4-4FEB-9F72-BF4BFBD50879}"/>
    <hyperlink ref="B166" r:id="rId165" display="https://www.moderngraham.com/2018/08/05/columbia-banking-system-inc-valuation-august-2018-colb/" xr:uid="{FD24EAF1-5E53-4287-9E57-C31BD87D4680}"/>
    <hyperlink ref="B167" r:id="rId166" display="https://www.moderngraham.com/2018/05/14/cooper-companies-inc-valuation-may-2018-coo/" xr:uid="{EBA8AA24-887A-40B7-A123-15E16517CDE7}"/>
    <hyperlink ref="B168" r:id="rId167" display="https://www.moderngraham.com/2019/02/01/conocophillips-valuation-february-2019-cop/" xr:uid="{0872CFB1-FD25-4462-BD60-1091878AC715}"/>
    <hyperlink ref="B169" r:id="rId168" display="https://www.moderngraham.com/2018/08/05/coresite-realty-corp-valuation-august-2018-cor/" xr:uid="{13B3753F-9958-480D-A9D9-1A7EF2A86CDF}"/>
    <hyperlink ref="B170" r:id="rId169" display="https://www.moderngraham.com/2018/08/06/core-mark-holding-co-inc-valuation-august-2018-core/" xr:uid="{BB597328-368E-4101-A1DB-1A1CE9D5947A}"/>
    <hyperlink ref="B171" r:id="rId170" display="https://www.moderngraham.com/2018/06/10/costco-wholesale-corp-valuation-june-2018-cost/" xr:uid="{1CE860E3-3C67-48FF-ABE6-0A92FE167F43}"/>
    <hyperlink ref="B172" r:id="rId171" display="https://www.moderngraham.com/2018/05/15/coty-inc-valuation-may-2018-coty/" xr:uid="{BF29560D-4D0C-43F7-A0B9-3751C8F15F34}"/>
    <hyperlink ref="B173" r:id="rId172" display="https://www.moderngraham.com/2019/01/28/campbell-soup-co-valuation-january-2019-cpb/" xr:uid="{01F3D3C9-A5F2-441D-BD05-D800C1572435}"/>
    <hyperlink ref="B174" r:id="rId173" display="https://www.moderngraham.com/2018/08/08/central-pacific-financial-corp-valuation-august-2018-cpf/" xr:uid="{19DC4D2B-9D4D-41C9-85F6-B473D8F075C8}"/>
    <hyperlink ref="B175" r:id="rId174" display="https://www.moderngraham.com/2018/08/09/copart-inc-valuation-august-2018-cprt/" xr:uid="{CDA89287-0313-449D-A589-5EA69624E1F2}"/>
    <hyperlink ref="B176" r:id="rId175" display="https://www.moderngraham.com/2018/08/09/cooper-standard-holdings-inc-valuation-august-2018-cps/" xr:uid="{D8A452B6-30F5-4662-A04B-2A2DA0D3CB7B}"/>
    <hyperlink ref="B177" r:id="rId176" display="https://www.moderngraham.com/2018/08/11/computer-programs-and-systems-inc-valuation-august-2018-cpsi/" xr:uid="{945CB2F3-5A73-4B76-B296-ACD359F27A01}"/>
    <hyperlink ref="B178" r:id="rId177" display="https://www.moderngraham.com/2018/08/11/camden-property-trust-valuation-august-2018-cpt/" xr:uid="{D0F597B1-1D5C-420A-B2A8-BDC8654015AA}"/>
    <hyperlink ref="B179" r:id="rId178" display="https://www.moderngraham.com/2018/08/12/cray-inc-valuation-august-2018-cray/" xr:uid="{CEAFC6C4-A4AA-4F94-B234-903F9634CB7D}"/>
    <hyperlink ref="B180" r:id="rId179" display="https://www.moderngraham.com/2018/08/12/california-resources-corp-valuation-august-2018-crc/" xr:uid="{5D4985A8-5EDD-497B-928C-A02BC90D4C1F}"/>
    <hyperlink ref="B181" r:id="rId180" display="https://www.moderngraham.com/2018/08/12/cree-inc-valuation-august-2018-cree/" xr:uid="{A81E23EA-60C3-46DF-8254-C5B728AABD50}"/>
    <hyperlink ref="B182" r:id="rId181" display="https://www.moderngraham.com/2018/05/17/carters-inc-valuation-may-2018-cri/" xr:uid="{65CB1EB7-3C58-4D8C-8BD3-8BBCE7624F97}"/>
    <hyperlink ref="B183" r:id="rId182" display="https://www.moderngraham.com/2018/08/13/charles-river-laboratories-international-inc-valuation-august-2018-crl/" xr:uid="{CD3B69DD-B31E-4B6B-AEE1-2673954DC9FF}"/>
    <hyperlink ref="B184" r:id="rId183" display="https://www.moderngraham.com/2018/06/26/salesforce-com-inc-valuation-june-2018-crm/" xr:uid="{71AAF810-543C-4CA7-81C1-3A899ABBAAB6}"/>
    <hyperlink ref="B185" r:id="rId184" display="https://www.moderngraham.com/2018/05/17/crocs-inc-valuation-may-2018-crox/" xr:uid="{B0214D58-BB1E-4908-85FF-0B2CCE3FBAFE}"/>
    <hyperlink ref="B186" r:id="rId185" display="https://www.moderngraham.com/2018/08/31/carbo-ceramics-inc-valuation-august-2018-crr/" xr:uid="{7A5A0112-A1BA-44C1-B5E2-DB85A486BD0E}"/>
    <hyperlink ref="B187" r:id="rId186" display="https://www.moderngraham.com/2018/08/23/carpenter-technology-corp-valuation-august-2018-crs/" xr:uid="{BEE84E7D-7BB0-4C5E-AEB3-4A452B37E0CB}"/>
    <hyperlink ref="B188" r:id="rId187" display="https://www.moderngraham.com/2018/08/23/corvel-corp-valuation-august-2018-crvl/" xr:uid="{9C7BE924-59B8-437D-9BA7-A4B1ECF5C4C7}"/>
    <hyperlink ref="B189" r:id="rId188" display="https://www.moderngraham.com/2018/08/26/cryolife-inc-valuation-august-2018-cry/" xr:uid="{4A65D02B-AED4-44FB-B091-4BEB0FD4793D}"/>
    <hyperlink ref="B190" r:id="rId189" display="https://www.moderngraham.com/2018/08/26/carrizo-oil-gas-inc-valuation-august-2018-crzo/" xr:uid="{091C1F77-78AB-43E1-A8FE-995878ACBEE3}"/>
    <hyperlink ref="B191" r:id="rId190" display="https://www.moderngraham.com/2018/11/11/cisco-systems-inc-valuation-november-2018-csco/" xr:uid="{0A21AF2F-F91D-4D4F-A5EF-BADEF2725832}"/>
    <hyperlink ref="B192" r:id="rId191" display="https://www.moderngraham.com/2018/08/26/csg-systems-international-inc-valuation-august-2018-csgs/" xr:uid="{A67B5FD1-9B27-48E1-B0B5-995157BCF70D}"/>
    <hyperlink ref="B193" r:id="rId192" display="https://www.moderngraham.com/2018/08/26/carlisle-companies-inc-valuation-august-2018-csl/" xr:uid="{76329D70-D4B2-468F-A2BA-8FDAD181CFE9}"/>
    <hyperlink ref="B194" r:id="rId193" display="https://www.moderngraham.com/2018/04/10/csx-corporation-valuation-april-2018-csx/" xr:uid="{E4388C15-DE07-460C-B846-8E046EC6B99D}"/>
    <hyperlink ref="B195" r:id="rId194" display="https://www.moderngraham.com/2019/02/01/cintas-corp-valuation-february-2019-ctas/" xr:uid="{1A835BE1-C9FD-49A6-9B86-9BBDB36040B8}"/>
    <hyperlink ref="B196" r:id="rId195" display="https://www.moderngraham.com/2018/06/28/centurylink-inc-valuation-june-2018-ctl/" xr:uid="{7F40F979-D01D-44FF-9269-484A7B0B2F83}"/>
    <hyperlink ref="B197" r:id="rId196" display="https://www.moderngraham.com/2018/08/30/caretrust-reit-inc-valuation-august-2018-ctre/" xr:uid="{4213905F-FA37-46D9-8C52-CFED92EE1956}"/>
    <hyperlink ref="B198" r:id="rId197" display="https://www.moderngraham.com/2018/08/31/cts-corporation-valuation-august-2018-cts/" xr:uid="{3806D1C0-10F9-4200-8D81-7C757A6B5435}"/>
    <hyperlink ref="B199" r:id="rId198" display="https://www.moderngraham.com/2019/01/18/cognizant-technology-solutions-corp-valuation-january-2019-ctsh/" xr:uid="{70EC5836-7F7B-443D-939F-86DFA68CA9B2}"/>
    <hyperlink ref="B200" r:id="rId199" display="https://www.moderngraham.com/2019/01/01/citrix-systems-inc-valuation-january-2019-ctxs/" xr:uid="{DAA16E3D-1688-4D5D-BE38-3EB0183F6993}"/>
    <hyperlink ref="B201" r:id="rId200" display="https://www.moderngraham.com/2018/09/01/cubic-corp-valuation-september-2018-cub/" xr:uid="{03281D72-0876-4129-B3CC-E4DF410B9E96}"/>
    <hyperlink ref="B202" r:id="rId201" display="https://www.moderngraham.com/2018/09/02/customers-bancorp-inc-valuation-september-2018-cubi/" xr:uid="{F51E7554-AC80-4005-A687-DEB8277AF179}"/>
    <hyperlink ref="B203" r:id="rId202" display="https://www.moderngraham.com/2018/09/09/cousins-properties-inc-valuation-september-2018-cuz/" xr:uid="{D87D78CA-1026-4363-9904-01F3C5340AAA}"/>
    <hyperlink ref="B204" r:id="rId203" display="https://www.moderngraham.com/2018/09/11/cvb-financial-corp-valuation-september-2018-cvbf/" xr:uid="{22454B65-7959-410E-98D4-B597B31A7E9D}"/>
    <hyperlink ref="B205" r:id="rId204" display="https://www.moderngraham.com/2018/09/11/cavco-industries-inc-valuation-september-2018-cvco/" xr:uid="{66CD92AE-A7B2-430C-AF29-5EA12BD72126}"/>
    <hyperlink ref="B206" r:id="rId205" display="https://www.moderngraham.com/2018/10/03/calavo-growers-inc-valuation-october-2018-cvgw/" xr:uid="{D867ACAF-FFF0-4931-967E-F0468B89E323}"/>
    <hyperlink ref="B207" r:id="rId206" display="https://www.moderngraham.com/2018/04/08/commvault-systems-inc-valuation-april-2018-cvlt/" xr:uid="{792DDC2C-64B4-46B8-A944-F46632D2128F}"/>
    <hyperlink ref="B208" r:id="rId207" display="https://www.moderngraham.com/2018/06/09/cvs-health-corp-valuation-june-2018-cvs/" xr:uid="{EB5DD915-2CB0-4E80-822F-87E110CB59ED}"/>
    <hyperlink ref="B209" r:id="rId208" display="https://www.moderngraham.com/2018/11/11/chevron-corp-valuation-november-2018-cvx/" xr:uid="{1CD7FBAF-2FBF-46A7-BE01-C150758D43D7}"/>
    <hyperlink ref="B210" r:id="rId209" display="https://www.moderngraham.com/2018/10/04/california-water-service-group-valuation-october-2018-cwt/" xr:uid="{0E3E192B-D7E9-41E3-9083-65AF21D74B6E}"/>
    <hyperlink ref="B211" r:id="rId210" display="https://www.moderngraham.com/2018/06/04/concho-resources-inc-valuation-june-2018-cxo/" xr:uid="{B416F4F9-407A-4E8D-86E2-7727423358B0}"/>
    <hyperlink ref="B212" r:id="rId211" display="https://www.moderngraham.com/2019/02/02/dominion-energy-inc-valuation-february-2019-d/" xr:uid="{BAF0AA85-C014-433D-9F5C-D2AF17E4918D}"/>
    <hyperlink ref="B213" r:id="rId212" display="https://www.moderngraham.com/2019/01/22/delta-air-lines-inc-valuation-january-2019-dal/" xr:uid="{70078301-CAC7-4B75-8591-F353582397CB}"/>
    <hyperlink ref="B214" r:id="rId213" display="https://www.moderngraham.com/2019/01/13/deere-co-valuation-january-2019-de/" xr:uid="{A617EC80-02D1-47E1-9D00-A935FAC43323}"/>
    <hyperlink ref="B215" r:id="rId214" display="https://www.moderngraham.com/2018/05/18/deckers-outdoor-corp-valuation-may-2018-deck/" xr:uid="{42553970-A95C-4EEE-94F2-D50B7C24D787}"/>
    <hyperlink ref="B216" r:id="rId215" display="https://www.moderngraham.com/2018/05/10/discover-financial-services-valuation-may-2018-dfs/" xr:uid="{1F1CD74B-A8DE-4F96-A13D-F308599342B0}"/>
    <hyperlink ref="B217" r:id="rId216" display="https://www.moderngraham.com/2018/04/10/dollar-general-corp-valuation-april-2018-dg/" xr:uid="{9FD6124D-69C3-44C9-962D-3842E670ED91}"/>
    <hyperlink ref="B218" r:id="rId217" display="https://www.moderngraham.com/2018/04/06/quest-diagnostics-inc-valuation-april-2018-dgx/" xr:uid="{3C4F2242-82AE-45FF-9BBE-4B2CE243C374}"/>
    <hyperlink ref="B219" r:id="rId218" display="https://www.moderngraham.com/2018/05/06/d-r-horton-inc-valuation-may-2018-dhi/" xr:uid="{6CDEAD63-D87D-4799-ACA4-84BEF2FFCD01}"/>
    <hyperlink ref="B220" r:id="rId219" display="https://www.moderngraham.com/2018/05/23/danaher-corp-valuation-may-2018-dhr/" xr:uid="{9FB9AE6B-0B5A-423E-B62F-608369275515}"/>
    <hyperlink ref="B221" r:id="rId220" display="https://www.moderngraham.com/2018/11/21/walt-disney-co-valuation-november-2018-dis/" xr:uid="{2DF5B2D2-B3C3-457E-A999-7CA9B3C4B6FC}"/>
    <hyperlink ref="B222" r:id="rId221" display="https://www.moderngraham.com/2018/04/08/discovery-inc-valuation-april-2018-disca/" xr:uid="{6FFEA61A-001A-4843-957D-9764502470BA}"/>
    <hyperlink ref="B223" r:id="rId222" display="https://www.moderngraham.com/2018/04/08/discovery-inc-valuation-april-2018-disca/" xr:uid="{FE472956-2DB5-4872-8E29-CFD2DFA630B4}"/>
    <hyperlink ref="B224" r:id="rId223" display="https://www.moderngraham.com/2018/04/09/dish-network-corp-valuation-initial-coverage-dish/" xr:uid="{4DC3CA3D-24B0-4071-91EC-79F4BF4E5D9B}"/>
    <hyperlink ref="B225" r:id="rId224" display="https://www.moderngraham.com/2018/08/26/delphi-technologies-plc-valuation-august-2018-dlph/" xr:uid="{38319084-26CA-4215-9B84-68BE0A252DA4}"/>
    <hyperlink ref="B226" r:id="rId225" display="https://www.moderngraham.com/2018/06/05/digital-realty-trust-inc-valuation-june-2018-dlr/" xr:uid="{19DE3C5F-2C14-4D59-8E37-F28DCA83240E}"/>
    <hyperlink ref="B227" r:id="rId226" display="https://www.moderngraham.com/2018/05/16/dollar-tree-inc-valuation-may-2018-dltr/" xr:uid="{260C7850-0BBE-4D17-A5A8-7C92B720B847}"/>
    <hyperlink ref="B228" r:id="rId227" display="https://www.moderngraham.com/2018/07/31/dun-bradstreet-corp-valuation-july-2018-dnb/" xr:uid="{04DC45E1-067D-4B29-B68F-B92D3FCA9068}"/>
    <hyperlink ref="B229" r:id="rId228" display="https://www.moderngraham.com/2018/08/14/denbury-resources-inc-valuation-august-2018-dnr/" xr:uid="{831669BB-B2B0-4608-AB1C-47296C308E8C}"/>
    <hyperlink ref="B230" r:id="rId229" display="https://www.moderngraham.com/2018/06/30/diamond-offshore-drilling-inc-valuation-june-2018-do/" xr:uid="{5BB6702B-5CBA-405D-AD92-74F8A9584B42}"/>
    <hyperlink ref="B231" r:id="rId230" display="https://www.moderngraham.com/2019/01/04/dover-corp-valuation-january-2019-dov/" xr:uid="{9A876CCD-1855-4BE5-AC65-0AB9ED1BFCEE}"/>
    <hyperlink ref="B232" r:id="rId231" display="https://www.moderngraham.com/2018/05/10/duke-realty-corp-valuation-initial-coverage-dre/" xr:uid="{3ADAFF5A-C838-48C7-80C8-E3F292A12268}"/>
    <hyperlink ref="B233" r:id="rId232" display="https://www.moderngraham.com/2018/05/14/darden-restaurants-inc-valuation-may-2018-dri/" xr:uid="{EF18FAE3-87A8-4CC9-BCE2-D1D94A5CB082}"/>
    <hyperlink ref="B234" r:id="rId233" display="https://www.moderngraham.com/2019/01/23/dte-energy-co-valuation-january-2019-dte/" xr:uid="{A646E771-7682-479E-ADB5-258DFD92B32D}"/>
    <hyperlink ref="B235" r:id="rId234" display="https://www.moderngraham.com/2018/05/21/duke-energy-corp-valuation-may-2018-duk/" xr:uid="{D46E6224-EB0D-4124-8F89-549BB55969E0}"/>
    <hyperlink ref="B236" r:id="rId235" display="https://www.moderngraham.com/2018/06/01/davita-inc-valuation-june-2018-dva/" xr:uid="{450BA251-4F58-46DE-8039-2E7F95F024C3}"/>
    <hyperlink ref="B237" r:id="rId236" display="https://www.moderngraham.com/2019/01/28/devon-energy-corp-valuation-january-2019-dvn/" xr:uid="{CE9E3500-430B-4FE3-8315-3516C0FFE9DA}"/>
    <hyperlink ref="B238" r:id="rId237" display="https://www.moderngraham.com/2018/11/11/dowdupont-inc-valuation-november-2018-dwdp/" xr:uid="{C9F56E6F-21CC-4494-A5AC-D02C05A8434F}"/>
    <hyperlink ref="B239" r:id="rId238" display="https://www.moderngraham.com/2018/11/11/dxc-technology-corp-valuation-november-2018-dxc/" xr:uid="{6A7F996C-C8A2-42EC-9202-A9BFEAE15F68}"/>
    <hyperlink ref="B240" r:id="rId239" display="https://www.moderngraham.com/2018/11/28/electronic-arts-inc-valuation-november-2018-ea/" xr:uid="{376EAE11-498F-4CE4-B331-6C98C66FED9E}"/>
    <hyperlink ref="B241" r:id="rId240" display="https://www.moderngraham.com/2018/05/03/ebay-inc-valuation-may-2018-ebay/" xr:uid="{3A787686-86FB-4F42-9CC3-2255B77137AF}"/>
    <hyperlink ref="B242" r:id="rId241" display="https://www.moderngraham.com/2019/01/15/ecolab-inc-valuation-january-2019-ecl/" xr:uid="{58774F2F-778F-497D-8A6F-297F205EE1E9}"/>
    <hyperlink ref="B243" r:id="rId242" display="https://www.moderngraham.com/2018/06/01/consolidated-edison-inc-valuation-june-2018-ed/" xr:uid="{073166FF-AB92-4764-8469-6CAFA1465535}"/>
    <hyperlink ref="B244" r:id="rId243" display="https://www.moderngraham.com/2018/05/15/equifax-inc-valuation-may-2018-efx/" xr:uid="{B6CDB38A-BF22-4244-96F4-F2C0A2F09608}"/>
    <hyperlink ref="B245" r:id="rId244" display="https://www.moderngraham.com/2019/01/20/edison-international-valuation-january-2019-eix/" xr:uid="{C25527E5-EBE8-4D73-A084-55506E12EA51}"/>
    <hyperlink ref="B246" r:id="rId245" display="https://www.moderngraham.com/2018/12/05/estee-lauder-companies-inc-valuation-december-2018-el/" xr:uid="{DA677F4B-1890-4C5D-880F-778209B0B033}"/>
    <hyperlink ref="B247" r:id="rId246" display="https://www.moderngraham.com/2019/01/03/eastman-chemical-co-valuation-january-2019-emn/" xr:uid="{2498D0D6-CE8E-43D3-925B-FA56C62C2D87}"/>
    <hyperlink ref="B248" r:id="rId247" display="https://www.moderngraham.com/2018/06/29/emerson-electric-co-valuation-june-2018-emr/" xr:uid="{EE52CE85-4100-4194-B9A3-D764C22BD253}"/>
    <hyperlink ref="B249" r:id="rId248" display="https://www.moderngraham.com/2018/04/07/eog-resources-inc-valuation-april-2018-eog/" xr:uid="{3A16A0C8-7639-4688-8BE7-488954104E57}"/>
    <hyperlink ref="B250" r:id="rId249" display="https://www.moderngraham.com/2018/07/01/enterprise-products-partners-lp-valuation-july-2018-epd/" xr:uid="{E544781E-37E2-40F2-94DA-2853377570D1}"/>
    <hyperlink ref="B251" r:id="rId250" display="https://www.moderngraham.com/2018/06/26/equinix-inc-valuation-june-2018-eqix/" xr:uid="{CE46DAE7-E27E-4F78-A3A4-865026AFAA31}"/>
    <hyperlink ref="B252" r:id="rId251" display="https://www.moderngraham.com/2018/06/02/equity-residential-valuation-june-2018-eqr/" xr:uid="{10443ABE-3D54-4AF4-9CC1-1BD20DBB7133}"/>
    <hyperlink ref="B253" r:id="rId252" display="https://www.moderngraham.com/2019/01/19/eqt-corp-valuation-january-2019-eqt/" xr:uid="{2A59A018-902A-453B-B0CB-17613172A7EF}"/>
    <hyperlink ref="B254" r:id="rId253" display="https://www.moderngraham.com/2018/06/26/eversource-energy-valuation-june-2018-es/" xr:uid="{74400782-A079-4D5F-A7FB-74DECF0E5E77}"/>
    <hyperlink ref="B255" r:id="rId254" display="https://www.moderngraham.com/2018/06/13/essex-property-trust-inc-valuation-june-2018-ess/" xr:uid="{B4208FEE-4AD3-4173-8AE3-88F9B6A5E261}"/>
    <hyperlink ref="B256" r:id="rId255" display="https://www.moderngraham.com/2018/07/01/ensco-plc-valuation-july-2018-esv/" xr:uid="{08C830CB-03C2-4DEE-8170-1D8E0FAC4F18}"/>
    <hyperlink ref="B257" r:id="rId256" display="https://www.moderngraham.com/2019/01/28/etrade-financial-corp-valuation-january-2019-etfc/" xr:uid="{B4DD2CC7-689C-4A9E-9691-3C0FE46FBAA4}"/>
    <hyperlink ref="B258" r:id="rId257" display="https://www.moderngraham.com/2019/01/29/eaton-corp-plc-valuation-january-2019-etn/" xr:uid="{F7132216-3687-4C96-B9A9-A759255C4B76}"/>
    <hyperlink ref="B259" r:id="rId258" display="https://www.moderngraham.com/2018/06/25/entergy-corp-valuation-june-2018-etr/" xr:uid="{D34FD311-1DBD-4B87-9E1C-5E87E4D6C771}"/>
    <hyperlink ref="B260" r:id="rId259" display="https://www.moderngraham.com/2018/05/10/edwards-lifesciences-corp-valuation-may-2018-ew/" xr:uid="{9A5EA333-B832-498C-852E-A2BDFF399B3B}"/>
    <hyperlink ref="B261" r:id="rId260" display="https://www.moderngraham.com/2019/01/29/exelon-corp-valuation-january-2019-exc/" xr:uid="{9153921E-93D1-4227-A989-35CDA90F8380}"/>
    <hyperlink ref="B262" r:id="rId261" display="https://www.moderngraham.com/2019/01/13/expeditors-international-of-washington-inc-valuation-january-2019-expd/" xr:uid="{EBA43095-2120-4CA0-B433-3A0CAC283102}"/>
    <hyperlink ref="B263" r:id="rId262" display="https://www.moderngraham.com/2018/05/14/expedia-group-inc-valuation-may-2018-expe/" xr:uid="{7F8E3324-7AC4-4629-912A-B20DD7D30C09}"/>
    <hyperlink ref="B264" r:id="rId263" display="https://www.moderngraham.com/2018/06/05/extra-space-storage-inc-valuation-june-2018-exr/" xr:uid="{BDD2C671-A5B2-4C46-ABFE-84981DD21030}"/>
    <hyperlink ref="B265" r:id="rId264" display="https://www.moderngraham.com/2018/04/19/ford-motor-company-valuation-april-2018-f/" xr:uid="{3B498853-502D-4F2A-A24B-4BA7781A7384}"/>
    <hyperlink ref="B266" r:id="rId265" display="https://www.moderngraham.com/2019/01/21/fastenal-co-valuation-january-2019-fast/" xr:uid="{09172023-206F-4AA5-94A3-AC1077E53254}"/>
    <hyperlink ref="B267" r:id="rId266" display="https://www.moderngraham.com/2019/01/20/facebook-inc-valuation-january-2019-fb/" xr:uid="{1E5D3C9D-7618-4A00-8DA2-E9A82EC90B02}"/>
    <hyperlink ref="B268" r:id="rId267" display="https://www.moderngraham.com/2018/06/06/fortune-brands-home-security-inc-valuation-june-2018-fbhs/" xr:uid="{A14E2839-E4D3-4A93-851A-9E7509084016}"/>
    <hyperlink ref="B269" r:id="rId268" display="https://www.moderngraham.com/2018/05/10/freeport-mcmoran-inc-valuation-may-2018-fcx/" xr:uid="{337EB343-D121-4000-96C2-717551087FB9}"/>
    <hyperlink ref="B270" r:id="rId269" display="https://www.moderngraham.com/2019/01/31/fedex-corporation-valuation-january-2019-fdx/" xr:uid="{BF98E4D0-2814-4560-96F5-4088291A1BEB}"/>
    <hyperlink ref="B271" r:id="rId270" display="https://www.moderngraham.com/2019/01/20/firstenergy-corp-valuation-january-2019-fe/" xr:uid="{4F61F539-128B-4C99-886A-8F2B1F768562}"/>
    <hyperlink ref="B272" r:id="rId271" display="https://www.moderngraham.com/2019/02/02/f5-networks-inc-valuation-february-2019-ffiv/" xr:uid="{4D4CDB8E-378D-415D-BD6D-C29A6FD49A42}"/>
    <hyperlink ref="B273" r:id="rId272" display="https://www.moderngraham.com/2019/01/21/fidelity-national-information-services-inc-valuation-january-2019-fis/" xr:uid="{4C2F3176-9B01-466B-827B-3FEC74E1B4BA}"/>
    <hyperlink ref="B274" r:id="rId273" display="https://www.moderngraham.com/2018/04/10/fiserv-inc-valuation-april-2018-fisv/" xr:uid="{D0B70C31-F423-4FB9-B421-E8E0512E06E1}"/>
    <hyperlink ref="B275" r:id="rId274" display="https://www.moderngraham.com/2019/01/19/fifth-third-bancorp-valuation-january-2019-fitb/" xr:uid="{E44C306E-7A91-4FE1-ABD3-B7CF653AECB9}"/>
    <hyperlink ref="B276" r:id="rId275" display="https://www.moderngraham.com/2019/01/11/foot-locker-inc-valuation-january-2019-fl/" xr:uid="{896DE304-CCC8-4440-9D9E-523B02FE0F69}"/>
    <hyperlink ref="B277" r:id="rId276" display="https://www.moderngraham.com/2018/04/18/flir-systems-inc-valuation-april-2018-flir/" xr:uid="{B842C1D8-23C2-4A7C-817A-EC0EB40376FD}"/>
    <hyperlink ref="B278" r:id="rId277" display="https://www.moderngraham.com/2018/04/26/fluor-corporation-valuation-april-2018-flr/" xr:uid="{61395F84-753E-425A-A1C2-7F9C2C766E27}"/>
    <hyperlink ref="B279" r:id="rId278" display="https://www.moderngraham.com/2019/01/01/flowserve-corp-valuation-january-2019-fls/" xr:uid="{1BE846C7-F14A-4CB9-B4A0-537336E25BC7}"/>
    <hyperlink ref="B280" r:id="rId279" display="https://www.moderngraham.com/2019/01/01/fleetcor-technologies-inc-valuation-january-2019-flt/" xr:uid="{7EA4F0FB-B319-48CE-9D86-CC7D1E2A3FA5}"/>
    <hyperlink ref="B281" r:id="rId280" display="https://www.moderngraham.com/2019/01/08/fmc-corp-valuation-january-2019-fmc/" xr:uid="{FBCC617A-C3F4-46BF-AC6D-10C57EBDECE7}"/>
    <hyperlink ref="B282" r:id="rId281" display="https://www.moderngraham.com/2018/06/10/fossil-group-inc-valuation-june-2018-fosl/" xr:uid="{24466F4D-061F-442A-8D99-BA0FDA9D73C2}"/>
    <hyperlink ref="B283" r:id="rId282" display="https://www.moderngraham.com/2019/01/07/twenty-first-century-fox-inc-valuation-january-2019-fox/" xr:uid="{734B72FA-B104-46CA-9EF1-D2BAE58B0904}"/>
    <hyperlink ref="B284" r:id="rId283" display="https://www.moderngraham.com/2019/01/07/twenty-first-century-fox-inc-valuation-january-2019-fox/" xr:uid="{224DD1BF-E2D6-4EDC-A6E3-4737BB5BC4D5}"/>
    <hyperlink ref="B285" r:id="rId284" display="https://www.moderngraham.com/2018/06/07/federal-realty-investment-trust-valuation-june-2018-frt/" xr:uid="{A0B2BADC-7827-4596-9D04-FBBF440CDC2B}"/>
    <hyperlink ref="B286" r:id="rId285" display="https://www.moderngraham.com/2018/08/12/first-solar-inc-valuation-august-2018-fslr/" xr:uid="{681C2465-E735-4E7E-A8B7-AA81A444E203}"/>
    <hyperlink ref="B287" r:id="rId286" display="https://www.moderngraham.com/2018/04/12/technipfmc-plc-valuation-april-2018-fti/" xr:uid="{304CD624-71B0-45CE-BAB4-A415A52E787B}"/>
    <hyperlink ref="B288" r:id="rId287" display="https://www.moderngraham.com/2018/08/26/frontier-communications-corp-valuation-august-2018-ftr/" xr:uid="{4CF3995D-F3CF-46EA-B9A1-D89EB3602EC7}"/>
    <hyperlink ref="B289" r:id="rId288" display="https://www.moderngraham.com/2018/06/07/fortive-corp-valuation-june-2018-ftv/" xr:uid="{E68D4797-B968-4D3B-A41D-6A7F97BF07DB}"/>
    <hyperlink ref="B290" r:id="rId289" display="https://www.moderngraham.com/2018/06/24/general-dynamics-corp-valuation-june-2018-gd/" xr:uid="{5FDCD8D5-4E88-4114-BA83-4E973A083464}"/>
    <hyperlink ref="B291" r:id="rId290" display="https://www.moderngraham.com/2018/11/17/general-electric-co-valuation-november-2018-ge/" xr:uid="{2AD95D5A-6838-4F5E-BC1F-7CAE2EC48EE9}"/>
    <hyperlink ref="B292" r:id="rId291" display="https://www.moderngraham.com/2018/07/02/goldcorp-inc-valuation-july-2018-gg/" xr:uid="{20167122-F407-4A9B-876B-0B363CA5A6BE}"/>
    <hyperlink ref="B293" r:id="rId292" display="https://www.moderngraham.com/2018/07/02/graham-holdings-co-valuation-july-2018-ghc/" xr:uid="{091250BC-722E-44A8-95E3-A8D4C399FD6C}"/>
    <hyperlink ref="B294" r:id="rId293" display="https://www.moderngraham.com/2019/01/04/gilead-sciences-inc-valuation-january-2019-gild/" xr:uid="{45CFA0DF-68DD-444E-B782-6E3176FF0EFA}"/>
    <hyperlink ref="B295" r:id="rId294" display="https://www.moderngraham.com/2018/05/07/general-mills-inc-valuation-may-2018-gis/" xr:uid="{8D1E2ECC-90EE-406F-AB1A-D50C00ED829C}"/>
    <hyperlink ref="B296" r:id="rId295" display="https://www.moderngraham.com/2019/01/02/corning-inc-valuation-january-2019-glw/" xr:uid="{A84BB8D5-4813-454A-9A22-BBF964977429}"/>
    <hyperlink ref="B297" r:id="rId296" display="https://www.moderngraham.com/2018/04/18/general-motors-co-valuation-april-2018-gm/" xr:uid="{0D369544-B533-47C2-B507-62726250EDAF}"/>
    <hyperlink ref="B298" r:id="rId297" display="https://www.moderngraham.com/2018/06/08/gamestop-corp-valuation-june-2018-gme/" xr:uid="{5AA02FA3-7D8D-4BDE-9366-7D2C9C5BDE88}"/>
    <hyperlink ref="B299" r:id="rId298" display="https://www.moderngraham.com/2018/06/30/genworth-financial-inc-valuation-june-2018-gnw/" xr:uid="{BBBAA8D6-A930-4768-9B85-601330E8DC89}"/>
    <hyperlink ref="B300" r:id="rId299" display="https://www.moderngraham.com/2018/03/14/alphabet-inc-valuation-march-2018-googl/" xr:uid="{81334170-E004-48F2-826A-80D3FFF4774B}"/>
    <hyperlink ref="B301" r:id="rId300" display="https://www.moderngraham.com/2019/01/12/alphabet-inc-valuation-january-2019-goog-googl/" xr:uid="{FEE3389F-42C6-4722-8E29-D4826C7172B1}"/>
    <hyperlink ref="B302" r:id="rId301" display="https://www.moderngraham.com/2019/01/04/genuine-parts-co-valuation-january-2019-gpc/" xr:uid="{E7AAA327-E0ED-425C-9B65-FDBEB246D7E0}"/>
    <hyperlink ref="B303" r:id="rId302" display="https://www.moderngraham.com/2018/06/07/global-payments-inc-valuation-june-2018-gpn/" xr:uid="{417D9E23-AB24-488A-B19B-A9A6E6479000}"/>
    <hyperlink ref="B304" r:id="rId303" display="https://www.moderngraham.com/2018/03/07/green-plains-inc-valuation-march-2018-gpre/" xr:uid="{A7EEE529-181B-488C-B417-8DB988A7456E}"/>
    <hyperlink ref="B305" r:id="rId304" display="https://www.moderngraham.com/2018/05/10/gap-inc-valuation-may-2018-gps/" xr:uid="{62FA871D-8856-405E-BDD7-D311E6CF1D29}"/>
    <hyperlink ref="B306" r:id="rId305" display="https://www.moderngraham.com/2018/06/11/garmin-ltd-valuation-june-2018-grmn/" xr:uid="{CACE16C1-A810-485C-BC23-D39F4865BA6A}"/>
    <hyperlink ref="B307" r:id="rId306" display="https://www.moderngraham.com/2018/11/17/goldman-sachs-group-inc-valuation-november-2018-gs/" xr:uid="{B6E6012B-B5D9-4DB6-AE9E-9A4C0F2CED13}"/>
    <hyperlink ref="B308" r:id="rId307" display="https://www.moderngraham.com/2019/01/21/goodyear-tire-rubber-co-valuation-january-2019-gt/" xr:uid="{492E85D3-8E59-4475-80C9-781C6A4A5241}"/>
    <hyperlink ref="B309" r:id="rId308" display="https://www.moderngraham.com/2018/05/06/w-w-grainger-inc-valuation-may-2018-gww/" xr:uid="{308F621A-80C5-4B01-B58D-97C028AA9A67}"/>
    <hyperlink ref="B310" r:id="rId309" display="https://www.moderngraham.com/2018/05/10/halliburton-co-valuation-may-2018-hal/" xr:uid="{7962F7F0-0ED4-48A7-B4D6-E017E2911B18}"/>
    <hyperlink ref="B311" r:id="rId310" display="https://www.moderngraham.com/2019/01/22/hasbro-inc-valuation-january-2019-has/" xr:uid="{1C4123B6-4717-4142-A659-0ABB7816C458}"/>
    <hyperlink ref="B312" r:id="rId311" display="https://www.moderngraham.com/2019/01/16/huntington-bancshares-inc-valuation-january-2019-hban/" xr:uid="{4B3FF027-5EF2-4BC6-9B07-5E0657A79F1D}"/>
    <hyperlink ref="B313" r:id="rId312" display="https://www.moderngraham.com/2019/01/07/hanesbrands-inc-valuation-january-2019-hbi/" xr:uid="{710CF7B5-AD3F-45A0-BB99-E7655C971453}"/>
    <hyperlink ref="B314" r:id="rId313" display="https://www.moderngraham.com/2018/04/13/hca-healthcare-inc-valuation-april-2018-hca/" xr:uid="{F57503D8-BF03-4614-971D-A9BA458198E6}"/>
    <hyperlink ref="B315" r:id="rId314" display="https://www.moderngraham.com/2019/01/23/hcp-inc-valuation-january-2019-hcp/" xr:uid="{DBAFA1E3-573C-48C7-BC82-EA1E03AEF3A5}"/>
    <hyperlink ref="B316" r:id="rId315" display="https://www.moderngraham.com/2018/11/17/home-depot-inc-valuation-november-2018-hd/" xr:uid="{436747D4-E1B7-486D-908E-A77C98538252}"/>
    <hyperlink ref="B317" r:id="rId316" display="https://www.moderngraham.com/2019/01/24/hess-corp-valuation-january-2019-hes/" xr:uid="{06E4A365-6181-45E2-BE9B-E73C9B2FBEAA}"/>
    <hyperlink ref="B318" r:id="rId317" display="https://www.moderngraham.com/2019/01/24/hollyfrontier-corp-valuation-january-2019-hfc/" xr:uid="{EC2837BA-C00E-4E95-AA70-C92D35838CA3}"/>
    <hyperlink ref="B319" r:id="rId318" display="https://www.moderngraham.com/2018/04/17/hartford-financial-services-group-inc-valuation-april-2018-hig/" xr:uid="{7BA3C9FB-FF8A-4448-8BCF-C64CE146B0E1}"/>
    <hyperlink ref="B320" r:id="rId319" display="https://www.moderngraham.com/2018/06/29/harley-davidson-inc-valuation-june-2018-hog/" xr:uid="{79055151-3927-48AF-BA8D-FC2CE32E5A42}"/>
    <hyperlink ref="B321" r:id="rId320" display="https://www.moderngraham.com/2018/06/10/hologic-inc-valuation-june-2018-holx/" xr:uid="{0D25F592-E2B6-4074-B1B8-9339C353AFA7}"/>
    <hyperlink ref="B322" r:id="rId321" display="https://www.moderngraham.com/2018/06/27/honeywell-international-inc-valuation-june-2018-hon/" xr:uid="{B559D99A-9C7C-4CF0-AD38-D912D21CD7AE}"/>
    <hyperlink ref="B323" r:id="rId322" display="https://www.moderngraham.com/2019/01/12/helmerich-payne-inc-valuation-january-2019-hp/" xr:uid="{B7DAC2D0-6BD4-48E2-B6E1-D7C251FE8478}"/>
    <hyperlink ref="B324" r:id="rId323" display="https://www.moderngraham.com/2018/06/10/hewlett-packard-enterprise-co-valuation-june-2018-hpe/" xr:uid="{A4DDC103-5FDF-4259-ADF3-0FF41C6AEDA8}"/>
    <hyperlink ref="B325" r:id="rId324" display="https://www.moderngraham.com/2018/12/05/hp-inc-valuation-december-2018-hpq/" xr:uid="{654BFBB0-244D-4B4C-9D7E-87C9CAEDDAFD}"/>
    <hyperlink ref="B326" r:id="rId325" display="https://www.moderngraham.com/2019/01/18/hr-block-inc-valuation-january-2019-hrb/" xr:uid="{10726FFD-11A7-43E8-9D52-97A27D5F9F9C}"/>
    <hyperlink ref="B327" r:id="rId326" display="https://www.moderngraham.com/2018/06/12/hormel-foods-corp-valuation-june-2018-hrl/" xr:uid="{3558705A-50E2-447A-9DE0-E0B8BF26779C}"/>
    <hyperlink ref="B328" r:id="rId327" display="https://www.moderngraham.com/2018/12/05/harris-corp-valuation-december-2018-hrs/" xr:uid="{1321A4C4-1597-4527-8C75-E14961907F6E}"/>
    <hyperlink ref="B329" r:id="rId328" display="https://www.moderngraham.com/2019/01/06/henry-schein-inc-valuation-january-2019-hsic/" xr:uid="{164DDC8A-3FC2-4BEE-AADA-20731CCC2BF8}"/>
    <hyperlink ref="B330" r:id="rId329" display="https://www.moderngraham.com/2019/02/03/host-hotels-resorts-inc-valuation-february-2019-hst/" xr:uid="{E198E1D2-F4CA-4A30-9DC9-ED65D0999646}"/>
    <hyperlink ref="B331" r:id="rId330" display="https://www.moderngraham.com/2019/01/26/the-hershey-co-valuation-january-2019-hsy/" xr:uid="{65873F6F-E048-4E7F-9256-5504C3CDEC51}"/>
    <hyperlink ref="B332" r:id="rId331" display="https://www.moderngraham.com/2018/06/12/humana-inc-valuation-june-2018-hum/" xr:uid="{01AFEEE8-8326-4958-9B3E-E842783E0DE3}"/>
    <hyperlink ref="B333" r:id="rId332" display="https://www.moderngraham.com/2018/11/17/international-business-machines-corp-valuation-november-2018-ibm/" xr:uid="{2F01F377-89CA-4FBD-9784-B370D4546EF7}"/>
    <hyperlink ref="B334" r:id="rId333" display="https://www.moderngraham.com/2019/01/19/intercontinental-exchange-inc-valuation-january-2019-ice/" xr:uid="{3D5B5421-6649-415D-9708-C0D798A51B59}"/>
    <hyperlink ref="B335" r:id="rId334" display="https://www.moderngraham.com/2018/06/10/idexx-laboratories-inc-valuation-june-2018-idxx/" xr:uid="{DE7F95F9-1036-456F-9809-43BF22C1EF7A}"/>
    <hyperlink ref="B336" r:id="rId335" display="https://www.moderngraham.com/2019/01/13/international-flavors-fragrances-inc-valuation-january-2019-iff/" xr:uid="{AC13A1BF-4318-4FF2-8612-92204B55C6D5}"/>
    <hyperlink ref="B337" r:id="rId336" display="https://www.moderngraham.com/2018/07/03/ii-vi-inc-valuation-july-2018-iivi/" xr:uid="{C460C490-1DF2-4319-9FC2-0FACC773F49F}"/>
    <hyperlink ref="B338" r:id="rId337" display="https://www.moderngraham.com/2018/04/20/illumina-inc-valuation-april-2018-ilmn/" xr:uid="{38726250-8B95-438A-A5F8-027AA8A9C97C}"/>
    <hyperlink ref="B339" r:id="rId338" display="https://www.moderngraham.com/2018/07/24/imperial-oil-ltd-valuation-july-2018-imo/" xr:uid="{76D40064-1E49-4E62-A3F4-0149789C8016}"/>
    <hyperlink ref="B340" r:id="rId339" display="https://www.moderngraham.com/2018/04/24/incyte-corp-valuation-april-2018-incy/" xr:uid="{9422BE53-BCC6-4177-8D7E-1435F9703D92}"/>
    <hyperlink ref="B341" r:id="rId340" display="https://www.moderngraham.com/2018/07/24/independent-bank-corp-valuation-july-2018-indb/" xr:uid="{62C8C368-E1C2-4D06-BC4F-34F1806AABE1}"/>
    <hyperlink ref="B342" r:id="rId341" display="https://www.moderngraham.com/2018/04/26/ihs-markit-ltd-valuation-initial-coverage-april-2018-info/" xr:uid="{2605062C-8D70-4886-9480-F3D2491FEE2D}"/>
    <hyperlink ref="B343" r:id="rId342" display="https://www.moderngraham.com/2018/06/30/infosys-ltd-valuation-june-2018-infy/" xr:uid="{2895ECB2-4C8D-46D0-924C-CDF661BC3313}"/>
    <hyperlink ref="B344" r:id="rId343" display="https://www.moderngraham.com/2018/07/19/inogen-inc-valuation-july-2018-ingn/" xr:uid="{562ECB34-4895-4FE3-AE30-8488CDD95B7C}"/>
    <hyperlink ref="B345" r:id="rId344" display="https://www.moderngraham.com/2018/07/19/ingredion-inc-valuation-july-2018-ingr/" xr:uid="{961AD608-9614-4B27-A464-5AFBB1F7D408}"/>
    <hyperlink ref="B346" r:id="rId345" display="https://www.moderngraham.com/2018/07/26/summit-hotel-properties-inc-valuation-july-2018-inn/" xr:uid="{989C5428-F188-41FE-AE69-8FC205593CCE}"/>
    <hyperlink ref="B347" r:id="rId346" display="https://www.moderngraham.com/2018/07/27/world-fuel-services-corp-valuation-july-2018-int/" xr:uid="{5D3E8462-E616-42B2-BFA5-05CBCB8779D8}"/>
    <hyperlink ref="B348" r:id="rId347" display="https://www.moderngraham.com/2018/11/17/intel-corp-valuation-november-2018-intc/" xr:uid="{43911C78-3C6C-43F6-A513-BC980F4DB292}"/>
    <hyperlink ref="B349" r:id="rId348" display="https://www.moderngraham.com/2018/07/28/intl-fcstone-inc-valuation-july-2018-intl/" xr:uid="{B021B6E8-2460-418C-B43E-CE9CD7591422}"/>
    <hyperlink ref="B350" r:id="rId349" display="https://www.moderngraham.com/2018/04/08/intuit-inc-valuation-april-2018-intu/" xr:uid="{CD1367C5-8F30-4E0C-9902-CB39BB346139}"/>
    <hyperlink ref="B351" r:id="rId350" display="https://www.moderngraham.com/2018/04/08/innospec-inc-valuation-april-2018-iosp/" xr:uid="{534BAABE-CA63-461B-8938-A3A858ED5324}"/>
    <hyperlink ref="B352" r:id="rId351" display="https://www.moderngraham.com/2018/06/24/international-paper-co-valuation-june-2018-ip/" xr:uid="{2C730572-8BCC-4B1E-B790-302958232FAF}"/>
    <hyperlink ref="B353" r:id="rId352" display="https://www.moderngraham.com/2018/07/28/inter-parfums-inc-valuation-july-2018-ipar/" xr:uid="{5917C01B-893F-41CC-9E86-1853BEDD9358}"/>
    <hyperlink ref="B354" r:id="rId353" display="https://www.moderngraham.com/2018/04/17/interpublic-group-of-companies-inc-valuation-april-2018-ipg/" xr:uid="{DF1AC70D-C46A-40C8-B6AC-1D74B8E25361}"/>
    <hyperlink ref="B355" r:id="rId354" display="https://www.moderngraham.com/2018/06/01/ipg-photonics-corp-valuation-june-2018-ipgp/" xr:uid="{A56A5DE8-885E-47B1-8E07-900BB663281D}"/>
    <hyperlink ref="B356" r:id="rId355" display="https://www.moderngraham.com/2018/03/09/innophos-holdings-inc-valuation-march-2018-iphs/" xr:uid="{ECE99242-1F03-42F5-A14A-1A8899EA6347}"/>
    <hyperlink ref="B357" r:id="rId356" display="https://www.moderngraham.com/2018/07/29/intrepid-potash-inc-valuation-july-2018-ipi/" xr:uid="{C0FB532E-BA87-4193-B2B8-1861A46CD23E}"/>
    <hyperlink ref="B358" r:id="rId357" display="https://www.moderngraham.com/2018/05/04/iqvia-holdings-inc-valuation-initial-coverage-iqv/" xr:uid="{DF532937-F480-4D3C-B1E0-C14496183A94}"/>
    <hyperlink ref="B359" r:id="rId358" display="https://www.moderngraham.com/2019/01/02/ingersoll-rand-plc-valuation-january-2019-ir/" xr:uid="{178810AF-D863-4EB1-BD95-C3B2D8B81E81}"/>
    <hyperlink ref="B360" r:id="rId359" display="https://www.moderngraham.com/2018/07/28/irobot-corp-valuation-july-2018-irbt/" xr:uid="{157DD723-1AD8-4361-86CA-4F82EAC4128A}"/>
    <hyperlink ref="B361" r:id="rId360" display="https://www.moderngraham.com/2018/07/28/iridium-communications-inc-valuation-july-2018-irdm/" xr:uid="{BEC4EABC-B209-4D10-AF2A-EC517CE558D4}"/>
    <hyperlink ref="B362" r:id="rId361" display="https://www.moderngraham.com/2019/02/03/iron-mountain-inc-valuation-february-2019-irm/" xr:uid="{52859FB5-72CB-4CA5-988C-C295AE1AB870}"/>
    <hyperlink ref="B363" r:id="rId362" display="https://www.moderngraham.com/2018/07/28/international-speedway-corp-valuation-july-2018-isca/" xr:uid="{51B77713-C641-476C-A842-41C7551DA6EB}"/>
    <hyperlink ref="B364" r:id="rId363" display="https://www.moderngraham.com/2019/01/24/intuitive-surgical-inc-valuation-january-2019-isrg/" xr:uid="{6431BBA8-6B5D-4CCF-80B4-BFD2D85F29DE}"/>
    <hyperlink ref="B365" r:id="rId364" display="https://www.moderngraham.com/2019/01/23/gartner-inc-valuation-january-2019-it/" xr:uid="{19C2E7B2-B9A1-4A66-911E-C727C67C7B5F}"/>
    <hyperlink ref="B366" r:id="rId365" display="https://www.moderngraham.com/2018/07/29/investment-technology-group-inc-valuation-july-2018-itg/" xr:uid="{7F16530C-8BF9-4BE7-8E69-62E0E2D84671}"/>
    <hyperlink ref="B367" r:id="rId366" display="https://www.moderngraham.com/2018/07/30/itron-inc-valuation-july-2018-itri/" xr:uid="{7F3D5F52-E619-4B7A-A553-FE601F0DEC7F}"/>
    <hyperlink ref="B368" r:id="rId367" display="https://www.moderngraham.com/2018/07/30/itt-inc-valuation-july-2018-itt/" xr:uid="{CA847354-56FD-42C2-A59D-8FC8ADC1F63A}"/>
    <hyperlink ref="B369" r:id="rId368" display="https://www.moderngraham.com/2018/06/28/illinois-tool-works-inc-valuation-june-2018-itw/" xr:uid="{16A37550-FE08-49C7-8BB0-B908FC0BA412}"/>
    <hyperlink ref="B370" r:id="rId369" display="https://www.moderngraham.com/2018/07/31/invacare-corp-valuation-july-2018-ivc/" xr:uid="{38B32B29-EE82-422B-9E0F-F19BF6666204}"/>
    <hyperlink ref="B371" r:id="rId370" display="https://www.moderngraham.com/2019/01/05/invesco-ltd-valuation-january-2019-ivz/" xr:uid="{A51C4288-A2EA-45D8-8AC8-2C70B4057477}"/>
    <hyperlink ref="B372" r:id="rId371" display="https://www.moderngraham.com/2018/07/31/jack-in-the-box-inc-valuation-july-2018-jack/" xr:uid="{929D9370-6BBF-4E5B-A677-9890C2CC2FB2}"/>
    <hyperlink ref="B373" r:id="rId372" display="https://www.moderngraham.com/2018/05/07/jb-hunt-transport-services-inc-valuation-may-2018-jbht/" xr:uid="{DD9D9079-CD8D-4E16-895A-8DF0CC2DEB71}"/>
    <hyperlink ref="B374" r:id="rId373" display="https://www.moderngraham.com/2018/06/30/jabil-inc-valuation-june-2018-jbl/" xr:uid="{DC246BCD-F1F4-4CED-8718-98D15BE754DF}"/>
    <hyperlink ref="B375" r:id="rId374" display="https://www.moderngraham.com/2018/08/01/jetblue-airways-corp-valuation-august-2018-jblu/" xr:uid="{7DB94D07-A949-467C-A22F-DA9E4887D0CA}"/>
    <hyperlink ref="B376" r:id="rId375" display="https://www.moderngraham.com/2018/08/02/john-bean-technologies-corp-valuation-august-2018-jbt/" xr:uid="{194C87C3-030D-4012-8510-623F192CA229}"/>
    <hyperlink ref="B377" r:id="rId376" display="https://www.moderngraham.com/2019/01/21/johnson-controls-international-pc-valuation-january-2019-jci/" xr:uid="{91B2A07C-43CB-4A43-B1AC-76F37D7732B2}"/>
    <hyperlink ref="B378" r:id="rId377" display="https://www.moderngraham.com/2018/06/08/jc-penney-company-valuation-june-2018-jcp/" xr:uid="{ACB7AC1C-A6FF-439A-BC79-71AC9DAB2FB5}"/>
    <hyperlink ref="B379" r:id="rId378" display="https://www.moderngraham.com/2018/05/14/jacobs-engineering-group-inc-valuation-may-2018-jec/" xr:uid="{7B4E31AC-91D1-49C3-BB03-5089D0E9589A}"/>
    <hyperlink ref="B380" r:id="rId379" display="https://www.moderngraham.com/2018/08/04/jj-snack-foods-corp-valuation-august-2018-jjsf/" xr:uid="{87496560-DDF6-4408-9380-77788C2734F2}"/>
    <hyperlink ref="B381" r:id="rId380" display="https://www.moderngraham.com/2018/08/04/jack-henry-associates-inc-valuation-august-2018-jkhy/" xr:uid="{A9EC33BC-A322-4766-BD0F-07DE71BFF9DC}"/>
    <hyperlink ref="B382" r:id="rId381" display="https://www.moderngraham.com/2018/08/05/jones-lang-lasalle-inc-valuation-august-2018-jll/" xr:uid="{EB2612FB-C341-4FF0-96C9-C58CB2E81331}"/>
    <hyperlink ref="B383" r:id="rId382" display="https://www.moderngraham.com/2018/11/17/johnson-johnson-valuation-november-2018-jnj/" xr:uid="{9911650A-D886-49F3-8FB5-C304771F9A2C}"/>
    <hyperlink ref="B384" r:id="rId383" display="https://www.moderngraham.com/2019/01/12/juniper-networks-inc-valuation-january-2019-jnpr/" xr:uid="{88C7654C-99F4-457D-AE4A-0D1EF8C2C1DD}"/>
    <hyperlink ref="B385" r:id="rId384" display="https://www.moderngraham.com/2018/11/17/jpmorgan-chase-co-valuation-november-2018-jpm/" xr:uid="{A496DCE5-74FD-4791-8591-6E0E3029C0CA}"/>
    <hyperlink ref="B386" r:id="rId385" display="https://www.moderngraham.com/2018/08/05/john-wiley-sons-inc-valuation-august-2018-jw-a/" xr:uid="{6F641577-E414-4773-A2E6-730CD216E04F}"/>
    <hyperlink ref="B387" r:id="rId386" display="https://www.moderngraham.com/2018/12/05/nordstrom-inc-valuation-december-2018-jwn/" xr:uid="{893DD9F8-1277-460E-9C2F-A2E35D9D82DB}"/>
    <hyperlink ref="B388" r:id="rId387" display="https://www.moderngraham.com/2019/01/27/kellogg-co-valuation-january-2019-k/" xr:uid="{9FA90B0A-1B18-460B-B088-EF310375434A}"/>
    <hyperlink ref="B389" r:id="rId388" display="https://www.moderngraham.com/2018/08/05/kaiser-aluminum-corp-valuation-august-2018-kalu/" xr:uid="{CAB60241-6EEC-4696-90BA-7B3953CD4A77}"/>
    <hyperlink ref="B390" r:id="rId389" display="https://www.moderngraham.com/2018/08/05/kaman-corp-valuation-august-2018-kamn/" xr:uid="{E7987359-9BA4-4606-A60B-D0CCB331D62F}"/>
    <hyperlink ref="B391" r:id="rId390" display="https://www.moderngraham.com/2018/08/06/kb-home-valuation-august-2018-kbh/" xr:uid="{9EB70755-CA47-48C0-9C46-BA264ACC62C3}"/>
    <hyperlink ref="B392" r:id="rId391" display="https://www.moderngraham.com/2018/08/06/kbr-inc-valuation-august-2018-kbr/" xr:uid="{6E2339F9-1AE1-454E-A182-3E6942A228CF}"/>
    <hyperlink ref="B393" r:id="rId392" display="https://www.moderngraham.com/2018/08/08/kelly-services-inc-valuation-august-2018-kelya/" xr:uid="{A2247FF3-B439-4395-B8D6-EA449F618238}"/>
    <hyperlink ref="B394" r:id="rId393" display="https://www.moderngraham.com/2018/09/09/kirby-corp-valuation-september-2018-kex/" xr:uid="{1E32218D-F851-4DE7-959D-3948C7E0EB55}"/>
    <hyperlink ref="B395" r:id="rId394" display="https://www.moderngraham.com/2019/01/13/keycorp-valuation-january-2019-key/" xr:uid="{E01CF8F2-F33E-4287-827B-0740214427EC}"/>
    <hyperlink ref="B396" r:id="rId395" display="https://www.moderngraham.com/2018/08/09/keysight-technologies-inc-valuation-august-2018-keys/" xr:uid="{D5BE788A-B455-445F-83B3-7D0560107241}"/>
    <hyperlink ref="B397" r:id="rId396" display="https://www.moderngraham.com/2018/08/09/korn-ferry-international-valuation-august-2018-kfy/" xr:uid="{5F1CF1FF-5E28-4423-92F8-38876AC99D7B}"/>
    <hyperlink ref="B398" r:id="rId397" display="https://www.moderngraham.com/2018/05/18/kraft-heinz-co-valuation-may-2018-khc/" xr:uid="{F09A9CB8-F8AC-415A-AFB2-1E0CF9874A4C}"/>
    <hyperlink ref="B399" r:id="rId398" display="https://www.moderngraham.com/2018/06/24/kimco-realty-corp-valuation-june-2018-kim/" xr:uid="{8FEBC880-3EC5-4D17-A639-E1B18109072F}"/>
    <hyperlink ref="B400" r:id="rId399" display="https://www.moderngraham.com/2018/06/09/kirklands-inc-valuation-june-2018-kirk/" xr:uid="{FEFF1347-2819-49EF-8576-718B123F701E}"/>
    <hyperlink ref="B401" r:id="rId400" display="https://www.moderngraham.com/2018/09/02/kkr-co-inc-valuation-september-2018-kkr/" xr:uid="{90355B4A-104F-426A-ACA8-31E5D2D01FC4}"/>
    <hyperlink ref="B402" r:id="rId401" display="https://www.moderngraham.com/2019/01/27/kla-tencor-corp-valuation-january-2019-klac/" xr:uid="{9B38A654-FF8B-4539-B2EB-D6C5438E8236}"/>
    <hyperlink ref="B403" r:id="rId402" display="https://www.moderngraham.com/2018/08/11/kulicke-soffa-industries-inc-valuation-august-2018-klic/" xr:uid="{45506822-F946-487B-BFBE-F8445D95FFEC}"/>
    <hyperlink ref="B404" r:id="rId403" display="https://www.moderngraham.com/2019/01/14/kimberly-clark-corp-valuation-january-2019-kmb/" xr:uid="{213B0B08-7C06-40A9-9095-EE2F5F76BCB4}"/>
    <hyperlink ref="B405" r:id="rId404" display="https://www.moderngraham.com/2018/05/07/kinder-morgan-inc-valuation-may-2018-kmi/" xr:uid="{87434C14-B55E-4A38-A164-4591166161BB}"/>
    <hyperlink ref="B406" r:id="rId405" display="https://www.moderngraham.com/2018/08/12/kemper-corp-valuation-august-2018-kmpr/" xr:uid="{AAF85E9B-42CE-4500-A525-D7CE2E307BCD}"/>
    <hyperlink ref="B407" r:id="rId406" display="https://www.moderngraham.com/2018/08/12/kennametal-inc-valuation-august-2018-kmt/" xr:uid="{1710C97E-60E4-42D3-AF75-705F4515F09D}"/>
    <hyperlink ref="B408" r:id="rId407" display="https://www.moderngraham.com/2018/04/20/carmax-inc-valuation-april-2018-kmx/" xr:uid="{0C93917C-2F1A-42C9-9C1D-7918600087BC}"/>
    <hyperlink ref="B409" r:id="rId408" display="https://www.moderngraham.com/2018/08/12/knowles-corp-valuation-august-2018-kn/" xr:uid="{06564729-293C-45BD-85B0-6709C8A55361}"/>
    <hyperlink ref="B410" r:id="rId409" display="https://www.moderngraham.com/2018/08/13/knight-swift-transportation-holdings-inc-valuation-august-2018-knx/" xr:uid="{63005485-EC1A-4C25-99D4-C2A93E3CC9BC}"/>
    <hyperlink ref="B411" r:id="rId410" display="https://www.moderngraham.com/2018/11/11/coca-cola-co-valuation-november-2018-ko/" xr:uid="{4C45AAA3-5D22-4EFD-AA62-A58B73828783}"/>
    <hyperlink ref="B412" r:id="rId411" display="https://www.moderngraham.com/2018/03/08/koppers-holdings-inc-valuation-march-2018-kop/" xr:uid="{ECBFFE95-DCDA-4DB9-AE5D-5FDD063AAE15}"/>
    <hyperlink ref="B413" r:id="rId412" display="https://www.moderngraham.com/2018/08/13/kopin-corp-valuation-august-2018-kopn/" xr:uid="{11029F2A-F029-4AD0-9E9C-C42A34C47A6B}"/>
    <hyperlink ref="B414" r:id="rId413" display="https://www.moderngraham.com/2018/06/27/kroger-co-valuation-june-2018-kr/" xr:uid="{4C89A453-8706-4F41-B6DA-F60928B4E9E9}"/>
    <hyperlink ref="B415" r:id="rId414" display="https://www.moderngraham.com/2018/03/08/kraton-corp-valuation-march-2018-kra/" xr:uid="{48C7236F-B51F-40FE-9B0F-6BA9545F770B}"/>
    <hyperlink ref="B416" r:id="rId415" display="https://www.moderngraham.com/2018/08/23/kilroy-realty-corp-valuation-august-2018-krc/" xr:uid="{C969A59D-6933-49E3-85B1-B4EFA6C09BF5}"/>
    <hyperlink ref="B417" r:id="rId416" display="https://www.moderngraham.com/2018/08/23/kite-realty-group-trust-valuation-august-2018-krg/" xr:uid="{5B6F3FD9-721C-4A77-8E39-05FFCFCDD74A}"/>
    <hyperlink ref="B418" r:id="rId417" display="https://www.moderngraham.com/2018/06/03/kohls-corporation-valuation-june-2018-kss/" xr:uid="{0C21D7E2-9255-4E3B-95C6-7B623C0395A2}"/>
    <hyperlink ref="B419" r:id="rId418" display="https://www.moderngraham.com/2018/05/01/kansas-city-southern-valuation-may-2018-ksu/" xr:uid="{F9C08A12-2C1B-4E01-9259-0693C0D51FCE}"/>
    <hyperlink ref="B420" r:id="rId419" display="https://www.moderngraham.com/2018/03/08/quaker-chemical-corp-valuation-march-2018-kwr/" xr:uid="{2455A9E8-9CA5-4694-B800-7764611A4129}"/>
    <hyperlink ref="B421" r:id="rId420" display="https://www.moderngraham.com/2018/05/21/loews-corp-valuation-may-2018-l/" xr:uid="{0824A82D-6E5F-43AF-AAE7-2D422DFA1A71}"/>
    <hyperlink ref="B422" r:id="rId421" display="https://www.moderngraham.com/2018/08/26/multi-color-corp-valuation-august-2018-labl/" xr:uid="{B89A724D-88BB-4A66-89D6-A2762FDBC8E0}"/>
    <hyperlink ref="B423" r:id="rId422" display="https://www.moderngraham.com/2018/08/26/lithia-motors-inc-valuation-august-2018-lad/" xr:uid="{526477D5-F8DE-4D3C-BF4C-0EBAF1A1BF70}"/>
    <hyperlink ref="B424" r:id="rId423" display="https://www.moderngraham.com/2018/08/28/lamar-advertising-co-valuation-august-2018-lamr/" xr:uid="{864387D4-40E9-49AC-9B6A-F881981DCBC2}"/>
    <hyperlink ref="B425" r:id="rId424" display="https://www.moderngraham.com/2018/08/29/lancaster-colony-corp-valuation-august-2018-lanc/" xr:uid="{CDA62208-733F-4F32-84E6-61419E6FBB51}"/>
    <hyperlink ref="B426" r:id="rId425" display="https://www.moderngraham.com/2019/01/05/l-brands-inc-valuation-january-2019-lb/" xr:uid="{046F9CA6-C77D-4403-AE18-67A306271893}"/>
    <hyperlink ref="B427" r:id="rId426" display="https://www.moderngraham.com/2018/08/29/lannett-co-inc-valuation-august-2018-lci/" xr:uid="{4D4D2CBA-D2D1-4843-96B6-C94253AF16DD}"/>
    <hyperlink ref="B428" r:id="rId427" display="https://www.moderngraham.com/2018/08/30/lydall-inc-valuation-august-2018-ldl/" xr:uid="{16B196FA-C858-4F48-84BA-749F34FEA00A}"/>
    <hyperlink ref="B429" r:id="rId428" display="https://www.moderngraham.com/2018/04/08/leidos-holdings-inc-valuation-april-2018-ldos/" xr:uid="{9F3A273D-618A-42E1-8911-B70C9E571F0F}"/>
    <hyperlink ref="B430" r:id="rId429" display="https://www.moderngraham.com/2018/08/31/lincoln-electric-holdings-inc-valuation-august-2018-leco/" xr:uid="{DA15B216-9EFA-4799-B227-F3ECE449BC16}"/>
    <hyperlink ref="B431" r:id="rId430" display="https://www.moderngraham.com/2018/06/24/leggett-platt-inc-valuation-june-2018-leg/" xr:uid="{51CF817F-8ECF-46CF-B0B5-E0F5208889D7}"/>
    <hyperlink ref="B432" r:id="rId431" display="https://www.moderngraham.com/2018/04/18/lennar-corp-valuation-april-2018-len/" xr:uid="{BC58605B-81FA-444C-91D9-DEFF2BE0ED66}"/>
    <hyperlink ref="B433" r:id="rId432" display="https://www.moderngraham.com/2018/09/01/littelfuse-inc-valuation-september-2018-lfus/" xr:uid="{EA20333A-5B21-488F-AA10-30016BB3C142}"/>
    <hyperlink ref="B434" r:id="rId433" display="https://www.moderngraham.com/2018/09/02/lgi-homes-inc-valuation-september-2018-lgih/" xr:uid="{E420F151-CF7D-4140-B2AA-D443A22D9D67}"/>
    <hyperlink ref="B435" r:id="rId434" display="https://www.moderngraham.com/2018/09/09/ligand-pharmaceuticals-inc-valuation-september-2018-lgnd/" xr:uid="{396A42B5-BCE4-489D-8E19-A31AB8E5D2EC}"/>
    <hyperlink ref="B436" r:id="rId435" display="https://www.moderngraham.com/2019/01/24/laboratory-corp-of-america-holdings-inc-valuation-january-2019-lh/" xr:uid="{5213F484-4B3D-4741-8F3B-7E573A1E03C6}"/>
    <hyperlink ref="B437" r:id="rId436" display="https://www.moderngraham.com/2018/09/09/lhc-group-inc-valuation-september-2018-lhcg/" xr:uid="{5763B2D3-E1EB-44ED-B494-E5213297DA46}"/>
    <hyperlink ref="B438" r:id="rId437" display="https://www.moderngraham.com/2018/10/03/lennox-international-inc-valuation-october-2018-lii/" xr:uid="{8C9E5915-D76E-40D5-A1ED-0D081DFF8E03}"/>
    <hyperlink ref="B439" r:id="rId438" display="https://www.moderngraham.com/2018/10/03/lumentum-holdings-inc-valuation-october-2018-lite/" xr:uid="{810765E8-E5F4-4908-B672-52993D7DE8DA}"/>
    <hyperlink ref="B440" r:id="rId439" display="https://www.moderngraham.com/2018/06/04/lkq-corporation-june-2018-lkq/" xr:uid="{D34D6DDC-0354-4FD7-8EC2-4E5E92377589}"/>
    <hyperlink ref="B441" r:id="rId440" display="https://www.moderngraham.com/2018/06/10/lumber-liquidators-holdings-inc-valuation-june-2018-ll/" xr:uid="{2E3D24BA-BF57-48F5-97CE-989D5B431506}"/>
    <hyperlink ref="B442" r:id="rId441" display="https://www.moderngraham.com/2019/01/24/l3-technologies-inc-valuation-january-2019-lll/" xr:uid="{8D0C41A0-6821-401A-8FAD-CFE6CC5BCFF1}"/>
    <hyperlink ref="B443" r:id="rId442" display="https://www.moderngraham.com/2019/01/23/eli-lilly-and-co-valuation-january-2019-lly/" xr:uid="{5D53C655-4C3A-464F-ACEF-E62E48587D18}"/>
    <hyperlink ref="B444" r:id="rId443" display="https://www.moderngraham.com/2018/06/30/legg-mason-inc-valuation-june-2018-lm/" xr:uid="{93DA47EE-1EFA-434D-8253-6FDAC5C0C142}"/>
    <hyperlink ref="B445" r:id="rId444" display="https://www.moderngraham.com/2018/10/04/luminex-corp-valuation-october-2018-lmnx/" xr:uid="{18B0CDB9-CC2E-43C1-827E-DFBAFA44115D}"/>
    <hyperlink ref="B446" r:id="rId445" display="https://www.moderngraham.com/2019/01/02/lockheed-martin-corp-valuation-january-2019-lmt/" xr:uid="{CA0C345A-95D1-4C29-A5A3-E25A769815D2}"/>
    <hyperlink ref="B447" r:id="rId446" display="https://www.moderngraham.com/2019/01/02/lincoln-national-corp-valuation-january-2019-lnc/" xr:uid="{B653CB10-3580-4959-BA55-6D2C03559202}"/>
    <hyperlink ref="B448" r:id="rId447" display="https://www.moderngraham.com/2018/10/04/lindsay-corp-valuation-october-2018-lnn/" xr:uid="{7302DAAC-B082-4DF2-893C-A4381B2A6D16}"/>
    <hyperlink ref="B449" r:id="rId448" display="https://www.moderngraham.com/2018/06/04/alliant-energy-corp-valuation-june-2018-lnt/" xr:uid="{3F83D723-1299-4581-9782-84B2FCC6DC85}"/>
    <hyperlink ref="B450" r:id="rId449" display="https://www.moderngraham.com/2018/06/24/lowes-companies-inc-valuation-june-2018-low/" xr:uid="{1869DA69-2DD0-4133-94AC-5EEF77AE9745}"/>
    <hyperlink ref="B451" r:id="rId450" display="https://www.moderngraham.com/2018/06/30/lam-research-corp-valuation-june-2018-lrcx/" xr:uid="{F93CDBBC-A2F5-4FDD-BD02-22AAEBAD0689}"/>
    <hyperlink ref="B452" r:id="rId451" display="https://www.moderngraham.com/2018/03/31/leucadia-national-corp-valuation-march-2018-luk/" xr:uid="{9EFBF4DE-82CF-4AF8-A511-4A08FDC51ADE}"/>
    <hyperlink ref="B453" r:id="rId452" display="https://www.moderngraham.com/2018/05/18/southwest-airlines-co-valuation-may-2018-luv/" xr:uid="{E506D814-4404-42F7-AC91-2A5CBB51D1BF}"/>
    <hyperlink ref="B454" r:id="rId453" display="https://www.moderngraham.com/2019/01/03/lyondellbasell-industries-nv-valuation-january-2019-lyb/" xr:uid="{8ADFB218-18BB-4326-A5B1-98DFD80B89C5}"/>
    <hyperlink ref="B455" r:id="rId454" display="https://www.moderngraham.com/2019/01/31/macys-inc-valuation-january-2019-m/" xr:uid="{129C2328-7574-427D-A0E7-BA20A7A07F0A}"/>
    <hyperlink ref="B456" r:id="rId455" display="https://www.moderngraham.com/2019/01/25/mastercard-inc-valuation-january-2019-ma/" xr:uid="{56D95DD0-94D0-4196-BA1B-80B6B3EE2983}"/>
    <hyperlink ref="B457" r:id="rId456" display="https://www.moderngraham.com/2018/06/06/mid-america-apartment-communities-inc-valuation-june-2018-maa/" xr:uid="{AC9DBDAB-C99C-48CD-AB1A-98208D2E9480}"/>
    <hyperlink ref="B458" r:id="rId457" display="https://www.moderngraham.com/2019/01/27/macerich-co-valuation-january-2019-mac/" xr:uid="{679763DC-E3A1-4F32-B038-358158934F53}"/>
    <hyperlink ref="B459" r:id="rId458" display="https://www.moderngraham.com/2018/07/02/main-street-capital-corp-valuation-july-2018-main/" xr:uid="{1CFD8873-ED35-4D34-9FF5-621CC9A4BEF0}"/>
    <hyperlink ref="B460" r:id="rId459" display="https://www.moderngraham.com/2019/01/29/marriott-international-inc-valuation-january-2019-mar/" xr:uid="{F9F49AF0-35D6-4400-B67A-10ADF93463BD}"/>
    <hyperlink ref="B461" r:id="rId460" display="https://www.moderngraham.com/2018/05/07/masco-corp-valuation-may-2018-mas/" xr:uid="{4FC9361F-309F-44B3-9A67-2A09E6DF3F61}"/>
    <hyperlink ref="B462" r:id="rId461" display="https://www.moderngraham.com/2018/06/26/mattel-inc-valuation-june-2018-mat/" xr:uid="{22E55107-3B49-4BE5-99F9-6C425CD78268}"/>
    <hyperlink ref="B463" r:id="rId462" display="https://www.moderngraham.com/2018/11/17/mcdonalds-corp-valuation-november-2018-mcd/" xr:uid="{01BD87F5-BA4F-4963-B883-25997758CE7B}"/>
    <hyperlink ref="B464" r:id="rId463" display="https://www.moderngraham.com/2019/02/04/microchip-technology-inc-valuation-february-2019-mchp/" xr:uid="{A550E4F3-5813-44C7-B994-9C9859149932}"/>
    <hyperlink ref="B465" r:id="rId464" display="https://www.moderngraham.com/2018/06/10/mckesson-corp-valuation-june-2018-mck/" xr:uid="{22F7D979-37CC-4F3A-BCE0-CF79FF818908}"/>
    <hyperlink ref="B466" r:id="rId465" display="https://www.moderngraham.com/2018/06/24/moodys-corporation-june-2018-mco/" xr:uid="{7BFF1F46-9B22-4CEC-B897-EB39FA9A9BC0}"/>
    <hyperlink ref="B467" r:id="rId466" display="https://www.moderngraham.com/2018/06/24/mondelez-international-inc-valuation-june-2018-mdlz/" xr:uid="{59C348DE-9AD6-4316-8B3F-005978E57CCF}"/>
    <hyperlink ref="B468" r:id="rId467" display="https://www.moderngraham.com/2019/01/05/medtronic-plc-valuation-january-2019-mdt/" xr:uid="{6F786252-9702-40F5-8BE8-74E2D213641D}"/>
    <hyperlink ref="B469" r:id="rId468" display="https://www.moderngraham.com/2019/01/07/metlife-inc-valuation-january-2019-met/" xr:uid="{9666B786-FEC2-499D-BE44-86E7D549854B}"/>
    <hyperlink ref="B470" r:id="rId469" display="https://www.moderngraham.com/2019/01/07/mgm-resorts-international-valuation-january-2019-mgm/" xr:uid="{C9D04EEC-0DEC-4BF9-90DB-E61C81BB4B3E}"/>
    <hyperlink ref="B471" r:id="rId470" display="https://www.moderngraham.com/2018/05/15/mohawk-industries-inc-valuation-may-2018-mhk/" xr:uid="{2E37F4E1-E0BC-4FF0-9754-4652D18B42EF}"/>
    <hyperlink ref="B472" r:id="rId471" display="https://www.moderngraham.com/2018/05/03/mccormick-co-inc-valuation-may-2018-mkc/" xr:uid="{A7B99529-B2B2-4FAA-8BEE-9F5890B41F6C}"/>
    <hyperlink ref="B473" r:id="rId472" display="https://www.moderngraham.com/2018/05/01/martin-marietta-materials-inc-valuation-may-2018-mlm/" xr:uid="{A51F3EFF-BD96-479A-8527-DD03672AD2CA}"/>
    <hyperlink ref="B474" r:id="rId473" display="https://www.moderngraham.com/2019/01/25/marsh-mclennan-companies-inc-valuation-january-2019-mmc/" xr:uid="{CC09A77E-A7D4-4173-A941-923D10B3F423}"/>
    <hyperlink ref="B475" r:id="rId474" display="https://www.moderngraham.com/2018/11/10/3m-co-valuation-november-2018-mmm/" xr:uid="{DBA8CFCC-902E-4902-AE0A-ADC9A564FBA4}"/>
    <hyperlink ref="B476" r:id="rId475" display="https://www.moderngraham.com/2018/07/01/magellan-midstream-partners-lp-valuation-july-2018-mmp/" xr:uid="{42F43504-7569-4212-A7B5-A1399986315D}"/>
    <hyperlink ref="B477" r:id="rId476" display="https://www.moderngraham.com/2018/07/01/mallinckrodt-plc-valuation-july-2018-mnk/" xr:uid="{F14B1336-7026-4C05-A112-4C6E6C4B85B6}"/>
    <hyperlink ref="B478" r:id="rId477" display="https://www.moderngraham.com/2019/02/04/monster-beverage-corp-valuation-february-2019-mnst/" xr:uid="{3D1D4923-A3B2-46D4-8654-275BEA7889C9}"/>
    <hyperlink ref="B479" r:id="rId478" display="https://www.moderngraham.com/2019/01/14/altria-group-inc-valuation-january-2019-mo/" xr:uid="{DA617631-1C4A-4D27-807D-9F5AD73E8C99}"/>
    <hyperlink ref="B480" r:id="rId479" display="https://www.moderngraham.com/2018/05/16/mosaic-company-valuation-may-2018-mos/" xr:uid="{D7E9ABB9-C8B6-45ED-AD66-1855E05433BA}"/>
    <hyperlink ref="B481" r:id="rId480" display="https://www.moderngraham.com/2018/04/12/marathon-petroleum-corp-valuation-april-2018-mpc/" xr:uid="{2F4A2CDB-21C1-47D9-9C65-0FA1DC0E13D9}"/>
    <hyperlink ref="B482" r:id="rId481" display="https://www.moderngraham.com/2018/11/17/merck-co-inc-valuation-november-2018-mrk/" xr:uid="{4284EC87-C8EF-47D9-B3C8-A0FBE9A173CB}"/>
    <hyperlink ref="B483" r:id="rId482" display="https://www.moderngraham.com/2019/01/25/marathon-oil-corp-valuation-january-2019-mro/" xr:uid="{3EF0828D-C579-466B-9937-1847E66C9D8C}"/>
    <hyperlink ref="B484" r:id="rId483" display="https://www.moderngraham.com/2019/01/14/morgan-stanley-valuation-january-2019-ms/" xr:uid="{FBC286DF-892F-4813-8E67-EED69B35B4A6}"/>
    <hyperlink ref="B485" r:id="rId484" display="https://www.moderngraham.com/2019/01/14/msci-inc-valuation-january-2019-msci/" xr:uid="{F1C06313-9211-4296-A34B-81516634E2E0}"/>
    <hyperlink ref="B486" r:id="rId485" display="https://www.moderngraham.com/2018/11/20/microsoft-corporation-valuation-november-2018-msft/" xr:uid="{0B56E105-E296-46F1-AC3E-6A6500D17758}"/>
    <hyperlink ref="B487" r:id="rId486" display="https://www.moderngraham.com/2018/05/01/motorola-solutions-inc-valuation-may-2018-msi/" xr:uid="{581742D5-1D79-4A12-8BFF-ADE5BBCC37A5}"/>
    <hyperlink ref="B488" r:id="rId487" display="https://www.moderngraham.com/2019/02/02/mt-bank-corp-valuation-february-2019-mtb/" xr:uid="{B23068DA-4E42-48FB-A9E1-5D62A10E979C}"/>
    <hyperlink ref="B489" r:id="rId488" display="https://www.moderngraham.com/2018/06/06/mettler-toledo-international-inc-valuation-june-2018-mtd/" xr:uid="{BBF7F85F-766D-4C80-B14B-336F74F607FB}"/>
    <hyperlink ref="B490" r:id="rId489" display="https://www.moderngraham.com/2018/06/30/mts-systems-corp-valuation-june-2018-mtsc/" xr:uid="{F9CB3341-D7B3-49E9-853C-4D54B9979200}"/>
    <hyperlink ref="B491" r:id="rId490" display="https://www.moderngraham.com/2018/05/23/micron-technology-inc-valuation-may-2018-mu/" xr:uid="{8FB9ABA5-2B87-4B33-A1D9-D24B1E5A8371}"/>
    <hyperlink ref="B492" r:id="rId491" display="https://www.moderngraham.com/2018/08/30/murphy-oil-corp-valuation-august-2018-mur/" xr:uid="{E1E9523F-6A86-42BC-84BD-407EA9422B6B}"/>
    <hyperlink ref="B493" r:id="rId492" display="https://www.moderngraham.com/2018/06/24/mylan-nv-valuation-june-2018-myl/" xr:uid="{396481FB-08B6-4EF3-A10E-D7A0BCE564E5}"/>
    <hyperlink ref="B494" r:id="rId493" display="https://www.moderngraham.com/2018/03/05/navient-corp-valuation-march-2018-navi/" xr:uid="{DD432CC8-4412-4EB7-9750-C266A1426991}"/>
    <hyperlink ref="B495" r:id="rId494" display="https://www.moderngraham.com/2019/01/27/noble-energy-inc-valuation-january-2019-nbl/" xr:uid="{17C21925-5626-41B0-A69B-1484AA2AB927}"/>
    <hyperlink ref="B496" r:id="rId495" display="https://www.moderngraham.com/2018/06/30/nabors-industries-ltd-valuation-june-2018-nbr/" xr:uid="{A7BACA9E-63FD-41D4-988E-7F7456AE9954}"/>
    <hyperlink ref="B497" r:id="rId496" display="https://www.moderngraham.com/2019/01/25/norwegian-cruise-line-holdings-ltd-valuation-january-2019-nclh/" xr:uid="{3E36A47E-D975-4B65-AD17-CED315385282}"/>
    <hyperlink ref="B498" r:id="rId497" display="https://www.moderngraham.com/2019/02/02/nasdaq-inc-valuation-february-2019-ndaq/" xr:uid="{2316063D-4363-4E3B-B436-561048B7BBF1}"/>
    <hyperlink ref="B499" r:id="rId498" display="https://www.moderngraham.com/2018/06/30/noble-corp-plc-valuation-june-2018-ne/" xr:uid="{F37EBF95-D955-4312-91D9-A6B0224CDBF8}"/>
    <hyperlink ref="B500" r:id="rId499" display="https://www.moderngraham.com/2018/05/01/nextera-energy-inc-valuation-may-2018-nee/" xr:uid="{C4C8B930-B9EA-438F-A385-A14F0673BBCB}"/>
    <hyperlink ref="B501" r:id="rId500" display="https://www.moderngraham.com/2019/01/16/newmont-mining-corp-valuation-january-2019-nem/" xr:uid="{8D9D479A-0EEF-400E-961D-EBDF1181E342}"/>
    <hyperlink ref="B502" r:id="rId501" display="https://www.moderngraham.com/2018/06/02/netflix-inc-valuation-june-2018-nflx/" xr:uid="{5A18977F-987E-4411-AE02-020D4FB7C694}"/>
    <hyperlink ref="B503" r:id="rId502" display="https://www.moderngraham.com/2018/05/02/newfield-exploration-co-valuation-may-2018-nfx/" xr:uid="{3B2A5C27-57CB-48E8-ACA2-E61FF37DFA1D}"/>
    <hyperlink ref="B504" r:id="rId503" display="https://www.moderngraham.com/2018/03/07/ingevity-corp-valuation-march-2018-ngvt/" xr:uid="{04C1E378-AA2F-4D95-9929-7EE8339A56E1}"/>
    <hyperlink ref="B505" r:id="rId504" display="https://www.moderngraham.com/2018/06/13/nisource-inc-valuation-june-2018-ni/" xr:uid="{22AD7F81-68C5-4276-BB4C-142CE889595C}"/>
    <hyperlink ref="B506" r:id="rId505" display="https://www.moderngraham.com/2018/11/20/microsoft-corporation-valuation-november-2018-msft/" xr:uid="{ED2D3E23-DC45-4DF4-BA56-18CED3E03E21}"/>
    <hyperlink ref="B507" r:id="rId506" display="https://www.moderngraham.com/2018/11/20/nektar-therapeutics-valuation-november-2018-nktr/" xr:uid="{0A2ED595-482A-4A83-8859-2DCECB73CC3B}"/>
    <hyperlink ref="B508" r:id="rId507" display="https://www.moderngraham.com/2018/06/27/nielsen-holdings-plc-valuation-june-2018-nlsn/" xr:uid="{7467E2C2-A662-45C0-906C-1253AE058A07}"/>
    <hyperlink ref="B509" r:id="rId508" display="https://www.moderngraham.com/2018/07/09/national-retail-properties-inc-valuation-july-2018-nnn/" xr:uid="{5B7646C9-A094-43CC-A18A-141EE2BD7626}"/>
    <hyperlink ref="B510" r:id="rId509" display="https://www.moderngraham.com/2018/05/22/northrop-grumman-corp-valuation-may-2018-noc/" xr:uid="{59A92426-6C42-414F-9C75-30489F3252C9}"/>
    <hyperlink ref="B511" r:id="rId510" display="https://www.moderngraham.com/2018/05/02/national-oilwell-varco-inc-valuation-may-2018-nov/" xr:uid="{5648C22A-9AE0-4083-82E5-83CCEBADD1C4}"/>
    <hyperlink ref="B512" r:id="rId511" display="https://www.moderngraham.com/2018/06/30/national-presto-industries-inc-valuation-june-2018-npk/" xr:uid="{E43E90E0-19BB-4CCE-BAFE-D587739C8CA7}"/>
    <hyperlink ref="B513" r:id="rId512" display="https://www.moderngraham.com/2019/01/28/nrg-energy-inc-valuation-january-2019-nrg/" xr:uid="{563C6595-CB76-4CCE-8AFD-BDE7B8C00EEA}"/>
    <hyperlink ref="B514" r:id="rId513" display="https://www.moderngraham.com/2018/08/06/natural-resource-partners-lp-valuation-august-2018-nrp/" xr:uid="{ADE70B47-EBB4-4CF7-877C-307949EF0F3F}"/>
    <hyperlink ref="B515" r:id="rId514" display="https://www.moderngraham.com/2018/04/30/norfolk-southern-corp-valuation-april-2018-corrected/" xr:uid="{520E828C-9569-4CC4-947F-F1B6C86E7CC7}"/>
    <hyperlink ref="B516" r:id="rId515" display="https://www.moderngraham.com/2018/04/16/netapp-inc-valuation-april-2018-ntap/" xr:uid="{96D3EB43-967A-45FF-BD48-8AD71E40B563}"/>
    <hyperlink ref="B517" r:id="rId516" display="https://www.moderngraham.com/2018/04/06/northern-trust-corp-valuation-april-2018-ntrs/" xr:uid="{AAEA0C34-983A-47C0-9954-1E47D476D415}"/>
    <hyperlink ref="B518" r:id="rId517" display="https://www.moderngraham.com/2018/05/02/nucor-corporation-valuation-may-2018-nue/" xr:uid="{0092102B-DB89-4B98-B24C-4D835B723682}"/>
    <hyperlink ref="B519" r:id="rId518" display="https://www.moderngraham.com/2019/01/07/nvidia-corp-valuation-january-2019-nvda/" xr:uid="{871E7EF1-C659-465D-8788-EC89756C2DD0}"/>
    <hyperlink ref="B520" r:id="rId519" display="https://www.moderngraham.com/2019/01/10/newell-brands-inc-valuation-january-2019-nwl/" xr:uid="{8F62A289-EB90-4CAD-B0DD-C35059C4186D}"/>
    <hyperlink ref="B521" r:id="rId520" display="https://www.moderngraham.com/2018/06/10/news-corp-valuation-june-2018-nws/" xr:uid="{E0F1B459-38A3-41EA-88F9-2CA203F07414}"/>
    <hyperlink ref="B522" r:id="rId521" display="https://www.moderngraham.com/2018/06/10/news-corp-valuation-june-2018-nws/" xr:uid="{23B7168E-DED9-4AF2-AF74-105066F6A152}"/>
    <hyperlink ref="B523" r:id="rId522" display="https://www.moderngraham.com/2018/04/19/realty-income-corp-valuation-april-2018-o/" xr:uid="{A8977B87-A0A7-4B4F-90E0-EF0BD96394BB}"/>
    <hyperlink ref="B524" r:id="rId523" display="https://www.moderngraham.com/2018/06/30/owens-illinois-inc-valuation-june-2018-oi/" xr:uid="{0387069A-F8E3-4166-848E-102640D5788E}"/>
    <hyperlink ref="B525" r:id="rId524" display="https://www.moderngraham.com/2019/01/25/oneok-inc-valuation-january-2019-oke/" xr:uid="{287295C4-7EB3-4B91-BE0F-11395DE2961E}"/>
    <hyperlink ref="B526" r:id="rId525" display="https://www.moderngraham.com/2018/03/09/olin-corp-valuation-march-2018-oln/" xr:uid="{F92874C0-C7A3-4630-B2E1-9DB9116006F0}"/>
    <hyperlink ref="B527" r:id="rId526" display="https://www.moderngraham.com/2019/02/03/omnicom-group-inc-valuation-february-2019-omc/" xr:uid="{900A065B-1DC2-425F-A540-A5C5D7719FBE}"/>
    <hyperlink ref="B528" r:id="rId527" display="https://www.moderngraham.com/2019/01/29/oracle-corporation-valuation-january-2019-orcl/" xr:uid="{A41E8FE7-B689-46D7-87AB-0C16ED56184D}"/>
    <hyperlink ref="B529" r:id="rId528" display="https://www.moderngraham.com/2019/02/03/oreilly-automotive-inc-valuation-february-2019-orly/" xr:uid="{9374B0B2-D96D-477E-998B-852A195C6667}"/>
    <hyperlink ref="B530" r:id="rId529" display="https://www.moderngraham.com/2018/06/02/occidental-petroleum-corp-valuation-june-2018-oxy/" xr:uid="{7596D931-DF01-40C6-8645-90EFE04B5EFF}"/>
    <hyperlink ref="B531" r:id="rId530" display="https://www.moderngraham.com/2019/01/09/paychex-inc-valuation-january-2019-payx/" xr:uid="{15ECB506-EFF5-4E55-A2F8-62969EFE3B38}"/>
    <hyperlink ref="B532" r:id="rId531" display="https://www.moderngraham.com/2019/01/03/peoples-united-financial-inc-valuation-january-2019-pbct/" xr:uid="{F94374D3-F36C-4331-BD51-8AB75B887B40}"/>
    <hyperlink ref="B533" r:id="rId532" display="https://www.moderngraham.com/2018/06/30/pitney-bowes-inc-valuation-june-2018-pbi/" xr:uid="{22DA4B46-641D-49BC-BF59-0D2FCA6120F8}"/>
    <hyperlink ref="B534" r:id="rId533" display="https://www.moderngraham.com/2018/05/15/paccar-inc-valuation-may-2018-pcar/" xr:uid="{F2878CA7-BDD9-492E-891E-769C28D131A1}"/>
    <hyperlink ref="B535" r:id="rId534" display="https://www.moderngraham.com/2018/04/07/pge-corp-valuation-april-2018-pcg/" xr:uid="{A80245A3-C7B2-43D4-BAFC-CDEECEB944B6}"/>
    <hyperlink ref="B536" r:id="rId535" display="https://www.moderngraham.com/2018/06/27/public-service-enterprise-group-inc-valuation-june-2018-peg/" xr:uid="{1C5D0730-8835-4AC7-9F46-FE24B8FEF7B8}"/>
    <hyperlink ref="B537" r:id="rId536" display="https://www.moderngraham.com/2019/01/27/pepsico-inc-valuation-january-2019-pep/" xr:uid="{EB657E7C-9BF0-4392-B4C5-5E7A6A8956EB}"/>
    <hyperlink ref="B538" r:id="rId537" display="https://www.moderngraham.com/2018/11/20/pfizer-inc-valuation-november-2018-pfe/" xr:uid="{5075A4A2-067F-49E1-BF14-8BD597E9F8DB}"/>
    <hyperlink ref="B539" r:id="rId538" display="https://www.moderngraham.com/2019/01/06/principal-financial-group-inc-valuation-january-2019-pfg/" xr:uid="{C7915FB0-5B68-4052-93BC-E7DBE999F4F9}"/>
    <hyperlink ref="B540" r:id="rId539" display="https://www.moderngraham.com/2018/11/20/proctor-gamble-co-valuation-november-2018-pg/" xr:uid="{D4B42149-8EB0-4B1A-948D-6A4F73079905}"/>
    <hyperlink ref="B541" r:id="rId540" display="https://www.moderngraham.com/2019/01/02/progressive-corp-valuation-january-2019-pgr/" xr:uid="{F617EB83-34C7-4CE5-8D2D-2B73D42A7A40}"/>
    <hyperlink ref="B542" r:id="rId541" display="https://www.moderngraham.com/2019/01/05/parker-hannifin-corp-valuation-january-2019-ph/" xr:uid="{817CB175-5C1B-4FD1-A150-A7722810ABD1}"/>
    <hyperlink ref="B543" r:id="rId542" display="https://www.moderngraham.com/2019/01/30/pultegroup-inc-valuation-january-2019-phm/" xr:uid="{9979A3FF-4241-45FB-95CE-C3AC4EEC958F}"/>
    <hyperlink ref="B544" r:id="rId543" display="https://www.moderngraham.com/2019/01/29/packaging-corp-of-america-valuation-january-2019-pkg/" xr:uid="{639B1C5D-D336-4B04-86E2-E8F5A3239A74}"/>
    <hyperlink ref="B545" r:id="rId544" display="https://www.moderngraham.com/2019/01/21/perkinelmer-inc-valuation-january-2019-pki/" xr:uid="{18593177-8D1E-4740-9AFB-7DEED7DB21E1}"/>
    <hyperlink ref="B546" r:id="rId545" display="https://www.moderngraham.com/2018/05/20/prologis-inc-valuation-may-2018-pld/" xr:uid="{F7BFD202-F998-4DC9-A647-60CD7D7485F5}"/>
    <hyperlink ref="B547" r:id="rId546" display="https://www.moderngraham.com/2019/01/16/philip-morris-international-inc-valuation-january-2019-pm/" xr:uid="{669DD63F-CABA-45F1-862A-0BC00FF84A14}"/>
    <hyperlink ref="B548" r:id="rId547" display="https://www.moderngraham.com/2019/01/14/pnc-financial-services-group-inc-valuation-january-2019-pnc/" xr:uid="{A9EE6225-3AAA-4807-B40F-5DCC7305AD87}"/>
    <hyperlink ref="B549" r:id="rId548" display="https://www.moderngraham.com/2018/06/13/pentair-plc-valuation-june-2018-pnr/" xr:uid="{9066BF8F-EB8A-427D-8AD5-E9394A0276E2}"/>
    <hyperlink ref="B550" r:id="rId549" display="https://www.moderngraham.com/2018/06/23/pinnacle-west-capital-corp-valuation-june-2018-pnw/" xr:uid="{27D10C68-760B-471B-871B-241357AA36B8}"/>
    <hyperlink ref="B551" r:id="rId550" display="https://www.moderngraham.com/2018/03/07/polyone-corp-valuation-march-2018-pol/" xr:uid="{B6AF0CAC-0169-457A-A1D3-9BC75B1694B0}"/>
    <hyperlink ref="B552" r:id="rId551" display="https://www.moderngraham.com/2018/05/07/ppg-industries-inc-valuation-may-2018-ppg/" xr:uid="{83E54F5A-E242-4DAF-9DA5-E4EA64D34879}"/>
    <hyperlink ref="B553" r:id="rId552" display="https://www.moderngraham.com/2018/06/26/ppl-corp-valuation-june-2018-ppl/" xr:uid="{51038D28-6044-4E62-B8C2-A0BECABFA11A}"/>
    <hyperlink ref="B554" r:id="rId553" display="https://www.moderngraham.com/2018/04/06/perrigo-company-plc-valuation-april-2018-prgo/" xr:uid="{64FE04F8-DA26-441E-81A3-28CDA32562E7}"/>
    <hyperlink ref="B555" r:id="rId554" display="https://www.moderngraham.com/2018/06/28/prudential-financial-inc-valuation-june-2018-pru/" xr:uid="{17BA4BBB-5768-4A9F-9B60-66094F2B5D8E}"/>
    <hyperlink ref="B556" r:id="rId555" display="https://www.moderngraham.com/2019/01/28/public-storage-valuation-january-2019-psa/" xr:uid="{37CB5708-1ECF-43E7-ABCD-E1E6BE5141B8}"/>
    <hyperlink ref="B557" r:id="rId556" display="https://www.moderngraham.com/2018/04/13/phillips-66-valuation-april-2018-psx/" xr:uid="{64924552-61BB-4868-AF90-DF9D82CF3F04}"/>
    <hyperlink ref="B558" r:id="rId557" display="https://www.moderngraham.com/2018/05/06/pvh-corp-valuation-may-2018-pvh/" xr:uid="{FE434928-047F-4945-8086-424189E70923}"/>
    <hyperlink ref="B559" r:id="rId558" display="https://www.moderngraham.com/2018/05/16/quanta-services-inc-valuation-may-2018-pwr/" xr:uid="{E591B3CC-0367-4F4D-8588-0E780D3680AE}"/>
    <hyperlink ref="B560" r:id="rId559" display="https://www.moderngraham.com/2018/06/30/pioneer-natural-resources-co-valuation-june-2018-pxd/" xr:uid="{BEF97C29-1323-4503-B32F-C6A80FBF1921}"/>
    <hyperlink ref="B561" r:id="rId560" display="https://www.moderngraham.com/2018/06/11/paypal-holdings-inc-valuation-june-2018-pypl/" xr:uid="{4ACB490D-5219-467B-A6B6-20E05041FA97}"/>
    <hyperlink ref="B562" r:id="rId561" display="https://www.moderngraham.com/2018/05/20/qualcomm-inc-valuation-may-2018-qcom/" xr:uid="{2DAAC38A-39AD-4E39-8F2F-8941501B0B5A}"/>
    <hyperlink ref="B563" r:id="rId562" display="https://www.moderngraham.com/2018/06/30/qep-resources-inc-valuation-june-2018-qep/" xr:uid="{E41B3DD6-3ED8-4C89-8E84-95ED15101643}"/>
    <hyperlink ref="B564" r:id="rId563" display="https://www.moderngraham.com/2018/04/24/qorvo-inc-valuation-april-2018-qrvo/" xr:uid="{2F827903-0E34-46B9-87E0-D35E9DEF627E}"/>
    <hyperlink ref="B565" r:id="rId564" display="https://www.moderngraham.com/2018/06/30/ryder-system-inc-valuation-june-2018-r/" xr:uid="{E3CD7E61-B3E9-4E82-A78C-0FDAF76FC7E2}"/>
    <hyperlink ref="B566" r:id="rId565" display="https://www.moderngraham.com/2018/07/02/acxiom-corp-valuation-july-2018-acxm/" xr:uid="{ED8BB18F-15CC-4A4D-B92C-DAA4993F313F}"/>
    <hyperlink ref="B567" r:id="rId566" display="https://www.moderngraham.com/2018/08/28/regal-beloit-corp-valuation-august-2018-rbc/" xr:uid="{4BBB4B74-E552-40EE-BA16-51B985553E73}"/>
    <hyperlink ref="B568" r:id="rId567" display="https://www.moderngraham.com/2018/06/02/royal-caribbean-cruises-ltd-valuation-initial-coverage-june-2018-rcl/" xr:uid="{DD1F24D5-5734-4296-9D40-8A6CF4F96350}"/>
    <hyperlink ref="B569" r:id="rId568" display="https://www.moderngraham.com/2018/06/30/rowan-companies-plc-valuation-june-2018-rdc/" xr:uid="{FB550B19-589B-4E06-A939-1930B6AB16AA}"/>
    <hyperlink ref="B570" r:id="rId569" display="https://www.moderngraham.com/2019/02/02/everest-re-group-ltd-valuation-february-2019-re/" xr:uid="{5D267668-6284-4479-ACCB-99878FA7A5F9}"/>
    <hyperlink ref="B571" r:id="rId570" display="https://www.moderngraham.com/2019/02/04/regency-centers-corp-valuation-february-2019-reg/" xr:uid="{4528915B-93B0-4886-9EB9-2CC922914C85}"/>
    <hyperlink ref="B572" r:id="rId571" display="https://www.moderngraham.com/2018/04/20/regeneron-pharmaceuticals-inc-valuation-april-2018-regn/" xr:uid="{2557BCC9-9E49-42C3-A9FF-8CCC4060E842}"/>
    <hyperlink ref="B573" r:id="rId572" display="https://www.moderngraham.com/2019/01/16/regions-financial-corp-valuation-january-2019-rf/" xr:uid="{F13593AE-6CD2-4748-B589-AE4D8988A98E}"/>
    <hyperlink ref="B574" r:id="rId573" display="https://www.moderngraham.com/2018/06/02/robert-half-international-inc-valuation-june-2018-rhi/" xr:uid="{764BA3B5-14D4-4311-A13B-26BCB6DFAC30}"/>
    <hyperlink ref="B575" r:id="rId574" display="https://www.moderngraham.com/2019/01/17/red-hat-inc-valuation-january-2019-rht/" xr:uid="{26DF7594-AF4B-4976-9320-A12AEE43A812}"/>
    <hyperlink ref="B576" r:id="rId575" display="https://www.moderngraham.com/2018/06/30/transocean-ltd-valuation-june-2018-rig/" xr:uid="{FD514454-CDA9-42F6-9385-367CCFB4FF15}"/>
    <hyperlink ref="B577" r:id="rId576" display="https://www.moderngraham.com/2018/03/28/raymond-james-financial-inc-valuation-march-2018-rjf/" xr:uid="{B8A6993D-E131-43CF-8A49-937A03C438FC}"/>
    <hyperlink ref="B578" r:id="rId577" display="https://www.moderngraham.com/2018/05/17/ralph-lauren-corp-valuation-may-2018-rl/" xr:uid="{284158C4-6740-43DB-94F0-C275150330DB}"/>
    <hyperlink ref="B579" r:id="rId578" display="https://www.moderngraham.com/2018/04/07/rockwell-automation-inc-valuation-april-2018-rok/" xr:uid="{4BA0286B-4D38-41FF-8354-5F51A7752647}"/>
    <hyperlink ref="B580" r:id="rId579" display="https://www.moderngraham.com/2018/04/06/roper-technologies-inc-valuation-april-2018-rop/" xr:uid="{FA740B5F-B5EB-4C70-B35D-2FB3A6072BC9}"/>
    <hyperlink ref="B581" r:id="rId580" display="https://www.moderngraham.com/2019/01/03/ross-stores-inc-valuation-january-2019-rost/" xr:uid="{6EB5695F-F1BB-4FB1-BCB3-BD159DCF12B8}"/>
    <hyperlink ref="B582" r:id="rId581" display="https://www.moderngraham.com/2018/05/04/range-resources-corp-valuation-may-2018-rrc/" xr:uid="{4B64F111-394F-4F9C-AFA7-F1378D51A660}"/>
    <hyperlink ref="B583" r:id="rId582" display="https://www.moderngraham.com/2018/05/08/republic-services-inc-valuation-may-2018-rsg/" xr:uid="{A74507C7-58C2-4B1B-8C49-537705C484F1}"/>
    <hyperlink ref="B584" r:id="rId583" display="https://www.moderngraham.com/2018/06/25/raytheon-co-valuation-june-2018-rtn/" xr:uid="{69704246-8158-4965-AC29-524D1DAD0451}"/>
    <hyperlink ref="B585" r:id="rId584" display="https://www.moderngraham.com/2018/07/02/saia-inc-valuation-july-2018-saia/" xr:uid="{D029B347-1730-4CA5-B8A6-C73CD20B7657}"/>
    <hyperlink ref="B586" r:id="rId585" display="https://www.moderngraham.com/2018/07/03/science-applications-international-corp-valuation-july-2018-saic/" xr:uid="{DE6B25E7-BBAB-48F0-9A0F-F3E31958825B}"/>
    <hyperlink ref="B587" r:id="rId586" display="https://www.moderngraham.com/2018/07/09/boston-beer-company-inc-valuation-july-2018-sam/" xr:uid="{004BC663-1FFA-4535-ACCB-DD915880EF4D}"/>
    <hyperlink ref="B588" r:id="rId587" display="https://www.moderngraham.com/2018/07/09/sanmina-corp-valuation-july-2018-sanm/" xr:uid="{72190F97-492B-4738-8739-1D21EE443B84}"/>
    <hyperlink ref="B589" r:id="rId588" display="https://www.moderngraham.com/2019/01/04/sba-communications-corp-valuation-january-2019-sbac/" xr:uid="{0BC1D79E-69D9-4537-A992-30730F1B19F5}"/>
    <hyperlink ref="B590" r:id="rId589" display="https://www.moderngraham.com/2018/07/25/signature-bank-valuation-july-2018-sbny/" xr:uid="{8874F5FD-1171-426D-9F88-04689D7E75E6}"/>
    <hyperlink ref="B591" r:id="rId590" display="https://www.moderngraham.com/2018/07/24/sabra-health-care-reit-inc-valuation-july-2018-sbra/" xr:uid="{05AFA276-7073-4216-BB90-30EBD00C12DB}"/>
    <hyperlink ref="B592" r:id="rId591" display="https://www.moderngraham.com/2018/07/24/southside-bancshares-inc-valuation-july-2018-sbsi/" xr:uid="{014A4D6A-0DA7-47BC-92B0-FE4B5D35DFE9}"/>
    <hyperlink ref="B593" r:id="rId592" display="https://www.moderngraham.com/2019/01/18/starbucks-corporation-valuation-january-2019-sbux/" xr:uid="{CE56BCEB-5EE6-4A3C-B2D4-5353FDDF6517}"/>
    <hyperlink ref="B594" r:id="rId593" display="https://www.moderngraham.com/2018/07/24/scholastic-corp-valuation-july-2018-schl/" xr:uid="{65FD0B23-3688-4FA0-9850-D54A74E8ECF2}"/>
    <hyperlink ref="B595" r:id="rId594" display="https://www.moderngraham.com/2018/06/12/charles-schwab-corp-valuation-june-2018-schw/" xr:uid="{8A9FA448-B383-431A-9160-89B581AE8B90}"/>
    <hyperlink ref="B596" r:id="rId595" display="https://www.moderngraham.com/2018/07/19/service-corp-international-valuation-july-2018-sci/" xr:uid="{8F8F1CF6-BE19-4E66-A0BA-1F87C6E50B22}"/>
    <hyperlink ref="B597" r:id="rId596" display="https://www.moderngraham.com/2018/07/27/scansource-inc-valuation-july-2018-scsc/" xr:uid="{E381D3C6-B9CE-47B0-B43D-1625729B5F63}"/>
    <hyperlink ref="B598" r:id="rId597" display="https://www.moderngraham.com/2018/06/08/shoe-carnival-inc-valuation-june-2018-scvl/" xr:uid="{0B2C6662-7AAE-4ED6-9D82-A8D7410BF3F6}"/>
    <hyperlink ref="B599" r:id="rId598" display="https://www.moderngraham.com/2018/04/20/sealed-air-corp-valuation-april-2018-see/" xr:uid="{990600B8-D7BA-4697-AB3D-9505BC2CF629}"/>
    <hyperlink ref="B600" r:id="rId599" display="https://www.moderngraham.com/2018/07/28/sei-investments-co-valuation-july-2018-seic/" xr:uid="{1C39E7A7-16C3-462B-9EF0-A5E09E671E77}"/>
    <hyperlink ref="B601" r:id="rId600" display="https://www.moderngraham.com/2018/07/28/select-medical-holdings-corp-valuation-july-2018-sem/" xr:uid="{6E93CB6F-5C68-48A8-A0A9-3F373852D41A}"/>
    <hyperlink ref="B602" r:id="rId601" display="https://www.moderngraham.com/2018/07/28/seneca-foods-corp-valuation-july-2018-senea/" xr:uid="{D98EC2A2-30AD-4224-8EDC-54F21AA7BAEA}"/>
    <hyperlink ref="B603" r:id="rId602" display="https://www.moderngraham.com/2018/07/29/stifel-financial-corp-valuation-july-2018-sf/" xr:uid="{C65E721A-0F28-43AB-8B42-88096DBE0640}"/>
    <hyperlink ref="B604" r:id="rId603" display="https://www.moderngraham.com/2018/07/29/servisfirst-bancshares-inc-valuation-july-2018-sfbs/" xr:uid="{487CFEAE-1463-4022-BE12-F0B43AF5FF85}"/>
    <hyperlink ref="B605" r:id="rId604" display="https://www.moderngraham.com/2018/03/12/simmons-first-national-corp-valuation-march-2018-sfnc/" xr:uid="{846F6E62-0899-4046-8025-5DF2945FE048}"/>
    <hyperlink ref="B606" r:id="rId605" display="https://www.moderngraham.com/2018/07/28/scientific-games-corp-valuation-july-2018-sgms/" xr:uid="{2A54F6E3-F908-4546-8F2E-AF3C38A1E671}"/>
    <hyperlink ref="B607" r:id="rId606" display="https://www.moderngraham.com/2018/05/17/steven-madden-ltd-valuation-may-2018-shoo/" xr:uid="{EED51614-1D65-4909-B2C9-9237EE7C2491}"/>
    <hyperlink ref="B608" r:id="rId607" display="https://www.moderngraham.com/2019/01/26/sherwin-williams-co-valuation-january-2019-shw/" xr:uid="{D30A6837-B7D3-4E69-987A-E0506E8C9F41}"/>
    <hyperlink ref="B609" r:id="rId608" display="https://www.moderngraham.com/2018/03/12/signet-jewelers-ltd-valuation-march-2018-sig/" xr:uid="{A2083641-1406-404E-85C8-47FE368F6DB0}"/>
    <hyperlink ref="B610" r:id="rId609" display="https://www.moderngraham.com/2018/07/29/selective-insurance-group-inc-valuation-july-2018-sigi/" xr:uid="{713A9AE0-EA50-46C3-B90B-47B1AD94D487}"/>
    <hyperlink ref="B611" r:id="rId610" display="https://www.moderngraham.com/2018/06/01/svb-financial-group-valuation-june-2018-sivb/" xr:uid="{454C4783-8807-46D5-B73A-A58B25F9E6FD}"/>
    <hyperlink ref="B612" r:id="rId611" display="https://www.moderngraham.com/2018/07/30/south-jersey-industries-inc-valuation-july-2018-sji/" xr:uid="{D7C53A3A-7FBE-4F70-A1DD-82CE55AA2BC6}"/>
    <hyperlink ref="B613" r:id="rId612" display="https://www.moderngraham.com/2018/05/21/j-m-smucker-co-valuation-may-2018-sjm/" xr:uid="{48A32EE4-CB86-41A6-B48F-939F40039967}"/>
    <hyperlink ref="B614" r:id="rId613" display="https://www.moderngraham.com/2018/07/31/tanger-factory-outlet-centers-inc-valuation-july-2018-skt/" xr:uid="{2E8CC440-241D-4C1E-83F8-E865274E107B}"/>
    <hyperlink ref="B615" r:id="rId614" display="https://www.moderngraham.com/2018/07/31/skywest-inc-valuation-july-2018-skyw/" xr:uid="{D1B02B06-DD85-4DF5-961A-6239306030BB}"/>
    <hyperlink ref="B616" r:id="rId615" display="https://www.moderngraham.com/2018/08/01/silicon-laboratories-inc-valuation-august-2018-slab/" xr:uid="{BC955E6C-6258-4ABF-B48B-59279FD211A3}"/>
    <hyperlink ref="B617" r:id="rId616" display="https://www.moderngraham.com/2018/06/27/schlumberger-ltd-valuation-june-2018-slb/" xr:uid="{F780DB36-B79D-4F2E-B187-93D78AEA8C39}"/>
    <hyperlink ref="B618" r:id="rId617" display="https://www.moderngraham.com/2018/08/01/us-silica-holdings-inc-valuation-august-2018-slca/" xr:uid="{7AC9D00D-975E-4BED-AB88-7A050FCF72AF}"/>
    <hyperlink ref="B619" r:id="rId618" display="https://www.moderngraham.com/2018/04/13/sl-green-realty-corp-valuation-april-2018-slg/" xr:uid="{A432C587-0A1B-474D-A3A8-21887CB97908}"/>
    <hyperlink ref="B620" r:id="rId619" display="https://www.moderngraham.com/2018/08/02/silgan-holdings-inc-valuation-august-2018-slgn/" xr:uid="{9343204B-9F22-4074-81FE-E5CBE00E1422}"/>
    <hyperlink ref="B621" r:id="rId620" display="https://www.moderngraham.com/2018/07/19/slm-corp-valuation-july-2018-slm/" xr:uid="{D022C27A-41AD-4715-8C8F-95DBEFC4781B}"/>
    <hyperlink ref="B622" r:id="rId621" display="https://www.moderngraham.com/2018/08/03/sm-energy-co-valuation-august-2018-sm/" xr:uid="{C0046492-4959-4DDC-980E-9C338AAEED82}"/>
    <hyperlink ref="B623" r:id="rId622" display="https://www.moderngraham.com/2018/08/05/scotts-miracle-gro-co-valuation-august-2018-smg/" xr:uid="{E665EBCC-3B36-4581-AF3A-F00D4FB4E26B}"/>
    <hyperlink ref="B624" r:id="rId623" display="https://www.moderngraham.com/2018/08/05/standard-motor-products-inc-valuation-august-2018-smp/" xr:uid="{F689E215-C786-434D-9355-90A7095367EF}"/>
    <hyperlink ref="B625" r:id="rId624" display="https://www.moderngraham.com/2018/06/09/stein-mart-inc-valuation-june-2018-smrt/" xr:uid="{A035A711-3379-4D38-A136-F164D9D72FAA}"/>
    <hyperlink ref="B626" r:id="rId625" display="https://www.moderngraham.com/2018/08/05/semtech-corp-valuation-august-2018-smtc/" xr:uid="{6E8A7E5D-8F75-4ABB-B731-D3C2A17563DA}"/>
    <hyperlink ref="B627" r:id="rId626" display="https://www.moderngraham.com/2018/05/21/snap-on-inc-valuation-may-2018-sna/" xr:uid="{C1EEFEE6-A5CB-4947-B988-3BAA01DBE19B}"/>
    <hyperlink ref="B628" r:id="rId627" display="https://www.moderngraham.com/2018/07/27/sleep-number-corp-valuation-july-2018-snbr/" xr:uid="{C8D6CC31-B306-4BFE-A933-91B7210CD2B8}"/>
    <hyperlink ref="B629" r:id="rId628" display="https://www.moderngraham.com/2018/08/05/synchronoss-technologies-inc-valuation-august-2018-sncr/" xr:uid="{EF6D20EB-ACD4-4D56-8B14-2813CF68013B}"/>
    <hyperlink ref="B630" r:id="rId629" display="https://www.moderngraham.com/2018/08/06/senior-housing-properties-trust-valuation-august-2018-snh/" xr:uid="{BA80EFF0-4AE1-4157-BC76-CC24CF494538}"/>
    <hyperlink ref="B631" r:id="rId630" display="https://www.moderngraham.com/2018/04/08/synopsys-inc-valuation-april-2018-snps/" xr:uid="{D2F8AD1A-AC7D-4B4F-A3D5-16C376E07433}"/>
    <hyperlink ref="B632" r:id="rId631" display="https://www.moderngraham.com/2018/08/07/synovus-financial-corp-valuation-august-2018-snv/" xr:uid="{074D82DE-43A8-4AD7-A643-CBBD8255FF0F}"/>
    <hyperlink ref="B633" r:id="rId632" display="https://www.moderngraham.com/2019/01/17/southern-co-valuation-january-2019-so/" xr:uid="{363CEB30-5BA4-466B-899D-6527FA98B086}"/>
    <hyperlink ref="B634" r:id="rId633" display="https://www.moderngraham.com/2018/08/07/sonoco-products-co-valuation-august-2018-son/" xr:uid="{30233E96-D2ED-446D-B756-4307B7E1EA09}"/>
    <hyperlink ref="B635" r:id="rId634" display="https://www.moderngraham.com/2019/01/10/simon-property-group-inc-valuation-january-2019-spg/" xr:uid="{75DD52D5-5525-4203-8967-23D57D29EA02}"/>
    <hyperlink ref="B636" r:id="rId635" display="https://www.moderngraham.com/2018/05/18/sp-global-inc-valuation-may-2018-spgi/" xr:uid="{B065F2C5-19AD-4B3B-B77E-C5697B5E3142}"/>
    <hyperlink ref="B637" r:id="rId636" display="https://www.moderngraham.com/2018/06/30/suburban-propane-partners-lp-valuation-june-2018-sph/" xr:uid="{78371CA2-B31A-4113-98FE-AF10099B4725}"/>
    <hyperlink ref="B638" r:id="rId637" display="https://www.moderngraham.com/2018/08/09/superior-energy-services-inc-valuation-august-2018-spn/" xr:uid="{1FFCE5D5-C900-42B6-89BD-BD8906FCC51B}"/>
    <hyperlink ref="B639" r:id="rId638" display="https://www.moderngraham.com/2018/03/13/spok-holdings-inc-valuation-march-2018-spok/" xr:uid="{96560215-8896-4DFA-86D0-8F18C0AB594F}"/>
    <hyperlink ref="B640" r:id="rId639" display="https://www.moderngraham.com/2018/08/11/spectrum-pharmaceuticals-inc-valuation-august-2018-sppi/" xr:uid="{8C9F7C4E-E532-4773-B473-F2DAE42AB03E}"/>
    <hyperlink ref="B641" r:id="rId640" display="https://www.moderngraham.com/2018/08/11/sps-commerce-inc-valuation-august-2018-spsc/" xr:uid="{E75A12D9-A07D-44E9-8462-3EAB120E2FC1}"/>
    <hyperlink ref="B642" r:id="rId641" display="https://www.moderngraham.com/2018/08/11/spartannash-co-valuation-august-2018-sptn/" xr:uid="{5AEAB90F-5ECD-4759-89ED-11D34C2E192F}"/>
    <hyperlink ref="B643" r:id="rId642" display="https://www.moderngraham.com/2018/08/11/spx-corp-valuation-august-2018-spxc/" xr:uid="{A97984FE-8DAC-4386-9D3B-A2B3F35DA5A4}"/>
    <hyperlink ref="B644" r:id="rId643" display="https://www.moderngraham.com/2018/08/12/spire-inc-valuation-august-2018-sr/" xr:uid="{2D4181A4-D7B6-4804-8474-B164B711B479}"/>
    <hyperlink ref="B645" r:id="rId644" display="https://www.moderngraham.com/2018/05/15/stericycle-inc-valuation-may-2018-srcl/" xr:uid="{F9F97AB9-9A86-4D69-9D70-8496219B0600}"/>
    <hyperlink ref="B646" r:id="rId645" display="https://www.moderngraham.com/2018/08/12/surmodics-inc-valuation-august-2018-srdx/" xr:uid="{442E9D6A-5C60-4F94-9133-D1BA98393A07}"/>
    <hyperlink ref="B647" r:id="rId646" display="https://www.moderngraham.com/2018/05/20/sempra-energy-valuation-may-2018-sre/" xr:uid="{560937EC-D7C4-47B6-8A59-A13CED7D0E98}"/>
    <hyperlink ref="B648" r:id="rId647" display="https://www.moderngraham.com/2018/08/13/simpson-manufacturing-co-inc-valuation-august-2018-ssd/" xr:uid="{215B55AC-0866-49D1-8365-0743731C3A83}"/>
    <hyperlink ref="B649" r:id="rId648" display="https://www.moderngraham.com/2018/05/17/stage-stores-inc-valuation-may-2018-ssi/" xr:uid="{2F552144-4105-4026-A8D8-227FBF4CAB07}"/>
    <hyperlink ref="B650" r:id="rId649" display="https://www.moderngraham.com/2018/08/14/e-w-scripps-co-valuation-august-2018-ssp/" xr:uid="{776A13B8-4371-4E26-BA22-2EE240624670}"/>
    <hyperlink ref="B651" r:id="rId650" display="https://www.moderngraham.com/2018/08/23/shutterstock-inc-valuation-august-2018-sstk/" xr:uid="{A610702C-9395-4629-B1F3-A464F002E3D2}"/>
    <hyperlink ref="B652" r:id="rId651" display="https://www.moderngraham.com/2018/08/26/st-bancorp-inc-valuation-august-2018-stba/" xr:uid="{9DDDD014-0BC9-4292-BCA0-20F399BE81AA}"/>
    <hyperlink ref="B653" r:id="rId652" display="https://www.moderngraham.com/2018/08/26/stewart-information-services-corp-valuation-august-2018-stc/" xr:uid="{1E77FA0C-E2A2-4302-8D4C-854D01D0CE1B}"/>
    <hyperlink ref="B654" r:id="rId653" display="https://www.moderngraham.com/2018/08/26/steris-plc-valuation-august-2018-ste/" xr:uid="{AC4B0D6B-F76F-4A18-BDFE-EF490406287E}"/>
    <hyperlink ref="B655" r:id="rId654" display="https://www.moderngraham.com/2018/06/26/suntrust-banks-inc-valuation-june-2018-sti/" xr:uid="{867789CF-7EBA-477F-803F-848D0D1730E0}"/>
    <hyperlink ref="B656" r:id="rId655" display="https://www.moderngraham.com/2018/08/26/sterling-bancorp-valuation-august-2018-stl/" xr:uid="{B4AA9673-2751-4B7C-8099-51544027080D}"/>
    <hyperlink ref="B657" r:id="rId656" display="https://www.moderngraham.com/2018/08/28/steel-dynamics-inc-valuation-august-2018-stld/" xr:uid="{3B4A6326-1DC8-4B06-B9A0-EE2BB8E7F728}"/>
    <hyperlink ref="B658" r:id="rId657" display="https://www.moderngraham.com/2018/06/09/stamps-com-inc-valuation-june-2018-stmp/" xr:uid="{C55CFD9C-0324-4079-BBEA-BC55EC035868}"/>
    <hyperlink ref="B659" r:id="rId658" display="https://www.moderngraham.com/2018/08/29/strategic-education-inc-valuation-august-2018-stra/" xr:uid="{51983013-B141-47BA-9320-8133FDFC3A48}"/>
    <hyperlink ref="B660" r:id="rId659" display="https://www.moderngraham.com/2019/01/15/state-street-corp-valuation-january-2019-stt/" xr:uid="{B7C93B22-E5A4-4155-B328-46FB47F12AF0}"/>
    <hyperlink ref="B661" r:id="rId660" display="https://www.moderngraham.com/2018/03/13/starwood-property-trust-inc-valuation-march-2018-stwd/" xr:uid="{F57A98C9-1F78-4350-891D-790E9C025932}"/>
    <hyperlink ref="B662" r:id="rId661" display="https://www.moderngraham.com/2019/01/06/seagate-technology-plc-valuation-january-2019-stx/" xr:uid="{DA204D29-BF35-4685-B433-68FB2602C085}"/>
    <hyperlink ref="B663" r:id="rId662" display="https://www.moderngraham.com/2018/05/15/constellation-brands-inc-valuation-may-2018-stz/" xr:uid="{A647534A-7321-409E-9A84-7D5876D3FA85}"/>
    <hyperlink ref="B664" r:id="rId663" display="https://www.moderngraham.com/2018/08/30/superior-industries-international-inc-valuation-august-2018-sup/" xr:uid="{FB1DDE81-670D-4BBB-853B-8B41391B409C}"/>
    <hyperlink ref="B665" r:id="rId664" display="https://www.moderngraham.com/2018/08/31/supernus-pharmaceuticals-inc-valuation-august-2018-supn/" xr:uid="{74FBECC4-C8D9-4419-8A91-F443CAFD53BD}"/>
    <hyperlink ref="B666" r:id="rId665" display="https://www.moderngraham.com/2018/06/25/stanley-black-decker-inc-valuation-june-2018-swk/" xr:uid="{C9FA963C-560D-4D4E-A169-CBCA265516D9}"/>
    <hyperlink ref="B667" r:id="rId666" display="https://www.moderngraham.com/2018/06/26/skyworks-solutions-inc-valuation-june-2018-swks/" xr:uid="{B83A4976-3090-41B8-8E99-EE1E0B95636C}"/>
    <hyperlink ref="B668" r:id="rId667" display="https://www.moderngraham.com/2018/09/09/schweitzer-mauduit-international-inc-valuation-september-2018-swm/" xr:uid="{1ED83AD3-E1D9-4AE8-8B43-24016F3E5153}"/>
    <hyperlink ref="B669" r:id="rId668" display="https://www.moderngraham.com/2018/09/09/suncoke-energy-inc-valuation-september-2018-sxc/" xr:uid="{1AA0AEC0-8685-4927-8EE9-8637DECC88C3}"/>
    <hyperlink ref="B670" r:id="rId669" display="https://www.moderngraham.com/2018/09/11/standex-international-corp-valuation-september-2018-sxi/" xr:uid="{D950A022-70E5-45AC-95D0-88980DC57015}"/>
    <hyperlink ref="B671" r:id="rId670" display="https://www.moderngraham.com/2018/03/08/sensient-technologies-corp-valuation-march-2018-sxt/" xr:uid="{CA4EA9CE-060B-4689-AB55-A989423CE839}"/>
    <hyperlink ref="B672" r:id="rId671" display="https://www.moderngraham.com/2018/06/05/synchrony-financial-valuation-june-2018-syf/" xr:uid="{33518F16-646F-4310-9AB0-6B9149A8F08B}"/>
    <hyperlink ref="B673" r:id="rId672" display="https://www.moderngraham.com/2018/04/10/stryker-corp-valuation-april-2018-syk/" xr:uid="{683493FD-BD79-4DED-8409-6E2F461B3519}"/>
    <hyperlink ref="B674" r:id="rId673" display="https://www.moderngraham.com/2018/10/03/sykes-enterprises-inc-valuation-october-2018-syke/" xr:uid="{61B0BB35-802B-4EBA-94FE-EEC0EAADFED2}"/>
    <hyperlink ref="B675" r:id="rId674" display="https://www.moderngraham.com/2018/04/08/symantec-corp-valuation-april-2018-symc/" xr:uid="{5001DA36-36A1-4873-A23E-BA5CFE72DC6D}"/>
    <hyperlink ref="B676" r:id="rId675" display="https://www.moderngraham.com/2018/05/08/sysco-corp-valuation-may-2018-syy/" xr:uid="{07EB4539-4E9D-4110-A040-7C9D6E8CA442}"/>
    <hyperlink ref="B677" r:id="rId676" display="https://www.moderngraham.com/2019/01/30/att-inc-valuation-january-2019-t/" xr:uid="{F038DBA0-B7FB-450A-8811-45151E94D9A9}"/>
    <hyperlink ref="B678" r:id="rId677" display="https://www.moderngraham.com/2019/01/11/molson-coors-brewing-co-valuation-january-2019-tap/" xr:uid="{BA0724DD-8EF5-4137-BD9F-0AF095D0569E}"/>
    <hyperlink ref="B679" r:id="rId678" display="https://www.moderngraham.com/2018/10/04/trueblue-inc-valuation-october-2018-tbi/" xr:uid="{C05B7BBA-AD6C-4228-8808-21722CB8E3B6}"/>
    <hyperlink ref="B680" r:id="rId679" display="https://www.moderngraham.com/2018/08/03/teradata-corp-valuation-august-2018-tdc/" xr:uid="{4F61E0F0-95C3-4F7C-880F-600F1A793D9F}"/>
    <hyperlink ref="B681" r:id="rId680" display="https://www.moderngraham.com/2018/06/05/transdigm-group-inc-valuation-june-2018-tdg/" xr:uid="{7E4A8355-0D97-419B-BBC8-29A804916EFE}"/>
    <hyperlink ref="B682" r:id="rId681" display="https://www.moderngraham.com/2018/08/29/tidewater-inc-valuation-august-2018-tdw/" xr:uid="{B29036DF-A5FE-4FD4-8F94-24A4A3E921E7}"/>
    <hyperlink ref="B683" r:id="rId682" display="https://www.moderngraham.com/2019/01/13/te-connectivity-ltd-valuation-january-2019-tel/" xr:uid="{B12E243E-43AF-4622-9174-3A75BC90A6DC}"/>
    <hyperlink ref="B684" r:id="rId683" display="https://www.moderngraham.com/2018/08/28/tegna-inc-valuation-august-2018-tgna/" xr:uid="{133A6343-5D8B-4C3D-BB9B-FA923069CDB5}"/>
    <hyperlink ref="B685" r:id="rId684" display="https://www.moderngraham.com/2018/06/09/target-corp-valuation-june-2018-tgt/" xr:uid="{B62F9A84-4A9B-4EC6-8D7B-909F90B78888}"/>
    <hyperlink ref="B686" r:id="rId685" display="https://www.moderngraham.com/2018/06/30/tenet-healthcare-corp-valuation-june-2018-thc/" xr:uid="{15066F45-6565-4E37-8DDC-47CB9588C810}"/>
    <hyperlink ref="B687" r:id="rId686" display="https://www.moderngraham.com/2018/04/09/tiffany-co-valuation-april-2018-tif/" xr:uid="{AB7067D6-A321-43CF-AE60-0AD1451F68CC}"/>
    <hyperlink ref="B688" r:id="rId687" display="https://www.moderngraham.com/2018/05/03/tjx-companies-inc-valuation-may-2018-tjx/" xr:uid="{4E564839-04DE-4A97-8881-642EC6DC72FB}"/>
    <hyperlink ref="B689" r:id="rId688" display="https://www.moderngraham.com/2018/06/13/torchmark-corp-valuation-june-2018-tmk/" xr:uid="{4F3191F5-F9F4-44CD-9293-04CCCB6C3503}"/>
    <hyperlink ref="B690" r:id="rId689" display="https://www.moderngraham.com/2018/04/26/thermo-fisher-scientific-inc-valuation-april-2018-tmo/" xr:uid="{A09DF9B1-CB56-4D36-8D5D-071B05A7A820}"/>
    <hyperlink ref="B691" r:id="rId690" display="https://www.moderngraham.com/2018/04/10/tapestry-inc-valuation-april-2018-tpr/" xr:uid="{05B2FBDD-0E2F-4AAC-926C-9D0C08C64E6C}"/>
    <hyperlink ref="B692" r:id="rId691" display="https://www.moderngraham.com/2019/01/12/tripadvisor-inc-valuation-january-2019-trip/" xr:uid="{AAE1C0EE-7A9A-4FA5-AC14-25ACF9C2A8AB}"/>
    <hyperlink ref="B693" r:id="rId692" display="https://www.moderngraham.com/2018/06/26/t-rowe-price-group-inc-valuation-june-2018-trow/" xr:uid="{A8D7CB9B-8385-4C14-B689-8D4362852B24}"/>
    <hyperlink ref="B694" r:id="rId693" display="https://www.moderngraham.com/2018/11/21/travelers-companies-inc-valuation-november-2018-trv/" xr:uid="{198409F5-51B1-4069-916D-ADB5B2F931D2}"/>
    <hyperlink ref="B695" r:id="rId694" display="https://www.moderngraham.com/2018/04/13/tractor-supply-co-valuation-april-2018-tsco/" xr:uid="{9051A2E6-7D7A-4884-A6C1-4288B5A9D9BA}"/>
    <hyperlink ref="B696" r:id="rId695" display="https://www.moderngraham.com/2018/07/30/aecon-group-inc-valuation-july-2018-tseare/" xr:uid="{7EC461B7-C3CE-4C39-99E9-DE5B5369C7EE}"/>
    <hyperlink ref="B697" r:id="rId696" display="https://www.moderngraham.com/2018/07/03/ces-energy-solutions-corp-july-2018-tse-ceu/" xr:uid="{D6A30664-0935-4BEA-A62D-4E087030083A}"/>
    <hyperlink ref="B698" r:id="rId697" display="https://www.moderngraham.com/2018/07/25/canfor-corp-valuation-july-2018-tsecfp/" xr:uid="{743D423A-7E00-43AD-B6D8-304B9905E745}"/>
    <hyperlink ref="B699" r:id="rId698" display="https://www.moderngraham.com/2018/07/24/centerra-gold-inc-valuation-july-2018-tsecg/" xr:uid="{34493228-A99D-4A7D-A9CB-6AEFFB76A8E7}"/>
    <hyperlink ref="B700" r:id="rId699" display="https://www.moderngraham.com/2018/07/26/canadian-general-investments-ltd-valuation-july-2018-tse-cgi/" xr:uid="{2848DB9E-A85B-4D7F-9C24-9EE7E7C80B64}"/>
    <hyperlink ref="B701" r:id="rId700" display="https://www.moderngraham.com/2018/07/19/cineplex-inc-valuation-july-2018-tse-cgx/" xr:uid="{304490FC-0196-44D7-AD8B-E6B2AAC7F912}"/>
    <hyperlink ref="B702" r:id="rId701" display="https://www.moderngraham.com/2018/08/28/chartwell-retirement-residences-valuation-august-2018-tsecsh-un/" xr:uid="{0C0EFF18-A38D-4A37-87F2-52F6FC18EB95}"/>
    <hyperlink ref="B703" r:id="rId702" display="https://www.moderngraham.com/2018/07/29/ci-financial-corp-valuation-july-2018-tsecix/" xr:uid="{1A103A7C-C4E4-4F8F-8779-59B70101824E}"/>
    <hyperlink ref="B704" r:id="rId703" display="https://www.moderngraham.com/2018/07/28/corus-entertainment-inc-valuation-july-2018-tsecjr-b/" xr:uid="{C7EB24FB-25FA-40FE-9510-870DDA82499C}"/>
    <hyperlink ref="B705" r:id="rId704" display="https://www.moderngraham.com/2018/07/30/celestica-inc-valuation-july-2018-tse-cls/" xr:uid="{D59C50DF-E3CC-4E5B-AE06-E55264C7C496}"/>
    <hyperlink ref="B706" r:id="rId705" display="https://www.moderngraham.com/2018/07/31/canadian-imperial-bank-of-commerce-valuation-july-2018-tsecm/" xr:uid="{77713826-F80F-462A-86BD-45B697E9BC8A}"/>
    <hyperlink ref="B707" r:id="rId706" display="https://www.moderngraham.com/2018/08/04/canadian-natural-resources-ltd-valuation-august-2018-tsecnq/" xr:uid="{4C2FE257-319F-4254-92B0-E92ECAB1D6DB}"/>
    <hyperlink ref="B708" r:id="rId707" display="https://www.moderngraham.com/2018/08/05/canadian-national-railway-co-valuation-august-2018-tsecnr/" xr:uid="{9C29D7F8-FB6D-450C-9230-759F542EB7F5}"/>
    <hyperlink ref="B709" r:id="rId708" display="https://www.moderngraham.com/2018/08/07/canadian-pacific-railway-ltd-valuation-august-2018-tse-cp/" xr:uid="{99333302-C83C-4D1B-8CD2-211F8CE0A3A8}"/>
    <hyperlink ref="B710" r:id="rId709" display="https://www.moderngraham.com/2018/08/08/crescent-point-energy-corp-valuation-august-2018-tse-cpg/" xr:uid="{18F65C06-F214-430F-AB13-552340930CD2}"/>
    <hyperlink ref="B711" r:id="rId710" display="https://www.moderngraham.com/2018/08/11/capital-power-corp-valuation-august-2018-tse-cpx/" xr:uid="{1B1ACF53-4D16-453A-84F4-43002885DA48}"/>
    <hyperlink ref="B712" r:id="rId711" display="https://www.moderngraham.com/2018/08/12/crew-energy-inc-valuation-august-2018-tse-cr/" xr:uid="{240D80D3-77E7-4FAB-A522-93585ED07FDA}"/>
    <hyperlink ref="B713" r:id="rId712" display="https://www.moderngraham.com/2018/08/14/crombie-real-estate-investment-trust-valuation-august-2018-tse-crr-un/" xr:uid="{17B65669-92F5-4BB6-9603-40A6152CE0A2}"/>
    <hyperlink ref="B714" r:id="rId713" display="https://www.moderngraham.com/2018/08/28/chartwell-retirement-residences-valuation-august-2018-tsecsh-un/" xr:uid="{65E712C7-C903-421E-BCC7-2B1EEC6385C1}"/>
    <hyperlink ref="B715" r:id="rId714" display="https://www.moderngraham.com/2018/04/08/constellation-software-inc-valuation-april-2018-tse-csu/" xr:uid="{5DB88A91-CD93-4DB3-8F58-A0B07B66CFE0}"/>
    <hyperlink ref="B716" r:id="rId715" display="https://www.moderngraham.com/2018/08/31/canadian-tire-corp-ltd-valuation-august-2018-tsectc-a/" xr:uid="{50BDDFA4-26FB-41F6-A9FA-DE39A2892301}"/>
    <hyperlink ref="B717" r:id="rId716" display="https://www.moderngraham.com/2018/09/01/canadian-utilities-ltd-valuation-september-2018-tsecu/" xr:uid="{F3217F9A-AD43-4F54-93C0-C27FA3479F44}"/>
    <hyperlink ref="B718" r:id="rId717" display="https://www.moderngraham.com/2018/09/09/cominar-real-estate-investment-trust-valuation-september-2018-tsecuf-un/" xr:uid="{9DFC79E1-46AD-4A96-AA8F-F813BDE105C7}"/>
    <hyperlink ref="B719" r:id="rId718" display="https://www.moderngraham.com/2018/10/03/cenovus-energy-inc-valuation-october-2018-tse-cve/" xr:uid="{B333E37E-7582-4938-BEEF-2B89F69CA50D}"/>
    <hyperlink ref="B720" r:id="rId719" display="https://www.moderngraham.com/2018/03/13/canadian-western-bank-valuation-march-2018-tse-cwb/" xr:uid="{39318388-2276-4CB2-9A41-E819B95E7204}"/>
    <hyperlink ref="B721" r:id="rId720" display="https://www.moderngraham.com/2018/07/03/igm-financial-inc-valuation-july-2018-tse-igm/" xr:uid="{494CEA7A-F10E-4CA7-93C6-F8048823B887}"/>
    <hyperlink ref="B722" r:id="rId721" display="https://www.moderngraham.com/2018/07/25/iamgold-corp-valuation-july-2018-tseimg/" xr:uid="{EFBCB7A2-2101-43D8-BC2C-7AB79A4BDF89}"/>
    <hyperlink ref="B723" r:id="rId722" display="https://www.moderngraham.com/2018/07/24/innergex-renewable-energy-inc-valuation-july-2018-tseine/" xr:uid="{A86E86DF-2252-4C2C-A4BB-0377BFA2C562}"/>
    <hyperlink ref="B724" r:id="rId723" display="https://www.moderngraham.com/2018/07/28/inter-pipeline-ltd-valuation-july-2018-tseipl/" xr:uid="{4C14B2CF-ADA3-4B21-98DE-39ACC658F72A}"/>
    <hyperlink ref="B725" r:id="rId724" display="https://www.moderngraham.com/2018/07/30/intertape-polymer-group-valuation-july-2018-tse-itp/" xr:uid="{F65BA021-7033-4035-A18E-F2241E8AFE98}"/>
    <hyperlink ref="B726" r:id="rId725" display="https://www.moderngraham.com/2018/08/01/ivanhoe-mines-ltd-valuation-august-2018-tse-ivn/" xr:uid="{C70F7A28-C53A-43D7-95F2-402A0D1DB2F5}"/>
    <hyperlink ref="B727" r:id="rId726" display="https://www.moderngraham.com/2018/08/04/just-energy-group-inc-valuation-august-2018-tseje/" xr:uid="{4042537D-7B1B-496D-9CDA-52D6343793E9}"/>
    <hyperlink ref="B728" r:id="rId727" display="https://www.moderngraham.com/2018/08/07/kelt-exploration-ltd-valuation-august-2018-tse-kel/" xr:uid="{209FFE70-7EE9-4A0D-AC6B-1EB1FD95F2B9}"/>
    <hyperlink ref="B729" r:id="rId728" display="https://www.moderngraham.com/2018/08/11/kirkland-lake-gold-ltd-valuation-august-2018-tse-kl/" xr:uid="{B3FC9AF8-8401-4C1F-A75D-26A3DABE65B7}"/>
    <hyperlink ref="B730" r:id="rId729" display="https://www.moderngraham.com/2018/08/26/kinaxis-inc-valuation-august-2018-tsekxs/" xr:uid="{E9AC50B4-CC6E-4A8B-BB21-5421DBC0396F}"/>
    <hyperlink ref="B731" r:id="rId730" display="https://www.moderngraham.com/2018/09/11/labrador-iron-ore-royalty-corp-valuation-september-2018-tselif/" xr:uid="{6C2C7D9D-FBC3-4E2B-8EFD-02E192A14B5E}"/>
    <hyperlink ref="B732" r:id="rId731" display="https://www.moderngraham.com/2018/10/05/linamar-corp-valuation-october-2018-tse-lnr/" xr:uid="{AD91F8B0-FE5E-4DD8-9B53-3C0E6665CBAC}"/>
    <hyperlink ref="B733" r:id="rId732" display="https://www.moderngraham.com/2018/03/14/lucara-diamond-corp-valuation-march-2018-tse-luc/" xr:uid="{457658B6-C0B3-4A44-BA97-3A0D3DE7421C}"/>
    <hyperlink ref="B734" r:id="rId733" display="https://www.moderngraham.com/2018/07/25/saputo-inc-valuation-july-2018-tse-sap/" xr:uid="{A4C82E47-C429-4DB2-8738-8C1A0E578E18}"/>
    <hyperlink ref="B735" r:id="rId734" display="https://www.moderngraham.com/2018/07/26/shawcor-ltd-valuation-july-2018-tse-scl/" xr:uid="{BBE7C44C-532B-4D93-8B4C-1A5EF84E3E45}"/>
    <hyperlink ref="B736" r:id="rId735" display="https://www.moderngraham.com/2018/07/29/secure-energy-services-inc-valuation-july-2018-tse-ses/" xr:uid="{B1859535-530B-4704-A33E-FA005D8C2651}"/>
    <hyperlink ref="B737" r:id="rId736" display="https://www.moderngraham.com/2018/07/29/surge-energy-inc-valuation-july-2018-tsesgy/" xr:uid="{88F1869E-AB52-478B-8D99-232E8A9B8FC4}"/>
    <hyperlink ref="B738" r:id="rId737" display="https://www.moderngraham.com/2018/07/30/stella-jones-inc-valuation-july-2018-tse-sj/" xr:uid="{91F2D98D-8144-4BD3-BA96-1A97E44B51A7}"/>
    <hyperlink ref="B739" r:id="rId738" display="https://www.moderngraham.com/2018/07/31/shaw-communications-inc-valuation-july-2018-tsesjr-b/" xr:uid="{F1687432-87ED-4424-BCC4-F60415FA19E2}"/>
    <hyperlink ref="B740" r:id="rId739" display="https://www.moderngraham.com/2018/08/02/sun-life-financial-inc-valuation-august-2018-tse-slf/" xr:uid="{908AC748-F474-40C3-9CAF-F7259E60A832}"/>
    <hyperlink ref="B741" r:id="rId740" display="https://www.moderngraham.com/2018/08/04/semafo-inc-valuation-august-2018-tse-smf/" xr:uid="{AF9D1063-13B6-4C92-BD89-063173294695}"/>
    <hyperlink ref="B742" r:id="rId741" display="https://www.moderngraham.com/2018/08/05/snc-lavalin-group-inc-valuation-august-2018-tsesnc/" xr:uid="{A4680CF2-677D-4397-8415-994A0F5C1772}"/>
    <hyperlink ref="B743" r:id="rId742" display="https://www.moderngraham.com/2018/08/08/superior-plus-corp-valuation-august-2018-tsx-spb/" xr:uid="{0C01FCE8-3259-4DC6-AFCC-865E7B764040}"/>
    <hyperlink ref="B744" r:id="rId743" display="https://www.moderngraham.com/2018/08/13/smartcentres-real-estate-investment-trust-valuation-august-2018-tse-sru-un/" xr:uid="{2016C7A8-EE69-463D-A2B0-9511043FA587}"/>
    <hyperlink ref="B745" r:id="rId744" display="https://www.moderngraham.com/2018/08/14/sandstorm-gold-ltd-valuation-august-2018-tse-ssl/" xr:uid="{2895CCC1-0FED-4AD5-A373-E34BF4FA910D}"/>
    <hyperlink ref="B746" r:id="rId745" display="https://www.moderngraham.com/2018/08/14/ssr-mining-inc-valuation-august-2018-tse-ssrm/" xr:uid="{F6D1C301-DAD5-431A-A997-4FE88ECF31B1}"/>
    <hyperlink ref="B747" r:id="rId746" display="https://www.moderngraham.com/2018/08/29/stantec-inc-valuation-august-2018-tse-stn/" xr:uid="{A2DAEE17-901E-4A49-8BAE-39EBF53F62F2}"/>
    <hyperlink ref="B748" r:id="rId747" display="https://www.moderngraham.com/2018/08/30/suncor-energy-inc-valuation-august-2018-tsesu/" xr:uid="{C3CA71F9-5090-4781-83D7-9A664F99EE10}"/>
    <hyperlink ref="B749" r:id="rId748" display="https://www.moderngraham.com/2018/09/02/sierra-wireless-inc-valuation-september-2018-tsesw/" xr:uid="{D5CF58B4-E20F-42C3-8CF7-3DCB68FD5948}"/>
    <hyperlink ref="B750" r:id="rId749" display="https://www.moderngraham.com/2018/07/26/wheaton-precious-metals-corp-valuation-july-2018-wpm/" xr:uid="{D29137AF-522E-4BEA-AA5D-FD7A4FBFCEA4}"/>
    <hyperlink ref="B751" r:id="rId750" display="https://www.moderngraham.com/2018/06/26/tyson-foods-inc-valuation-june-2018-tsn/" xr:uid="{9A000323-1041-4663-ABF6-C0DEF68EFA65}"/>
    <hyperlink ref="B752" r:id="rId751" display="https://www.moderngraham.com/2018/12/05/total-system-services-inc-valuation-december-2018-tss/" xr:uid="{A10F3A3F-0351-464B-9CF1-BDDDF6FFD2AA}"/>
    <hyperlink ref="B753" r:id="rId752" display="https://www.moderngraham.com/2018/06/30/twitter-inc-valuation-june-2018-twtr/" xr:uid="{9A1123C2-B894-4DDB-95FC-599F0E36CC2E}"/>
    <hyperlink ref="B754" r:id="rId753" display="https://www.moderngraham.com/2018/05/22/texas-instruments-inc-valuation-may-2018-txn/" xr:uid="{2B7F139C-CD3F-4871-B619-9F4A9C6A9645}"/>
    <hyperlink ref="B755" r:id="rId754" display="https://www.moderngraham.com/2019/01/15/textron-inc-valuation-january-2019-txt/" xr:uid="{78BB8CF3-2F73-4878-9EA7-0A2AA6A303FB}"/>
    <hyperlink ref="B756" r:id="rId755" display="https://www.moderngraham.com/2019/01/09/under-armour-inc-valuation-january-2019-ua/" xr:uid="{278D15BD-5B1E-4AC8-BBF2-26FFF4CA82FD}"/>
    <hyperlink ref="B757" r:id="rId756" display="https://www.moderngraham.com/2019/01/09/under-armour-inc-valuation-january-2019-ua/" xr:uid="{D62B9E79-8D33-4EF9-BE02-26B78929C97E}"/>
    <hyperlink ref="B758" r:id="rId757" display="https://www.moderngraham.com/2019/01/10/united-continental-holdings-inc-valuation-january-2019-ual/" xr:uid="{39054E3D-9486-4729-89F9-B03078921CC2}"/>
    <hyperlink ref="B759" r:id="rId758" display="https://www.moderngraham.com/2018/06/06/udr-inc-valuation-june-2018-udr/" xr:uid="{E44DE090-0121-4FFC-98D5-6C63A3256259}"/>
    <hyperlink ref="B760" r:id="rId759" display="https://www.moderngraham.com/2018/06/29/universal-health-services-inc-valuation-june-2018-uhs/" xr:uid="{4BD66A5B-7B13-48FF-9E43-A3FC23252240}"/>
    <hyperlink ref="B761" r:id="rId760" display="https://www.moderngraham.com/2018/06/06/ulta-beauty-inc-valuation-june-2018-ulta/" xr:uid="{8158E6C9-E5C9-4523-8B5C-B14453BDEB33}"/>
    <hyperlink ref="B762" r:id="rId761" display="https://www.moderngraham.com/2018/11/21/unitedhealth-group-inc-valuation-november-2018-unh/" xr:uid="{F134425A-57FB-4193-824B-42128F8CDBC4}"/>
    <hyperlink ref="B763" r:id="rId762" display="https://www.moderngraham.com/2018/08/26/uniti-group-inc-valuation-august-2018-unit/" xr:uid="{998BD093-2A9C-4085-A035-3CA5F17812FC}"/>
    <hyperlink ref="B764" r:id="rId763" display="https://www.moderngraham.com/2018/04/16/unum-group-valuation-april-2018-unm/" xr:uid="{6121A3AD-3670-486A-B031-13B8112C9B3D}"/>
    <hyperlink ref="B765" r:id="rId764" display="https://www.moderngraham.com/2018/04/09/union-pacific-corp-valuation-april-2018-unp/" xr:uid="{79D465CD-33C4-4667-B9EB-E03273FF2343}"/>
    <hyperlink ref="B766" r:id="rId765" display="https://www.moderngraham.com/2018/05/21/united-parcel-service-inc-valuation-may-2018-ups/" xr:uid="{CB88F860-03FA-4D39-9054-85C5DCEE57C0}"/>
    <hyperlink ref="B767" r:id="rId766" display="https://www.moderngraham.com/2018/06/08/urban-outfitters-inc-valuation-june-2018-urbn/" xr:uid="{106BC924-EE7A-4490-9C31-8F04F6F24C82}"/>
    <hyperlink ref="B768" r:id="rId767" display="https://www.moderngraham.com/2018/06/30/united-rentals-inc-valuation-june-2018-uri/" xr:uid="{9CA43434-1998-4CAD-9DCC-8EF805A4999C}"/>
    <hyperlink ref="B769" r:id="rId768" display="https://www.moderngraham.com/2018/05/15/us-bancorp-valuation-may-2018-usb/" xr:uid="{A3C9E6A6-655D-4F1D-8FF9-439E20D809A3}"/>
    <hyperlink ref="B770" r:id="rId769" display="https://www.moderngraham.com/2018/11/21/united-technologies-corp-valuation-november-2018-utx/" xr:uid="{D42A2500-269E-427F-A581-ADA84AF886AB}"/>
    <hyperlink ref="B771" r:id="rId770" display="https://www.moderngraham.com/2018/11/21/visa-inc-valuation-november-2018-v/" xr:uid="{3E4C2D05-A858-4AD2-AA0E-4DF0F242610D}"/>
    <hyperlink ref="B772" r:id="rId771" display="https://www.moderngraham.com/2019/01/18/varian-medical-systems-inc-valuation-january-2019-var/" xr:uid="{9BA24EF2-F94D-4C01-A074-7FC438D20867}"/>
    <hyperlink ref="B773" r:id="rId772" display="https://www.moderngraham.com/2018/04/09/vf-corp-valuation-april-2018-vfc/" xr:uid="{850E54A2-5EBF-4B70-A17C-098B9A993955}"/>
    <hyperlink ref="B774" r:id="rId773" display="https://www.moderngraham.com/2019/01/09/viacom-inc-valuation-january-2019-viab/" xr:uid="{B8B93615-2BCA-440E-96F9-9B4CDC97C6D0}"/>
    <hyperlink ref="B775" r:id="rId774" display="https://www.moderngraham.com/2018/06/03/vlaero-energy-corp-valuation-june-2018-vlo/" xr:uid="{58BCAB3A-2704-4832-A46B-6A2C918DEEFC}"/>
    <hyperlink ref="B776" r:id="rId775" display="https://www.moderngraham.com/2019/02/01/vulcan-materials-co-valuation-february-2019-vmc/" xr:uid="{87121E84-1CCE-4E84-BBBD-EECDB9AA34FB}"/>
    <hyperlink ref="B777" r:id="rId776" display="https://www.moderngraham.com/2019/01/31/vornado-realty-trust-valuation-january-2019-vno/" xr:uid="{B6290EA5-1B71-417F-BAC0-7AF684A83BD1}"/>
    <hyperlink ref="B778" r:id="rId777" display="https://www.moderngraham.com/2018/06/07/verisk-analytics-inc-valuation-june-2018-vrsk/" xr:uid="{554AC78E-FA28-46CA-B705-9CC976F8C754}"/>
    <hyperlink ref="B779" r:id="rId778" display="https://www.moderngraham.com/2018/05/16/verisign-inc-valuation-may-2018-vrsn/" xr:uid="{A43D848A-052D-4801-B72B-C74E183C5065}"/>
    <hyperlink ref="B780" r:id="rId779" display="https://www.moderngraham.com/2018/04/11/vertex-pharmaceuticals-inc-valuation-april-2018-vrtx/" xr:uid="{BA95BBC7-71FD-455E-B62C-8D68172503CE}"/>
    <hyperlink ref="B781" r:id="rId780" display="https://www.moderngraham.com/2018/04/16/ventas-inc-valuation-april-2018-vtr/" xr:uid="{D0C3A341-5EBF-4510-B7C7-8E7155BE5A18}"/>
    <hyperlink ref="B782" r:id="rId781" display="https://www.moderngraham.com/2018/11/28/verizon-communications-inc-valuation-november-2018-vz/" xr:uid="{AB5D11ED-05B8-42B7-9E66-CC0FF21AFA55}"/>
    <hyperlink ref="B783" r:id="rId782" display="https://www.moderngraham.com/2018/04/19/waters-corp-valuation-april-2018-wat/" xr:uid="{D219F481-C7E5-447C-93B3-61AA89D04544}"/>
    <hyperlink ref="B784" r:id="rId783" display="https://www.moderngraham.com/2018/12/18/walgreens-boots-alliance-inc-valuation-december-2018-wba/" xr:uid="{B684A583-0DEC-4E76-9B6E-28B838D27493}"/>
    <hyperlink ref="B785" r:id="rId784" display="https://www.moderngraham.com/2018/05/22/western-digital-corp-valuation-may-2018-wdc/" xr:uid="{A7D7E1C3-A904-4D50-A9EE-45665047EFC6}"/>
    <hyperlink ref="B786" r:id="rId785" display="https://www.moderngraham.com/2019/01/17/wec-energy-group-inc-valuation-january-2019-wec/" xr:uid="{80632BF0-57FC-41EA-A4EA-D68725A7B927}"/>
    <hyperlink ref="B787" r:id="rId786" display="https://www.moderngraham.com/2019/01/08/welltower-inc-valuation-january-2019-well/" xr:uid="{0AB4D51F-68FB-4264-8FFF-9D12223C267A}"/>
    <hyperlink ref="B788" r:id="rId787" display="https://www.moderngraham.com/2018/06/28/wells-fargo-co-valuation-june-2018-wfc/" xr:uid="{F1004F3A-52E7-4E3E-9A65-A16AF3DBC907}"/>
    <hyperlink ref="B789" r:id="rId788" display="https://www.moderngraham.com/2018/04/26/whirlpool-corporation-valuation-april-2018-whr/" xr:uid="{564898CF-9E49-442E-A749-94ADB80FE160}"/>
    <hyperlink ref="B790" r:id="rId789" display="https://www.moderngraham.com/2018/09/09/windstream-holdings-inc-valuation-september-2018-win/" xr:uid="{251CB9A0-7505-4B88-A5F4-8A4B005A9035}"/>
    <hyperlink ref="B791" r:id="rId790" display="https://www.moderngraham.com/2018/06/11/willis-towers-watson-plc-valuation-initial-coverage-june-2018-wltw/" xr:uid="{97695A84-BE0C-4F25-A5C0-D5C8351249DD}"/>
    <hyperlink ref="B792" r:id="rId791" display="https://www.moderngraham.com/2018/04/11/waste-management-inc-valuation-april-2018-wm/" xr:uid="{423DBE37-9D6D-491D-BEB3-59C7F9A64DA0}"/>
    <hyperlink ref="B793" r:id="rId792" display="https://www.moderngraham.com/2019/01/09/williams-companies-inc-valuation-january-2019-wmb/" xr:uid="{4595285A-8747-4439-A53E-3EDB6B94FF9B}"/>
    <hyperlink ref="B794" r:id="rId793" display="https://www.moderngraham.com/2018/11/28/walmart-inc-valuation-november-2018-wmt/" xr:uid="{CD219BB2-777E-40AE-93C1-A4FBC461242C}"/>
    <hyperlink ref="B795" r:id="rId794" display="https://www.moderngraham.com/2018/07/02/wpx-energy-inc-valuation-july-2018-wpx/" xr:uid="{1A8A25F1-1CAA-4252-8345-039E804966E3}"/>
    <hyperlink ref="B796" r:id="rId795" display="https://www.moderngraham.com/2018/04/24/westrock-co-valuation-april-2018-wrk/" xr:uid="{F1B5D629-3F56-4CAA-B3DA-B36AB23A70A4}"/>
    <hyperlink ref="B797" r:id="rId796" display="https://www.moderngraham.com/2018/04/30/the-western-union-co-valuation-april-2018-wu/" xr:uid="{94F60947-BCB3-4368-98B1-B0B67CBD954E}"/>
    <hyperlink ref="B798" r:id="rId797" display="https://www.moderngraham.com/2018/05/17/wolverine-world-wide-inc-valuation-may-2018-www/" xr:uid="{6748E85E-E309-49FF-896B-DD7C776E5F5D}"/>
    <hyperlink ref="B799" r:id="rId798" display="https://www.moderngraham.com/2018/12/18/weyerhaeuser-co-valuation-december-2018-wy/" xr:uid="{4302D931-F2B5-4469-85D5-3C257E52A82E}"/>
    <hyperlink ref="B800" r:id="rId799" display="https://www.moderngraham.com/2018/05/05/wyndham-worldwide-corp-valuation-may-2018-wyn/" xr:uid="{7396A87F-E1B7-4587-89DD-227550F611DA}"/>
    <hyperlink ref="B801" r:id="rId800" display="https://www.moderngraham.com/2018/06/12/wynn-resorts-ltd-valuation-june-2018-wynn/" xr:uid="{BA2E0B64-A42A-4CBE-A249-685127904D0C}"/>
    <hyperlink ref="B802" r:id="rId801" display="https://www.moderngraham.com/2018/06/30/united-states-steel-corp-valuation-june-2018-x/" xr:uid="{68632D46-6A36-4D2B-98F8-0B648B6AFA52}"/>
    <hyperlink ref="B803" r:id="rId802" display="https://www.moderngraham.com/2019/01/23/cimarex-energy-co-valuation-january-2019-xec/" xr:uid="{3ACB4882-932F-418E-BFF0-A992B922D500}"/>
    <hyperlink ref="B804" r:id="rId803" display="https://www.moderngraham.com/2018/12/18/xcel-energy-inc-valuation-december-2018-xel/" xr:uid="{6865DF14-0D79-481C-BB6F-9149ABE9896E}"/>
    <hyperlink ref="B805" r:id="rId804" display="https://www.moderngraham.com/2018/05/22/xilinx-inc-valuation-may-2018-xlnx/" xr:uid="{2520BB90-993A-44A7-9A54-969455A975B3}"/>
    <hyperlink ref="B806" r:id="rId805" display="https://www.moderngraham.com/2018/11/17/exxon-mobil-corp-valuation-november-2018-xom/" xr:uid="{8642A7E6-70D9-4D03-A802-7C104C4E6A86}"/>
    <hyperlink ref="B807" r:id="rId806" display="https://www.moderngraham.com/2018/06/12/dentsply-sirona-inc-valuation-june-2018-xray/" xr:uid="{C3B7C44F-714A-4CE1-A3E9-19E11988B13D}"/>
    <hyperlink ref="B808" r:id="rId807" display="https://www.moderngraham.com/2019/01/18/xerox-corp-valuation-january-2019-xrx/" xr:uid="{97469461-A0C6-4DBE-BE5A-327EA6E2FD2C}"/>
    <hyperlink ref="B809" r:id="rId808" display="https://www.moderngraham.com/2018/05/05/xylem-inc-valuation-may-2018-xyl/" xr:uid="{7374CF0A-F5D4-4087-9FE0-A9A6D5ED9716}"/>
    <hyperlink ref="B810" r:id="rId809" display="https://www.moderngraham.com/2018/04/24/yum-brands-inc-valuation-april-2018-yum/" xr:uid="{859128AB-E02B-4B5A-AB7B-9859E0CA9D47}"/>
    <hyperlink ref="B811" r:id="rId810" display="https://www.moderngraham.com/2019/01/10/united-continental-holdings-inc-valuation-january-2019-ual/" xr:uid="{E5BBDB32-90D7-47B0-886F-365A0C412AC3}"/>
    <hyperlink ref="B812" r:id="rId811" display="https://www.moderngraham.com/2019/01/17/zions-bancorp-valuation-january-2019-zion/" xr:uid="{AB1ED296-7490-4A2F-82E5-E71FC8BBB38A}"/>
    <hyperlink ref="B813" r:id="rId812" display="https://www.moderngraham.com/2019/01/10/zoetis-inc-valuation-january-2019-zts/" xr:uid="{B78E1702-6B03-4CA0-94F9-281FE766AA31}"/>
  </hyperlinks>
  <pageMargins left="0.7" right="0.7" top="0.75" bottom="0.75" header="0.51180555555555551" footer="0.51180555555555551"/>
  <pageSetup firstPageNumber="0" orientation="portrait" horizontalDpi="300" verticalDpi="300" r:id="rId81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workbookViewId="0"/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10.7109375" bestFit="1" customWidth="1"/>
    <col min="7" max="7" width="14.28515625" style="14" bestFit="1" customWidth="1"/>
    <col min="8" max="8" width="9.5703125" style="10" bestFit="1" customWidth="1"/>
    <col min="9" max="9" width="9.5703125" style="10" customWidth="1"/>
    <col min="10" max="10" width="10.140625" style="10" bestFit="1" customWidth="1"/>
    <col min="11" max="11" width="15.85546875" style="4" bestFit="1" customWidth="1"/>
    <col min="12" max="12" width="9.140625" bestFit="1" customWidth="1"/>
    <col min="13" max="13" width="9.28515625" style="4" bestFit="1" customWidth="1"/>
    <col min="14" max="14" width="7.28515625" bestFit="1" customWidth="1"/>
    <col min="15" max="15" width="7.7109375" bestFit="1" customWidth="1"/>
    <col min="16" max="16" width="9.85546875" style="10" bestFit="1" customWidth="1"/>
    <col min="17" max="17" width="15" style="4" bestFit="1" customWidth="1"/>
    <col min="18" max="18" width="18.5703125" bestFit="1" customWidth="1"/>
    <col min="19" max="19" width="9" style="10" bestFit="1" customWidth="1"/>
  </cols>
  <sheetData>
    <row r="1" spans="1:19" s="24" customFormat="1" ht="33.75" customHeight="1" x14ac:dyDescent="0.25">
      <c r="A1" s="20" t="str">
        <f>'MG Universe'!A1</f>
        <v>Ticker</v>
      </c>
      <c r="B1" s="20" t="str">
        <f>'MG Universe'!B1</f>
        <v>Name with Link</v>
      </c>
      <c r="C1" s="20" t="s">
        <v>23</v>
      </c>
      <c r="D1" s="20" t="str">
        <f>'MG Universe'!D1</f>
        <v>Investor Type</v>
      </c>
      <c r="E1" s="20" t="str">
        <f>'MG Universe'!E1</f>
        <v>MG Opinion</v>
      </c>
      <c r="F1" s="20" t="str">
        <f>'MG Universe'!F1</f>
        <v>Full MG Rating</v>
      </c>
      <c r="G1" s="21" t="str">
        <f>'MG Universe'!G1</f>
        <v>Latest Valuation Date</v>
      </c>
      <c r="H1" s="22" t="str">
        <f>'MG Universe'!H1</f>
        <v>MG Value</v>
      </c>
      <c r="I1" s="22" t="s">
        <v>38</v>
      </c>
      <c r="J1" s="22" t="str">
        <f>'MG Universe'!J1</f>
        <v>Recent Price</v>
      </c>
      <c r="K1" s="23" t="str">
        <f>'MG Universe'!K1</f>
        <v>Price as a percent of Value</v>
      </c>
      <c r="L1" s="20" t="str">
        <f>'MG Universe'!L1</f>
        <v>PEmg Ratio</v>
      </c>
      <c r="M1" s="23" t="str">
        <f>'MG Universe'!M1</f>
        <v>Div. Yield</v>
      </c>
      <c r="N1" s="20" t="str">
        <f>'MG Universe'!N1</f>
        <v>Beta</v>
      </c>
      <c r="O1" s="20" t="str">
        <f>'MG Universe'!O1</f>
        <v>Current Ratio</v>
      </c>
      <c r="P1" s="22" t="str">
        <f>'MG Universe'!P1</f>
        <v>NCAV</v>
      </c>
      <c r="Q1" s="23" t="str">
        <f>'MG Universe'!Q1</f>
        <v>Market-implied Growth Rate</v>
      </c>
      <c r="R1" s="20" t="str">
        <f>'MG Universe'!R1</f>
        <v>Consecutive Years of Dividend Growth</v>
      </c>
      <c r="S1" s="22" t="str">
        <f>'MG Universe'!S1</f>
        <v>Graham Number</v>
      </c>
    </row>
    <row r="2" spans="1:19" x14ac:dyDescent="0.25">
      <c r="A2" s="11" t="s">
        <v>98</v>
      </c>
      <c r="B2" s="12" t="str">
        <f>VLOOKUP($A2,'MG Universe'!$A$2:$S$9990,2)</f>
        <v>Apple Inc.</v>
      </c>
      <c r="C2" s="12" t="str">
        <f>VLOOKUP($A2,'MG Universe'!$A$2:$S$9990,3)</f>
        <v>C-</v>
      </c>
      <c r="D2" s="12" t="str">
        <f>VLOOKUP($A2,'MG Universe'!$A$2:$S$9990,4)</f>
        <v>S</v>
      </c>
      <c r="E2" s="12" t="str">
        <f>VLOOKUP($A2,'MG Universe'!$A$2:$S$9990,5)</f>
        <v>U</v>
      </c>
      <c r="F2" s="13" t="str">
        <f>VLOOKUP($A2,'MG Universe'!$A$2:$S$9990,6)</f>
        <v>SU</v>
      </c>
      <c r="G2" s="77">
        <f>VLOOKUP($A2,'MG Universe'!$A$2:$S$9990,7)</f>
        <v>43414</v>
      </c>
      <c r="H2" s="15">
        <f>VLOOKUP($A2,'MG Universe'!$A$2:$S$9990,8)</f>
        <v>286.14</v>
      </c>
      <c r="I2" s="15">
        <f>VLOOKUP($A2,'MG Universe'!$A$2:$S$9990,9)</f>
        <v>11.09</v>
      </c>
      <c r="J2" s="15">
        <f>VLOOKUP($A2,'MG Universe'!$A$2:$S$9990,10)</f>
        <v>171.25</v>
      </c>
      <c r="K2" s="16">
        <f>VLOOKUP($A2,'MG Universe'!$A$2:$S$9990,11)</f>
        <v>0.59850000000000003</v>
      </c>
      <c r="L2" s="78">
        <f>VLOOKUP($A2,'MG Universe'!$A$2:$S$9990,12)</f>
        <v>15.44</v>
      </c>
      <c r="M2" s="16">
        <f>VLOOKUP($A2,'MG Universe'!$A$2:$S$9990,13)</f>
        <v>1.5900000000000001E-2</v>
      </c>
      <c r="N2" s="79">
        <f>VLOOKUP($A2,'MG Universe'!$A$2:$S$9990,14)</f>
        <v>1.2</v>
      </c>
      <c r="O2" s="79">
        <f>VLOOKUP($A2,'MG Universe'!$A$2:$S$9990,15)</f>
        <v>1.1200000000000001</v>
      </c>
      <c r="P2" s="15">
        <f>VLOOKUP($A2,'MG Universe'!$A$2:$S$9990,16)</f>
        <v>-26.25</v>
      </c>
      <c r="Q2" s="16">
        <f>VLOOKUP($A2,'MG Universe'!$A$2:$S$9990,17)</f>
        <v>3.4700000000000002E-2</v>
      </c>
      <c r="R2" s="80">
        <f>VLOOKUP($A2,'MG Universe'!$A$2:$S$9990,18)</f>
        <v>7</v>
      </c>
      <c r="S2" s="15">
        <f>VLOOKUP($A2,'MG Universe'!$A$2:$S$9990,19)</f>
        <v>81.34</v>
      </c>
    </row>
    <row r="3" spans="1:19" x14ac:dyDescent="0.25">
      <c r="A3" s="11" t="s">
        <v>259</v>
      </c>
      <c r="B3" s="12" t="str">
        <f>VLOOKUP($A3,'MG Universe'!$A$2:$S$9990,2)</f>
        <v>American Express Company</v>
      </c>
      <c r="C3" s="12" t="str">
        <f>VLOOKUP($A3,'MG Universe'!$A$2:$S$9990,3)</f>
        <v>C</v>
      </c>
      <c r="D3" s="12" t="str">
        <f>VLOOKUP($A3,'MG Universe'!$A$2:$S$9990,4)</f>
        <v>E</v>
      </c>
      <c r="E3" s="12" t="str">
        <f>VLOOKUP($A3,'MG Universe'!$A$2:$S$9990,5)</f>
        <v>O</v>
      </c>
      <c r="F3" s="13" t="str">
        <f>VLOOKUP($A3,'MG Universe'!$A$2:$S$9990,6)</f>
        <v>EO</v>
      </c>
      <c r="G3" s="77">
        <f>VLOOKUP($A3,'MG Universe'!$A$2:$S$9990,7)</f>
        <v>43414</v>
      </c>
      <c r="H3" s="15">
        <f>VLOOKUP($A3,'MG Universe'!$A$2:$S$9990,8)</f>
        <v>72.33</v>
      </c>
      <c r="I3" s="15">
        <f>VLOOKUP($A3,'MG Universe'!$A$2:$S$9990,9)</f>
        <v>5.45</v>
      </c>
      <c r="J3" s="15">
        <f>VLOOKUP($A3,'MG Universe'!$A$2:$S$9990,10)</f>
        <v>103.42</v>
      </c>
      <c r="K3" s="16">
        <f>VLOOKUP($A3,'MG Universe'!$A$2:$S$9990,11)</f>
        <v>1.4298</v>
      </c>
      <c r="L3" s="78">
        <f>VLOOKUP($A3,'MG Universe'!$A$2:$S$9990,12)</f>
        <v>18.98</v>
      </c>
      <c r="M3" s="16">
        <f>VLOOKUP($A3,'MG Universe'!$A$2:$S$9990,13)</f>
        <v>1.2999999999999999E-2</v>
      </c>
      <c r="N3" s="79">
        <f>VLOOKUP($A3,'MG Universe'!$A$2:$S$9990,14)</f>
        <v>1.1000000000000001</v>
      </c>
      <c r="O3" s="79" t="str">
        <f>VLOOKUP($A3,'MG Universe'!$A$2:$S$9990,15)</f>
        <v>N/A</v>
      </c>
      <c r="P3" s="15" t="str">
        <f>VLOOKUP($A3,'MG Universe'!$A$2:$S$9990,16)</f>
        <v>N/A</v>
      </c>
      <c r="Q3" s="16">
        <f>VLOOKUP($A3,'MG Universe'!$A$2:$S$9990,17)</f>
        <v>5.2400000000000002E-2</v>
      </c>
      <c r="R3" s="80">
        <f>VLOOKUP($A3,'MG Universe'!$A$2:$S$9990,18)</f>
        <v>2</v>
      </c>
      <c r="S3" s="15">
        <f>VLOOKUP($A3,'MG Universe'!$A$2:$S$9990,19)</f>
        <v>59.68</v>
      </c>
    </row>
    <row r="4" spans="1:19" x14ac:dyDescent="0.25">
      <c r="A4" s="11" t="s">
        <v>263</v>
      </c>
      <c r="B4" s="12" t="str">
        <f>VLOOKUP($A4,'MG Universe'!$A$2:$S$9990,2)</f>
        <v>Boeing Co</v>
      </c>
      <c r="C4" s="12" t="str">
        <f>VLOOKUP($A4,'MG Universe'!$A$2:$S$9990,3)</f>
        <v>D</v>
      </c>
      <c r="D4" s="12" t="str">
        <f>VLOOKUP($A4,'MG Universe'!$A$2:$S$9990,4)</f>
        <v>S</v>
      </c>
      <c r="E4" s="12" t="str">
        <f>VLOOKUP($A4,'MG Universe'!$A$2:$S$9990,5)</f>
        <v>F</v>
      </c>
      <c r="F4" s="13" t="str">
        <f>VLOOKUP($A4,'MG Universe'!$A$2:$S$9990,6)</f>
        <v>SF</v>
      </c>
      <c r="G4" s="77">
        <f>VLOOKUP($A4,'MG Universe'!$A$2:$S$9990,7)</f>
        <v>43414</v>
      </c>
      <c r="H4" s="15">
        <f>VLOOKUP($A4,'MG Universe'!$A$2:$S$9990,8)</f>
        <v>467.24</v>
      </c>
      <c r="I4" s="15">
        <f>VLOOKUP($A4,'MG Universe'!$A$2:$S$9990,9)</f>
        <v>12.15</v>
      </c>
      <c r="J4" s="15">
        <f>VLOOKUP($A4,'MG Universe'!$A$2:$S$9990,10)</f>
        <v>397</v>
      </c>
      <c r="K4" s="16">
        <f>VLOOKUP($A4,'MG Universe'!$A$2:$S$9990,11)</f>
        <v>0.84970000000000001</v>
      </c>
      <c r="L4" s="78">
        <f>VLOOKUP($A4,'MG Universe'!$A$2:$S$9990,12)</f>
        <v>32.67</v>
      </c>
      <c r="M4" s="16">
        <f>VLOOKUP($A4,'MG Universe'!$A$2:$S$9990,13)</f>
        <v>1.43E-2</v>
      </c>
      <c r="N4" s="79">
        <f>VLOOKUP($A4,'MG Universe'!$A$2:$S$9990,14)</f>
        <v>1.3</v>
      </c>
      <c r="O4" s="79">
        <f>VLOOKUP($A4,'MG Universe'!$A$2:$S$9990,15)</f>
        <v>1.1000000000000001</v>
      </c>
      <c r="P4" s="15">
        <f>VLOOKUP($A4,'MG Universe'!$A$2:$S$9990,16)</f>
        <v>-48.57</v>
      </c>
      <c r="Q4" s="16">
        <f>VLOOKUP($A4,'MG Universe'!$A$2:$S$9990,17)</f>
        <v>0.12089999999999999</v>
      </c>
      <c r="R4" s="80">
        <f>VLOOKUP($A4,'MG Universe'!$A$2:$S$9990,18)</f>
        <v>6</v>
      </c>
      <c r="S4" s="15">
        <f>VLOOKUP($A4,'MG Universe'!$A$2:$S$9990,19)</f>
        <v>15.02</v>
      </c>
    </row>
    <row r="5" spans="1:19" x14ac:dyDescent="0.25">
      <c r="A5" s="11" t="s">
        <v>322</v>
      </c>
      <c r="B5" s="12" t="str">
        <f>VLOOKUP($A5,'MG Universe'!$A$2:$S$9990,2)</f>
        <v>Caterpillar Inc.</v>
      </c>
      <c r="C5" s="12" t="str">
        <f>VLOOKUP($A5,'MG Universe'!$A$2:$S$9990,3)</f>
        <v>D</v>
      </c>
      <c r="D5" s="12" t="str">
        <f>VLOOKUP($A5,'MG Universe'!$A$2:$S$9990,4)</f>
        <v>S</v>
      </c>
      <c r="E5" s="12" t="str">
        <f>VLOOKUP($A5,'MG Universe'!$A$2:$S$9990,5)</f>
        <v>O</v>
      </c>
      <c r="F5" s="13" t="str">
        <f>VLOOKUP($A5,'MG Universe'!$A$2:$S$9990,6)</f>
        <v>SO</v>
      </c>
      <c r="G5" s="77">
        <f>VLOOKUP($A5,'MG Universe'!$A$2:$S$9990,7)</f>
        <v>43414</v>
      </c>
      <c r="H5" s="15">
        <f>VLOOKUP($A5,'MG Universe'!$A$2:$S$9990,8)</f>
        <v>17.78</v>
      </c>
      <c r="I5" s="15">
        <f>VLOOKUP($A5,'MG Universe'!$A$2:$S$9990,9)</f>
        <v>4.8600000000000003</v>
      </c>
      <c r="J5" s="15">
        <f>VLOOKUP($A5,'MG Universe'!$A$2:$S$9990,10)</f>
        <v>130.88</v>
      </c>
      <c r="K5" s="16">
        <f>VLOOKUP($A5,'MG Universe'!$A$2:$S$9990,11)</f>
        <v>7.3611000000000004</v>
      </c>
      <c r="L5" s="78">
        <f>VLOOKUP($A5,'MG Universe'!$A$2:$S$9990,12)</f>
        <v>26.93</v>
      </c>
      <c r="M5" s="16">
        <f>VLOOKUP($A5,'MG Universe'!$A$2:$S$9990,13)</f>
        <v>2.3699999999999999E-2</v>
      </c>
      <c r="N5" s="79">
        <f>VLOOKUP($A5,'MG Universe'!$A$2:$S$9990,14)</f>
        <v>1.5</v>
      </c>
      <c r="O5" s="79">
        <f>VLOOKUP($A5,'MG Universe'!$A$2:$S$9990,15)</f>
        <v>1.48</v>
      </c>
      <c r="P5" s="15">
        <f>VLOOKUP($A5,'MG Universe'!$A$2:$S$9990,16)</f>
        <v>-39.81</v>
      </c>
      <c r="Q5" s="16">
        <f>VLOOKUP($A5,'MG Universe'!$A$2:$S$9990,17)</f>
        <v>9.2200000000000004E-2</v>
      </c>
      <c r="R5" s="80">
        <f>VLOOKUP($A5,'MG Universe'!$A$2:$S$9990,18)</f>
        <v>4</v>
      </c>
      <c r="S5" s="15">
        <f>VLOOKUP($A5,'MG Universe'!$A$2:$S$9990,19)</f>
        <v>75.930000000000007</v>
      </c>
    </row>
    <row r="6" spans="1:19" x14ac:dyDescent="0.25">
      <c r="A6" s="11" t="s">
        <v>497</v>
      </c>
      <c r="B6" s="12" t="str">
        <f>VLOOKUP($A6,'MG Universe'!$A$2:$S$9990,2)</f>
        <v>Cisco Systems, Inc.</v>
      </c>
      <c r="C6" s="12" t="str">
        <f>VLOOKUP($A6,'MG Universe'!$A$2:$S$9990,3)</f>
        <v>C+</v>
      </c>
      <c r="D6" s="12" t="str">
        <f>VLOOKUP($A6,'MG Universe'!$A$2:$S$9990,4)</f>
        <v>E</v>
      </c>
      <c r="E6" s="12" t="str">
        <f>VLOOKUP($A6,'MG Universe'!$A$2:$S$9990,5)</f>
        <v>O</v>
      </c>
      <c r="F6" s="13" t="str">
        <f>VLOOKUP($A6,'MG Universe'!$A$2:$S$9990,6)</f>
        <v>EO</v>
      </c>
      <c r="G6" s="77">
        <f>VLOOKUP($A6,'MG Universe'!$A$2:$S$9990,7)</f>
        <v>43415</v>
      </c>
      <c r="H6" s="15">
        <f>VLOOKUP($A6,'MG Universe'!$A$2:$S$9990,8)</f>
        <v>18.48</v>
      </c>
      <c r="I6" s="15">
        <f>VLOOKUP($A6,'MG Universe'!$A$2:$S$9990,9)</f>
        <v>1.74</v>
      </c>
      <c r="J6" s="15">
        <f>VLOOKUP($A6,'MG Universe'!$A$2:$S$9990,10)</f>
        <v>47.35</v>
      </c>
      <c r="K6" s="16">
        <f>VLOOKUP($A6,'MG Universe'!$A$2:$S$9990,11)</f>
        <v>2.5621999999999998</v>
      </c>
      <c r="L6" s="78">
        <f>VLOOKUP($A6,'MG Universe'!$A$2:$S$9990,12)</f>
        <v>27.21</v>
      </c>
      <c r="M6" s="16">
        <f>VLOOKUP($A6,'MG Universe'!$A$2:$S$9990,13)</f>
        <v>2.6200000000000001E-2</v>
      </c>
      <c r="N6" s="79">
        <f>VLOOKUP($A6,'MG Universe'!$A$2:$S$9990,14)</f>
        <v>1.2</v>
      </c>
      <c r="O6" s="79">
        <f>VLOOKUP($A6,'MG Universe'!$A$2:$S$9990,15)</f>
        <v>2.29</v>
      </c>
      <c r="P6" s="15">
        <f>VLOOKUP($A6,'MG Universe'!$A$2:$S$9990,16)</f>
        <v>-0.77</v>
      </c>
      <c r="Q6" s="16">
        <f>VLOOKUP($A6,'MG Universe'!$A$2:$S$9990,17)</f>
        <v>9.3600000000000003E-2</v>
      </c>
      <c r="R6" s="80">
        <f>VLOOKUP($A6,'MG Universe'!$A$2:$S$9990,18)</f>
        <v>8</v>
      </c>
      <c r="S6" s="15">
        <f>VLOOKUP($A6,'MG Universe'!$A$2:$S$9990,19)</f>
        <v>24.63</v>
      </c>
    </row>
    <row r="7" spans="1:19" x14ac:dyDescent="0.25">
      <c r="A7" s="11" t="s">
        <v>532</v>
      </c>
      <c r="B7" s="12" t="str">
        <f>VLOOKUP($A7,'MG Universe'!$A$2:$S$9990,2)</f>
        <v>Chevron Corporation</v>
      </c>
      <c r="C7" s="12" t="str">
        <f>VLOOKUP($A7,'MG Universe'!$A$2:$S$9990,3)</f>
        <v>B-</v>
      </c>
      <c r="D7" s="12" t="str">
        <f>VLOOKUP($A7,'MG Universe'!$A$2:$S$9990,4)</f>
        <v>S</v>
      </c>
      <c r="E7" s="12" t="str">
        <f>VLOOKUP($A7,'MG Universe'!$A$2:$S$9990,5)</f>
        <v>O</v>
      </c>
      <c r="F7" s="13" t="str">
        <f>VLOOKUP($A7,'MG Universe'!$A$2:$S$9990,6)</f>
        <v>SO</v>
      </c>
      <c r="G7" s="77">
        <f>VLOOKUP($A7,'MG Universe'!$A$2:$S$9990,7)</f>
        <v>43415</v>
      </c>
      <c r="H7" s="15">
        <f>VLOOKUP($A7,'MG Universe'!$A$2:$S$9990,8)</f>
        <v>0</v>
      </c>
      <c r="I7" s="15">
        <f>VLOOKUP($A7,'MG Universe'!$A$2:$S$9990,9)</f>
        <v>5.0599999999999996</v>
      </c>
      <c r="J7" s="15">
        <f>VLOOKUP($A7,'MG Universe'!$A$2:$S$9990,10)</f>
        <v>119.74</v>
      </c>
      <c r="K7" s="16" t="str">
        <f>VLOOKUP($A7,'MG Universe'!$A$2:$S$9990,11)</f>
        <v>N/A</v>
      </c>
      <c r="L7" s="78">
        <f>VLOOKUP($A7,'MG Universe'!$A$2:$S$9990,12)</f>
        <v>23.66</v>
      </c>
      <c r="M7" s="16">
        <f>VLOOKUP($A7,'MG Universe'!$A$2:$S$9990,13)</f>
        <v>3.61E-2</v>
      </c>
      <c r="N7" s="79">
        <f>VLOOKUP($A7,'MG Universe'!$A$2:$S$9990,14)</f>
        <v>1</v>
      </c>
      <c r="O7" s="79">
        <f>VLOOKUP($A7,'MG Universe'!$A$2:$S$9990,15)</f>
        <v>1.22</v>
      </c>
      <c r="P7" s="15">
        <f>VLOOKUP($A7,'MG Universe'!$A$2:$S$9990,16)</f>
        <v>-34.6</v>
      </c>
      <c r="Q7" s="16">
        <f>VLOOKUP($A7,'MG Universe'!$A$2:$S$9990,17)</f>
        <v>7.5800000000000006E-2</v>
      </c>
      <c r="R7" s="80">
        <f>VLOOKUP($A7,'MG Universe'!$A$2:$S$9990,18)</f>
        <v>20</v>
      </c>
      <c r="S7" s="15">
        <f>VLOOKUP($A7,'MG Universe'!$A$2:$S$9990,19)</f>
        <v>121.52</v>
      </c>
    </row>
    <row r="8" spans="1:19" x14ac:dyDescent="0.25">
      <c r="A8" s="11" t="s">
        <v>556</v>
      </c>
      <c r="B8" s="12" t="str">
        <f>VLOOKUP($A8,'MG Universe'!$A$2:$S$9990,2)</f>
        <v>Walt Disney Co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43425</v>
      </c>
      <c r="H8" s="15">
        <f>VLOOKUP($A8,'MG Universe'!$A$2:$S$9990,8)</f>
        <v>205.58</v>
      </c>
      <c r="I8" s="15">
        <f>VLOOKUP($A8,'MG Universe'!$A$2:$S$9990,9)</f>
        <v>6.89</v>
      </c>
      <c r="J8" s="15">
        <f>VLOOKUP($A8,'MG Universe'!$A$2:$S$9990,10)</f>
        <v>111.8</v>
      </c>
      <c r="K8" s="16">
        <f>VLOOKUP($A8,'MG Universe'!$A$2:$S$9990,11)</f>
        <v>0.54379999999999995</v>
      </c>
      <c r="L8" s="78">
        <f>VLOOKUP($A8,'MG Universe'!$A$2:$S$9990,12)</f>
        <v>16.23</v>
      </c>
      <c r="M8" s="16">
        <f>VLOOKUP($A8,'MG Universe'!$A$2:$S$9990,13)</f>
        <v>1.4999999999999999E-2</v>
      </c>
      <c r="N8" s="79">
        <f>VLOOKUP($A8,'MG Universe'!$A$2:$S$9990,14)</f>
        <v>1</v>
      </c>
      <c r="O8" s="79">
        <f>VLOOKUP($A8,'MG Universe'!$A$2:$S$9990,15)</f>
        <v>0.94</v>
      </c>
      <c r="P8" s="15">
        <f>VLOOKUP($A8,'MG Universe'!$A$2:$S$9990,16)</f>
        <v>-19.329999999999998</v>
      </c>
      <c r="Q8" s="16">
        <f>VLOOKUP($A8,'MG Universe'!$A$2:$S$9990,17)</f>
        <v>3.8600000000000002E-2</v>
      </c>
      <c r="R8" s="80">
        <f>VLOOKUP($A8,'MG Universe'!$A$2:$S$9990,18)</f>
        <v>2</v>
      </c>
      <c r="S8" s="15">
        <f>VLOOKUP($A8,'MG Universe'!$A$2:$S$9990,19)</f>
        <v>73.44</v>
      </c>
    </row>
    <row r="9" spans="1:19" x14ac:dyDescent="0.25">
      <c r="A9" s="11" t="s">
        <v>589</v>
      </c>
      <c r="B9" s="12" t="str">
        <f>VLOOKUP($A9,'MG Universe'!$A$2:$S$9990,2)</f>
        <v>DowDuPont Inc</v>
      </c>
      <c r="C9" s="12" t="str">
        <f>VLOOKUP($A9,'MG Universe'!$A$2:$S$9990,3)</f>
        <v>A-</v>
      </c>
      <c r="D9" s="12" t="str">
        <f>VLOOKUP($A9,'MG Universe'!$A$2:$S$9990,4)</f>
        <v>D</v>
      </c>
      <c r="E9" s="12" t="str">
        <f>VLOOKUP($A9,'MG Universe'!$A$2:$S$9990,5)</f>
        <v>F</v>
      </c>
      <c r="F9" s="13" t="str">
        <f>VLOOKUP($A9,'MG Universe'!$A$2:$S$9990,6)</f>
        <v>DF</v>
      </c>
      <c r="G9" s="77">
        <f>VLOOKUP($A9,'MG Universe'!$A$2:$S$9990,7)</f>
        <v>43415</v>
      </c>
      <c r="H9" s="15">
        <f>VLOOKUP($A9,'MG Universe'!$A$2:$S$9990,8)</f>
        <v>55.47</v>
      </c>
      <c r="I9" s="15">
        <f>VLOOKUP($A9,'MG Universe'!$A$2:$S$9990,9)</f>
        <v>3.19</v>
      </c>
      <c r="J9" s="15">
        <f>VLOOKUP($A9,'MG Universe'!$A$2:$S$9990,10)</f>
        <v>53.13</v>
      </c>
      <c r="K9" s="16">
        <f>VLOOKUP($A9,'MG Universe'!$A$2:$S$9990,11)</f>
        <v>0.95779999999999998</v>
      </c>
      <c r="L9" s="78">
        <f>VLOOKUP($A9,'MG Universe'!$A$2:$S$9990,12)</f>
        <v>16.66</v>
      </c>
      <c r="M9" s="16">
        <f>VLOOKUP($A9,'MG Universe'!$A$2:$S$9990,13)</f>
        <v>3.3099999999999997E-2</v>
      </c>
      <c r="N9" s="79" t="e">
        <f>VLOOKUP($A9,'MG Universe'!$A$2:$S$9990,14)</f>
        <v>#N/A</v>
      </c>
      <c r="O9" s="79">
        <f>VLOOKUP($A9,'MG Universe'!$A$2:$S$9990,15)</f>
        <v>1.64</v>
      </c>
      <c r="P9" s="15">
        <f>VLOOKUP($A9,'MG Universe'!$A$2:$S$9990,16)</f>
        <v>-17.010000000000002</v>
      </c>
      <c r="Q9" s="16">
        <f>VLOOKUP($A9,'MG Universe'!$A$2:$S$9990,17)</f>
        <v>4.0800000000000003E-2</v>
      </c>
      <c r="R9" s="80">
        <f>VLOOKUP($A9,'MG Universe'!$A$2:$S$9990,18)</f>
        <v>0</v>
      </c>
      <c r="S9" s="15">
        <f>VLOOKUP($A9,'MG Universe'!$A$2:$S$9990,19)</f>
        <v>59.99</v>
      </c>
    </row>
    <row r="10" spans="1:19" x14ac:dyDescent="0.25">
      <c r="A10" s="11" t="s">
        <v>724</v>
      </c>
      <c r="B10" s="12" t="str">
        <f>VLOOKUP($A10,'MG Universe'!$A$2:$S$9990,2)</f>
        <v>Goldman Sachs Group Inc</v>
      </c>
      <c r="C10" s="12" t="str">
        <f>VLOOKUP($A10,'MG Universe'!$A$2:$S$9990,3)</f>
        <v>B</v>
      </c>
      <c r="D10" s="12" t="str">
        <f>VLOOKUP($A10,'MG Universe'!$A$2:$S$9990,4)</f>
        <v>E</v>
      </c>
      <c r="E10" s="12" t="str">
        <f>VLOOKUP($A10,'MG Universe'!$A$2:$S$9990,5)</f>
        <v>F</v>
      </c>
      <c r="F10" s="13" t="str">
        <f>VLOOKUP($A10,'MG Universe'!$A$2:$S$9990,6)</f>
        <v>EF</v>
      </c>
      <c r="G10" s="77">
        <f>VLOOKUP($A10,'MG Universe'!$A$2:$S$9990,7)</f>
        <v>43421</v>
      </c>
      <c r="H10" s="15">
        <f>VLOOKUP($A10,'MG Universe'!$A$2:$S$9990,8)</f>
        <v>236.89</v>
      </c>
      <c r="I10" s="15">
        <f>VLOOKUP($A10,'MG Universe'!$A$2:$S$9990,9)</f>
        <v>16.77</v>
      </c>
      <c r="J10" s="15">
        <f>VLOOKUP($A10,'MG Universe'!$A$2:$S$9990,10)</f>
        <v>197.72</v>
      </c>
      <c r="K10" s="16">
        <f>VLOOKUP($A10,'MG Universe'!$A$2:$S$9990,11)</f>
        <v>0.83460000000000001</v>
      </c>
      <c r="L10" s="78">
        <f>VLOOKUP($A10,'MG Universe'!$A$2:$S$9990,12)</f>
        <v>11.79</v>
      </c>
      <c r="M10" s="16">
        <f>VLOOKUP($A10,'MG Universe'!$A$2:$S$9990,13)</f>
        <v>1.47E-2</v>
      </c>
      <c r="N10" s="79">
        <f>VLOOKUP($A10,'MG Universe'!$A$2:$S$9990,14)</f>
        <v>1.2</v>
      </c>
      <c r="O10" s="79" t="str">
        <f>VLOOKUP($A10,'MG Universe'!$A$2:$S$9990,15)</f>
        <v>N/A</v>
      </c>
      <c r="P10" s="15" t="str">
        <f>VLOOKUP($A10,'MG Universe'!$A$2:$S$9990,16)</f>
        <v>N/A</v>
      </c>
      <c r="Q10" s="16">
        <f>VLOOKUP($A10,'MG Universe'!$A$2:$S$9990,17)</f>
        <v>1.6500000000000001E-2</v>
      </c>
      <c r="R10" s="80">
        <f>VLOOKUP($A10,'MG Universe'!$A$2:$S$9990,18)</f>
        <v>6</v>
      </c>
      <c r="S10" s="15">
        <f>VLOOKUP($A10,'MG Universe'!$A$2:$S$9990,19)</f>
        <v>325.35000000000002</v>
      </c>
    </row>
    <row r="11" spans="1:19" x14ac:dyDescent="0.25">
      <c r="A11" s="11" t="s">
        <v>742</v>
      </c>
      <c r="B11" s="12" t="str">
        <f>VLOOKUP($A11,'MG Universe'!$A$2:$S$9990,2)</f>
        <v>Home Depot Inc</v>
      </c>
      <c r="C11" s="12" t="str">
        <f>VLOOKUP($A11,'MG Universe'!$A$2:$S$9990,3)</f>
        <v>D+</v>
      </c>
      <c r="D11" s="12" t="str">
        <f>VLOOKUP($A11,'MG Universe'!$A$2:$S$9990,4)</f>
        <v>S</v>
      </c>
      <c r="E11" s="12" t="str">
        <f>VLOOKUP($A11,'MG Universe'!$A$2:$S$9990,5)</f>
        <v>U</v>
      </c>
      <c r="F11" s="13" t="str">
        <f>VLOOKUP($A11,'MG Universe'!$A$2:$S$9990,6)</f>
        <v>SU</v>
      </c>
      <c r="G11" s="77">
        <f>VLOOKUP($A11,'MG Universe'!$A$2:$S$9990,7)</f>
        <v>43421</v>
      </c>
      <c r="H11" s="15">
        <f>VLOOKUP($A11,'MG Universe'!$A$2:$S$9990,8)</f>
        <v>289.75</v>
      </c>
      <c r="I11" s="15">
        <f>VLOOKUP($A11,'MG Universe'!$A$2:$S$9990,9)</f>
        <v>7.53</v>
      </c>
      <c r="J11" s="15">
        <f>VLOOKUP($A11,'MG Universe'!$A$2:$S$9990,10)</f>
        <v>186.43</v>
      </c>
      <c r="K11" s="16">
        <f>VLOOKUP($A11,'MG Universe'!$A$2:$S$9990,11)</f>
        <v>0.64339999999999997</v>
      </c>
      <c r="L11" s="78">
        <f>VLOOKUP($A11,'MG Universe'!$A$2:$S$9990,12)</f>
        <v>24.76</v>
      </c>
      <c r="M11" s="16">
        <f>VLOOKUP($A11,'MG Universe'!$A$2:$S$9990,13)</f>
        <v>1.9099999999999999E-2</v>
      </c>
      <c r="N11" s="79">
        <f>VLOOKUP($A11,'MG Universe'!$A$2:$S$9990,14)</f>
        <v>1.1000000000000001</v>
      </c>
      <c r="O11" s="79">
        <f>VLOOKUP($A11,'MG Universe'!$A$2:$S$9990,15)</f>
        <v>1.0900000000000001</v>
      </c>
      <c r="P11" s="15">
        <f>VLOOKUP($A11,'MG Universe'!$A$2:$S$9990,16)</f>
        <v>-21.1</v>
      </c>
      <c r="Q11" s="16">
        <f>VLOOKUP($A11,'MG Universe'!$A$2:$S$9990,17)</f>
        <v>8.1299999999999997E-2</v>
      </c>
      <c r="R11" s="80">
        <f>VLOOKUP($A11,'MG Universe'!$A$2:$S$9990,18)</f>
        <v>8</v>
      </c>
      <c r="S11" s="15">
        <f>VLOOKUP($A11,'MG Universe'!$A$2:$S$9990,19)</f>
        <v>16.600000000000001</v>
      </c>
    </row>
    <row r="12" spans="1:19" x14ac:dyDescent="0.25">
      <c r="A12" s="11" t="s">
        <v>774</v>
      </c>
      <c r="B12" s="12" t="str">
        <f>VLOOKUP($A12,'MG Universe'!$A$2:$S$9990,2)</f>
        <v>IBM Common Stock</v>
      </c>
      <c r="C12" s="12" t="str">
        <f>VLOOKUP($A12,'MG Universe'!$A$2:$S$9990,3)</f>
        <v>C</v>
      </c>
      <c r="D12" s="12" t="str">
        <f>VLOOKUP($A12,'MG Universe'!$A$2:$S$9990,4)</f>
        <v>S</v>
      </c>
      <c r="E12" s="12" t="str">
        <f>VLOOKUP($A12,'MG Universe'!$A$2:$S$9990,5)</f>
        <v>O</v>
      </c>
      <c r="F12" s="13" t="str">
        <f>VLOOKUP($A12,'MG Universe'!$A$2:$S$9990,6)</f>
        <v>SO</v>
      </c>
      <c r="G12" s="77">
        <f>VLOOKUP($A12,'MG Universe'!$A$2:$S$9990,7)</f>
        <v>43421</v>
      </c>
      <c r="H12" s="15">
        <f>VLOOKUP($A12,'MG Universe'!$A$2:$S$9990,8)</f>
        <v>27.7</v>
      </c>
      <c r="I12" s="15">
        <f>VLOOKUP($A12,'MG Universe'!$A$2:$S$9990,9)</f>
        <v>10.71</v>
      </c>
      <c r="J12" s="15">
        <f>VLOOKUP($A12,'MG Universe'!$A$2:$S$9990,10)</f>
        <v>135.19</v>
      </c>
      <c r="K12" s="16">
        <f>VLOOKUP($A12,'MG Universe'!$A$2:$S$9990,11)</f>
        <v>4.8804999999999996</v>
      </c>
      <c r="L12" s="78">
        <f>VLOOKUP($A12,'MG Universe'!$A$2:$S$9990,12)</f>
        <v>12.62</v>
      </c>
      <c r="M12" s="16">
        <f>VLOOKUP($A12,'MG Universe'!$A$2:$S$9990,13)</f>
        <v>4.36E-2</v>
      </c>
      <c r="N12" s="79">
        <f>VLOOKUP($A12,'MG Universe'!$A$2:$S$9990,14)</f>
        <v>1.3</v>
      </c>
      <c r="O12" s="79">
        <f>VLOOKUP($A12,'MG Universe'!$A$2:$S$9990,15)</f>
        <v>1.31</v>
      </c>
      <c r="P12" s="15">
        <f>VLOOKUP($A12,'MG Universe'!$A$2:$S$9990,16)</f>
        <v>-58.8</v>
      </c>
      <c r="Q12" s="16">
        <f>VLOOKUP($A12,'MG Universe'!$A$2:$S$9990,17)</f>
        <v>2.06E-2</v>
      </c>
      <c r="R12" s="80">
        <f>VLOOKUP($A12,'MG Universe'!$A$2:$S$9990,18)</f>
        <v>20</v>
      </c>
      <c r="S12" s="15">
        <f>VLOOKUP($A12,'MG Universe'!$A$2:$S$9990,19)</f>
        <v>71.86</v>
      </c>
    </row>
    <row r="13" spans="1:19" x14ac:dyDescent="0.25">
      <c r="A13" s="11" t="s">
        <v>804</v>
      </c>
      <c r="B13" s="12" t="str">
        <f>VLOOKUP($A13,'MG Universe'!$A$2:$S$9990,2)</f>
        <v>Intel Corporation</v>
      </c>
      <c r="C13" s="12" t="str">
        <f>VLOOKUP($A13,'MG Universe'!$A$2:$S$9990,3)</f>
        <v>B-</v>
      </c>
      <c r="D13" s="12" t="str">
        <f>VLOOKUP($A13,'MG Universe'!$A$2:$S$9990,4)</f>
        <v>E</v>
      </c>
      <c r="E13" s="12" t="str">
        <f>VLOOKUP($A13,'MG Universe'!$A$2:$S$9990,5)</f>
        <v>F</v>
      </c>
      <c r="F13" s="13" t="str">
        <f>VLOOKUP($A13,'MG Universe'!$A$2:$S$9990,6)</f>
        <v>EF</v>
      </c>
      <c r="G13" s="77">
        <f>VLOOKUP($A13,'MG Universe'!$A$2:$S$9990,7)</f>
        <v>43421</v>
      </c>
      <c r="H13" s="15">
        <f>VLOOKUP($A13,'MG Universe'!$A$2:$S$9990,8)</f>
        <v>57.21</v>
      </c>
      <c r="I13" s="15">
        <f>VLOOKUP($A13,'MG Universe'!$A$2:$S$9990,9)</f>
        <v>2.94</v>
      </c>
      <c r="J13" s="15">
        <f>VLOOKUP($A13,'MG Universe'!$A$2:$S$9990,10)</f>
        <v>49.22</v>
      </c>
      <c r="K13" s="16">
        <f>VLOOKUP($A13,'MG Universe'!$A$2:$S$9990,11)</f>
        <v>0.86029999999999995</v>
      </c>
      <c r="L13" s="78">
        <f>VLOOKUP($A13,'MG Universe'!$A$2:$S$9990,12)</f>
        <v>16.739999999999998</v>
      </c>
      <c r="M13" s="16">
        <f>VLOOKUP($A13,'MG Universe'!$A$2:$S$9990,13)</f>
        <v>2.1899999999999999E-2</v>
      </c>
      <c r="N13" s="79">
        <f>VLOOKUP($A13,'MG Universe'!$A$2:$S$9990,14)</f>
        <v>0.7</v>
      </c>
      <c r="O13" s="79">
        <f>VLOOKUP($A13,'MG Universe'!$A$2:$S$9990,15)</f>
        <v>1.51</v>
      </c>
      <c r="P13" s="15">
        <f>VLOOKUP($A13,'MG Universe'!$A$2:$S$9990,16)</f>
        <v>-5.85</v>
      </c>
      <c r="Q13" s="16">
        <f>VLOOKUP($A13,'MG Universe'!$A$2:$S$9990,17)</f>
        <v>4.1200000000000001E-2</v>
      </c>
      <c r="R13" s="80">
        <f>VLOOKUP($A13,'MG Universe'!$A$2:$S$9990,18)</f>
        <v>3</v>
      </c>
      <c r="S13" s="15">
        <f>VLOOKUP($A13,'MG Universe'!$A$2:$S$9990,19)</f>
        <v>38.869999999999997</v>
      </c>
    </row>
    <row r="14" spans="1:19" x14ac:dyDescent="0.25">
      <c r="A14" s="11" t="s">
        <v>875</v>
      </c>
      <c r="B14" s="12" t="str">
        <f>VLOOKUP($A14,'MG Universe'!$A$2:$S$9990,2)</f>
        <v>Johnson &amp; Johnson</v>
      </c>
      <c r="C14" s="12" t="str">
        <f>VLOOKUP($A14,'MG Universe'!$A$2:$S$9990,3)</f>
        <v>B</v>
      </c>
      <c r="D14" s="12" t="str">
        <f>VLOOKUP($A14,'MG Universe'!$A$2:$S$9990,4)</f>
        <v>E</v>
      </c>
      <c r="E14" s="12" t="str">
        <f>VLOOKUP($A14,'MG Universe'!$A$2:$S$9990,5)</f>
        <v>O</v>
      </c>
      <c r="F14" s="13" t="str">
        <f>VLOOKUP($A14,'MG Universe'!$A$2:$S$9990,6)</f>
        <v>EO</v>
      </c>
      <c r="G14" s="77">
        <f>VLOOKUP($A14,'MG Universe'!$A$2:$S$9990,7)</f>
        <v>43421</v>
      </c>
      <c r="H14" s="15">
        <f>VLOOKUP($A14,'MG Universe'!$A$2:$S$9990,8)</f>
        <v>42.22</v>
      </c>
      <c r="I14" s="15">
        <f>VLOOKUP($A14,'MG Universe'!$A$2:$S$9990,9)</f>
        <v>4.79</v>
      </c>
      <c r="J14" s="15">
        <f>VLOOKUP($A14,'MG Universe'!$A$2:$S$9990,10)</f>
        <v>132.88</v>
      </c>
      <c r="K14" s="16">
        <f>VLOOKUP($A14,'MG Universe'!$A$2:$S$9990,11)</f>
        <v>3.1473</v>
      </c>
      <c r="L14" s="78">
        <f>VLOOKUP($A14,'MG Universe'!$A$2:$S$9990,12)</f>
        <v>27.74</v>
      </c>
      <c r="M14" s="16">
        <f>VLOOKUP($A14,'MG Universe'!$A$2:$S$9990,13)</f>
        <v>2.5000000000000001E-2</v>
      </c>
      <c r="N14" s="79">
        <f>VLOOKUP($A14,'MG Universe'!$A$2:$S$9990,14)</f>
        <v>0.7</v>
      </c>
      <c r="O14" s="79">
        <f>VLOOKUP($A14,'MG Universe'!$A$2:$S$9990,15)</f>
        <v>1.72</v>
      </c>
      <c r="P14" s="15">
        <f>VLOOKUP($A14,'MG Universe'!$A$2:$S$9990,16)</f>
        <v>-16.09</v>
      </c>
      <c r="Q14" s="16">
        <f>VLOOKUP($A14,'MG Universe'!$A$2:$S$9990,17)</f>
        <v>9.6199999999999994E-2</v>
      </c>
      <c r="R14" s="80">
        <f>VLOOKUP($A14,'MG Universe'!$A$2:$S$9990,18)</f>
        <v>20</v>
      </c>
      <c r="S14" s="15">
        <f>VLOOKUP($A14,'MG Universe'!$A$2:$S$9990,19)</f>
        <v>59.86</v>
      </c>
    </row>
    <row r="15" spans="1:19" x14ac:dyDescent="0.25">
      <c r="A15" s="11" t="s">
        <v>879</v>
      </c>
      <c r="B15" s="12" t="str">
        <f>VLOOKUP($A15,'MG Universe'!$A$2:$S$9990,2)</f>
        <v>JPMorgan Chase &amp; Co.</v>
      </c>
      <c r="C15" s="12" t="str">
        <f>VLOOKUP($A15,'MG Universe'!$A$2:$S$9990,3)</f>
        <v>A</v>
      </c>
      <c r="D15" s="12" t="str">
        <f>VLOOKUP($A15,'MG Universe'!$A$2:$S$9990,4)</f>
        <v>D</v>
      </c>
      <c r="E15" s="12" t="str">
        <f>VLOOKUP($A15,'MG Universe'!$A$2:$S$9990,5)</f>
        <v>U</v>
      </c>
      <c r="F15" s="13" t="str">
        <f>VLOOKUP($A15,'MG Universe'!$A$2:$S$9990,6)</f>
        <v>DU</v>
      </c>
      <c r="G15" s="77">
        <f>VLOOKUP($A15,'MG Universe'!$A$2:$S$9990,7)</f>
        <v>43421</v>
      </c>
      <c r="H15" s="15">
        <f>VLOOKUP($A15,'MG Universe'!$A$2:$S$9990,8)</f>
        <v>165.46</v>
      </c>
      <c r="I15" s="15">
        <f>VLOOKUP($A15,'MG Universe'!$A$2:$S$9990,9)</f>
        <v>7.17</v>
      </c>
      <c r="J15" s="15">
        <f>VLOOKUP($A15,'MG Universe'!$A$2:$S$9990,10)</f>
        <v>104.25</v>
      </c>
      <c r="K15" s="16">
        <f>VLOOKUP($A15,'MG Universe'!$A$2:$S$9990,11)</f>
        <v>0.63009999999999999</v>
      </c>
      <c r="L15" s="78">
        <f>VLOOKUP($A15,'MG Universe'!$A$2:$S$9990,12)</f>
        <v>14.54</v>
      </c>
      <c r="M15" s="16">
        <f>VLOOKUP($A15,'MG Universe'!$A$2:$S$9990,13)</f>
        <v>2.0299999999999999E-2</v>
      </c>
      <c r="N15" s="79">
        <f>VLOOKUP($A15,'MG Universe'!$A$2:$S$9990,14)</f>
        <v>1.1000000000000001</v>
      </c>
      <c r="O15" s="79" t="str">
        <f>VLOOKUP($A15,'MG Universe'!$A$2:$S$9990,15)</f>
        <v>N/A</v>
      </c>
      <c r="P15" s="15" t="str">
        <f>VLOOKUP($A15,'MG Universe'!$A$2:$S$9990,16)</f>
        <v>N/A</v>
      </c>
      <c r="Q15" s="16">
        <f>VLOOKUP($A15,'MG Universe'!$A$2:$S$9990,17)</f>
        <v>3.0200000000000001E-2</v>
      </c>
      <c r="R15" s="80">
        <f>VLOOKUP($A15,'MG Universe'!$A$2:$S$9990,18)</f>
        <v>7</v>
      </c>
      <c r="S15" s="15">
        <f>VLOOKUP($A15,'MG Universe'!$A$2:$S$9990,19)</f>
        <v>118.31</v>
      </c>
    </row>
    <row r="16" spans="1:19" x14ac:dyDescent="0.25">
      <c r="A16" s="11" t="s">
        <v>930</v>
      </c>
      <c r="B16" s="12" t="str">
        <f>VLOOKUP($A16,'MG Universe'!$A$2:$S$9990,2)</f>
        <v>The Coca-Cola Co</v>
      </c>
      <c r="C16" s="12" t="str">
        <f>VLOOKUP($A16,'MG Universe'!$A$2:$S$9990,3)</f>
        <v>C-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43415</v>
      </c>
      <c r="H16" s="15">
        <f>VLOOKUP($A16,'MG Universe'!$A$2:$S$9990,8)</f>
        <v>0.72</v>
      </c>
      <c r="I16" s="15">
        <f>VLOOKUP($A16,'MG Universe'!$A$2:$S$9990,9)</f>
        <v>1.36</v>
      </c>
      <c r="J16" s="15">
        <f>VLOOKUP($A16,'MG Universe'!$A$2:$S$9990,10)</f>
        <v>49.25</v>
      </c>
      <c r="K16" s="16">
        <f>VLOOKUP($A16,'MG Universe'!$A$2:$S$9990,11)</f>
        <v>68.402799999999999</v>
      </c>
      <c r="L16" s="78">
        <f>VLOOKUP($A16,'MG Universe'!$A$2:$S$9990,12)</f>
        <v>36.21</v>
      </c>
      <c r="M16" s="16">
        <f>VLOOKUP($A16,'MG Universe'!$A$2:$S$9990,13)</f>
        <v>3.0099999999999998E-2</v>
      </c>
      <c r="N16" s="79">
        <f>VLOOKUP($A16,'MG Universe'!$A$2:$S$9990,14)</f>
        <v>0.5</v>
      </c>
      <c r="O16" s="79">
        <f>VLOOKUP($A16,'MG Universe'!$A$2:$S$9990,15)</f>
        <v>1.06</v>
      </c>
      <c r="P16" s="15">
        <f>VLOOKUP($A16,'MG Universe'!$A$2:$S$9990,16)</f>
        <v>-7.75</v>
      </c>
      <c r="Q16" s="16">
        <f>VLOOKUP($A16,'MG Universe'!$A$2:$S$9990,17)</f>
        <v>0.1386</v>
      </c>
      <c r="R16" s="80">
        <f>VLOOKUP($A16,'MG Universe'!$A$2:$S$9990,18)</f>
        <v>20</v>
      </c>
      <c r="S16" s="15">
        <f>VLOOKUP($A16,'MG Universe'!$A$2:$S$9990,19)</f>
        <v>13.29</v>
      </c>
    </row>
    <row r="17" spans="1:19" x14ac:dyDescent="0.25">
      <c r="A17" s="11" t="s">
        <v>1034</v>
      </c>
      <c r="B17" s="12" t="str">
        <f>VLOOKUP($A17,'MG Universe'!$A$2:$S$9990,2)</f>
        <v>Mcdonald's Corp</v>
      </c>
      <c r="C17" s="12" t="str">
        <f>VLOOKUP($A17,'MG Universe'!$A$2:$S$9990,3)</f>
        <v>B</v>
      </c>
      <c r="D17" s="12" t="str">
        <f>VLOOKUP($A17,'MG Universe'!$A$2:$S$9990,4)</f>
        <v>E</v>
      </c>
      <c r="E17" s="12" t="str">
        <f>VLOOKUP($A17,'MG Universe'!$A$2:$S$9990,5)</f>
        <v>O</v>
      </c>
      <c r="F17" s="13" t="str">
        <f>VLOOKUP($A17,'MG Universe'!$A$2:$S$9990,6)</f>
        <v>EO</v>
      </c>
      <c r="G17" s="77">
        <f>VLOOKUP($A17,'MG Universe'!$A$2:$S$9990,7)</f>
        <v>43421</v>
      </c>
      <c r="H17" s="15">
        <f>VLOOKUP($A17,'MG Universe'!$A$2:$S$9990,8)</f>
        <v>92.85</v>
      </c>
      <c r="I17" s="15">
        <f>VLOOKUP($A17,'MG Universe'!$A$2:$S$9990,9)</f>
        <v>6.26</v>
      </c>
      <c r="J17" s="15">
        <f>VLOOKUP($A17,'MG Universe'!$A$2:$S$9990,10)</f>
        <v>177.55</v>
      </c>
      <c r="K17" s="16">
        <f>VLOOKUP($A17,'MG Universe'!$A$2:$S$9990,11)</f>
        <v>1.9121999999999999</v>
      </c>
      <c r="L17" s="78">
        <f>VLOOKUP($A17,'MG Universe'!$A$2:$S$9990,12)</f>
        <v>28.36</v>
      </c>
      <c r="M17" s="16">
        <f>VLOOKUP($A17,'MG Universe'!$A$2:$S$9990,13)</f>
        <v>2.1600000000000001E-2</v>
      </c>
      <c r="N17" s="79">
        <f>VLOOKUP($A17,'MG Universe'!$A$2:$S$9990,14)</f>
        <v>0.5</v>
      </c>
      <c r="O17" s="79">
        <f>VLOOKUP($A17,'MG Universe'!$A$2:$S$9990,15)</f>
        <v>1.53</v>
      </c>
      <c r="P17" s="15">
        <f>VLOOKUP($A17,'MG Universe'!$A$2:$S$9990,16)</f>
        <v>-45.27</v>
      </c>
      <c r="Q17" s="16">
        <f>VLOOKUP($A17,'MG Universe'!$A$2:$S$9990,17)</f>
        <v>9.9299999999999999E-2</v>
      </c>
      <c r="R17" s="80">
        <f>VLOOKUP($A17,'MG Universe'!$A$2:$S$9990,18)</f>
        <v>20</v>
      </c>
      <c r="S17" s="15">
        <f>VLOOKUP($A17,'MG Universe'!$A$2:$S$9990,19)</f>
        <v>0</v>
      </c>
    </row>
    <row r="18" spans="1:19" x14ac:dyDescent="0.25">
      <c r="A18" s="11" t="s">
        <v>1059</v>
      </c>
      <c r="B18" s="12" t="str">
        <f>VLOOKUP($A18,'MG Universe'!$A$2:$S$9990,2)</f>
        <v>3M Co</v>
      </c>
      <c r="C18" s="12" t="str">
        <f>VLOOKUP($A18,'MG Universe'!$A$2:$S$9990,3)</f>
        <v>B-</v>
      </c>
      <c r="D18" s="12" t="str">
        <f>VLOOKUP($A18,'MG Universe'!$A$2:$S$9990,4)</f>
        <v>E</v>
      </c>
      <c r="E18" s="12" t="str">
        <f>VLOOKUP($A18,'MG Universe'!$A$2:$S$9990,5)</f>
        <v>O</v>
      </c>
      <c r="F18" s="13" t="str">
        <f>VLOOKUP($A18,'MG Universe'!$A$2:$S$9990,6)</f>
        <v>EO</v>
      </c>
      <c r="G18" s="77">
        <f>VLOOKUP($A18,'MG Universe'!$A$2:$S$9990,7)</f>
        <v>43414</v>
      </c>
      <c r="H18" s="15">
        <f>VLOOKUP($A18,'MG Universe'!$A$2:$S$9990,8)</f>
        <v>134.1</v>
      </c>
      <c r="I18" s="15">
        <f>VLOOKUP($A18,'MG Universe'!$A$2:$S$9990,9)</f>
        <v>8.4</v>
      </c>
      <c r="J18" s="15">
        <f>VLOOKUP($A18,'MG Universe'!$A$2:$S$9990,10)</f>
        <v>200.21</v>
      </c>
      <c r="K18" s="16">
        <f>VLOOKUP($A18,'MG Universe'!$A$2:$S$9990,11)</f>
        <v>1.4930000000000001</v>
      </c>
      <c r="L18" s="78">
        <f>VLOOKUP($A18,'MG Universe'!$A$2:$S$9990,12)</f>
        <v>23.83</v>
      </c>
      <c r="M18" s="16">
        <f>VLOOKUP($A18,'MG Universe'!$A$2:$S$9990,13)</f>
        <v>2.35E-2</v>
      </c>
      <c r="N18" s="79">
        <f>VLOOKUP($A18,'MG Universe'!$A$2:$S$9990,14)</f>
        <v>1.1000000000000001</v>
      </c>
      <c r="O18" s="79">
        <f>VLOOKUP($A18,'MG Universe'!$A$2:$S$9990,15)</f>
        <v>1.97</v>
      </c>
      <c r="P18" s="15">
        <f>VLOOKUP($A18,'MG Universe'!$A$2:$S$9990,16)</f>
        <v>-20.96</v>
      </c>
      <c r="Q18" s="16">
        <f>VLOOKUP($A18,'MG Universe'!$A$2:$S$9990,17)</f>
        <v>7.6700000000000004E-2</v>
      </c>
      <c r="R18" s="80">
        <f>VLOOKUP($A18,'MG Universe'!$A$2:$S$9990,18)</f>
        <v>20</v>
      </c>
      <c r="S18" s="15">
        <f>VLOOKUP($A18,'MG Universe'!$A$2:$S$9990,19)</f>
        <v>64.19</v>
      </c>
    </row>
    <row r="19" spans="1:19" x14ac:dyDescent="0.25">
      <c r="A19" s="11" t="s">
        <v>1073</v>
      </c>
      <c r="B19" s="12" t="str">
        <f>VLOOKUP($A19,'MG Universe'!$A$2:$S$9990,2)</f>
        <v>Merck &amp; Co., Inc.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43421</v>
      </c>
      <c r="H19" s="15">
        <f>VLOOKUP($A19,'MG Universe'!$A$2:$S$9990,8)</f>
        <v>2.69</v>
      </c>
      <c r="I19" s="15">
        <f>VLOOKUP($A19,'MG Universe'!$A$2:$S$9990,9)</f>
        <v>1.86</v>
      </c>
      <c r="J19" s="15">
        <f>VLOOKUP($A19,'MG Universe'!$A$2:$S$9990,10)</f>
        <v>76.87</v>
      </c>
      <c r="K19" s="16">
        <f>VLOOKUP($A19,'MG Universe'!$A$2:$S$9990,11)</f>
        <v>28.5762</v>
      </c>
      <c r="L19" s="78">
        <f>VLOOKUP($A19,'MG Universe'!$A$2:$S$9990,12)</f>
        <v>41.33</v>
      </c>
      <c r="M19" s="16">
        <f>VLOOKUP($A19,'MG Universe'!$A$2:$S$9990,13)</f>
        <v>2.46E-2</v>
      </c>
      <c r="N19" s="79">
        <f>VLOOKUP($A19,'MG Universe'!$A$2:$S$9990,14)</f>
        <v>0.6</v>
      </c>
      <c r="O19" s="79">
        <f>VLOOKUP($A19,'MG Universe'!$A$2:$S$9990,15)</f>
        <v>1.44</v>
      </c>
      <c r="P19" s="15">
        <f>VLOOKUP($A19,'MG Universe'!$A$2:$S$9990,16)</f>
        <v>-9.57</v>
      </c>
      <c r="Q19" s="16">
        <f>VLOOKUP($A19,'MG Universe'!$A$2:$S$9990,17)</f>
        <v>0.1641</v>
      </c>
      <c r="R19" s="80">
        <f>VLOOKUP($A19,'MG Universe'!$A$2:$S$9990,18)</f>
        <v>7</v>
      </c>
      <c r="S19" s="15">
        <f>VLOOKUP($A19,'MG Universe'!$A$2:$S$9990,19)</f>
        <v>27.34</v>
      </c>
    </row>
    <row r="20" spans="1:19" x14ac:dyDescent="0.25">
      <c r="A20" s="11" t="s">
        <v>1079</v>
      </c>
      <c r="B20" s="12" t="str">
        <f>VLOOKUP($A20,'MG Universe'!$A$2:$S$9990,2)</f>
        <v>Microsoft Corporation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43424</v>
      </c>
      <c r="H20" s="15">
        <f>VLOOKUP($A20,'MG Universe'!$A$2:$S$9990,8)</f>
        <v>69.290000000000006</v>
      </c>
      <c r="I20" s="15">
        <f>VLOOKUP($A20,'MG Universe'!$A$2:$S$9990,9)</f>
        <v>3.13</v>
      </c>
      <c r="J20" s="15">
        <f>VLOOKUP($A20,'MG Universe'!$A$2:$S$9990,10)</f>
        <v>105.74</v>
      </c>
      <c r="K20" s="16">
        <f>VLOOKUP($A20,'MG Universe'!$A$2:$S$9990,11)</f>
        <v>1.526</v>
      </c>
      <c r="L20" s="78">
        <f>VLOOKUP($A20,'MG Universe'!$A$2:$S$9990,12)</f>
        <v>33.78</v>
      </c>
      <c r="M20" s="16">
        <f>VLOOKUP($A20,'MG Universe'!$A$2:$S$9990,13)</f>
        <v>1.5599999999999999E-2</v>
      </c>
      <c r="N20" s="79">
        <f>VLOOKUP($A20,'MG Universe'!$A$2:$S$9990,14)</f>
        <v>1.2</v>
      </c>
      <c r="O20" s="79">
        <f>VLOOKUP($A20,'MG Universe'!$A$2:$S$9990,15)</f>
        <v>2.92</v>
      </c>
      <c r="P20" s="15">
        <f>VLOOKUP($A20,'MG Universe'!$A$2:$S$9990,16)</f>
        <v>-0.96</v>
      </c>
      <c r="Q20" s="16">
        <f>VLOOKUP($A20,'MG Universe'!$A$2:$S$9990,17)</f>
        <v>0.12640000000000001</v>
      </c>
      <c r="R20" s="80">
        <f>VLOOKUP($A20,'MG Universe'!$A$2:$S$9990,18)</f>
        <v>17</v>
      </c>
      <c r="S20" s="15">
        <f>VLOOKUP($A20,'MG Universe'!$A$2:$S$9990,19)</f>
        <v>32.770000000000003</v>
      </c>
    </row>
    <row r="21" spans="1:19" x14ac:dyDescent="0.25">
      <c r="A21" s="11" t="s">
        <v>1119</v>
      </c>
      <c r="B21" s="12" t="str">
        <f>VLOOKUP($A21,'MG Universe'!$A$2:$S$9990,2)</f>
        <v>Nike Inc</v>
      </c>
      <c r="C21" s="12" t="str">
        <f>VLOOKUP($A21,'MG Universe'!$A$2:$S$9990,3)</f>
        <v>C</v>
      </c>
      <c r="D21" s="12" t="str">
        <f>VLOOKUP($A21,'MG Universe'!$A$2:$S$9990,4)</f>
        <v>E</v>
      </c>
      <c r="E21" s="12" t="str">
        <f>VLOOKUP($A21,'MG Universe'!$A$2:$S$9990,5)</f>
        <v>O</v>
      </c>
      <c r="F21" s="13" t="str">
        <f>VLOOKUP($A21,'MG Universe'!$A$2:$S$9990,6)</f>
        <v>EO</v>
      </c>
      <c r="G21" s="77">
        <f>VLOOKUP($A21,'MG Universe'!$A$2:$S$9990,7)</f>
        <v>43424</v>
      </c>
      <c r="H21" s="15">
        <f>VLOOKUP($A21,'MG Universe'!$A$2:$S$9990,8)</f>
        <v>42.77</v>
      </c>
      <c r="I21" s="15">
        <f>VLOOKUP($A21,'MG Universe'!$A$2:$S$9990,9)</f>
        <v>2.11</v>
      </c>
      <c r="J21" s="15">
        <f>VLOOKUP($A21,'MG Universe'!$A$2:$S$9990,10)</f>
        <v>81.99</v>
      </c>
      <c r="K21" s="16">
        <f>VLOOKUP($A21,'MG Universe'!$A$2:$S$9990,11)</f>
        <v>1.917</v>
      </c>
      <c r="L21" s="78">
        <f>VLOOKUP($A21,'MG Universe'!$A$2:$S$9990,12)</f>
        <v>38.86</v>
      </c>
      <c r="M21" s="16">
        <f>VLOOKUP($A21,'MG Universe'!$A$2:$S$9990,13)</f>
        <v>9.4999999999999998E-3</v>
      </c>
      <c r="N21" s="79">
        <f>VLOOKUP($A21,'MG Universe'!$A$2:$S$9990,14)</f>
        <v>0.7</v>
      </c>
      <c r="O21" s="79">
        <f>VLOOKUP($A21,'MG Universe'!$A$2:$S$9990,15)</f>
        <v>2.31</v>
      </c>
      <c r="P21" s="15">
        <f>VLOOKUP($A21,'MG Universe'!$A$2:$S$9990,16)</f>
        <v>1.23</v>
      </c>
      <c r="Q21" s="16">
        <f>VLOOKUP($A21,'MG Universe'!$A$2:$S$9990,17)</f>
        <v>0.15179999999999999</v>
      </c>
      <c r="R21" s="80">
        <f>VLOOKUP($A21,'MG Universe'!$A$2:$S$9990,18)</f>
        <v>17</v>
      </c>
      <c r="S21" s="15">
        <f>VLOOKUP($A21,'MG Universe'!$A$2:$S$9990,19)</f>
        <v>19.12</v>
      </c>
    </row>
    <row r="22" spans="1:19" x14ac:dyDescent="0.25">
      <c r="A22" s="11" t="s">
        <v>1183</v>
      </c>
      <c r="B22" s="12" t="str">
        <f>VLOOKUP($A22,'MG Universe'!$A$2:$S$9990,2)</f>
        <v>Pfizer Inc.</v>
      </c>
      <c r="C22" s="12" t="str">
        <f>VLOOKUP($A22,'MG Universe'!$A$2:$S$9990,3)</f>
        <v>D+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43424</v>
      </c>
      <c r="H22" s="15">
        <f>VLOOKUP($A22,'MG Universe'!$A$2:$S$9990,8)</f>
        <v>26.82</v>
      </c>
      <c r="I22" s="15">
        <f>VLOOKUP($A22,'MG Universe'!$A$2:$S$9990,9)</f>
        <v>2.19</v>
      </c>
      <c r="J22" s="15">
        <f>VLOOKUP($A22,'MG Universe'!$A$2:$S$9990,10)</f>
        <v>42.44</v>
      </c>
      <c r="K22" s="16">
        <f>VLOOKUP($A22,'MG Universe'!$A$2:$S$9990,11)</f>
        <v>1.5824</v>
      </c>
      <c r="L22" s="78">
        <f>VLOOKUP($A22,'MG Universe'!$A$2:$S$9990,12)</f>
        <v>19.38</v>
      </c>
      <c r="M22" s="16">
        <f>VLOOKUP($A22,'MG Universe'!$A$2:$S$9990,13)</f>
        <v>3.0200000000000001E-2</v>
      </c>
      <c r="N22" s="79">
        <f>VLOOKUP($A22,'MG Universe'!$A$2:$S$9990,14)</f>
        <v>0.8</v>
      </c>
      <c r="O22" s="79">
        <f>VLOOKUP($A22,'MG Universe'!$A$2:$S$9990,15)</f>
        <v>1.43</v>
      </c>
      <c r="P22" s="15">
        <f>VLOOKUP($A22,'MG Universe'!$A$2:$S$9990,16)</f>
        <v>-9.1199999999999992</v>
      </c>
      <c r="Q22" s="16">
        <f>VLOOKUP($A22,'MG Universe'!$A$2:$S$9990,17)</f>
        <v>5.4399999999999997E-2</v>
      </c>
      <c r="R22" s="80">
        <f>VLOOKUP($A22,'MG Universe'!$A$2:$S$9990,18)</f>
        <v>7</v>
      </c>
      <c r="S22" s="15">
        <f>VLOOKUP($A22,'MG Universe'!$A$2:$S$9990,19)</f>
        <v>25</v>
      </c>
    </row>
    <row r="23" spans="1:19" x14ac:dyDescent="0.25">
      <c r="A23" s="11" t="s">
        <v>1187</v>
      </c>
      <c r="B23" s="12" t="str">
        <f>VLOOKUP($A23,'MG Universe'!$A$2:$S$9990,2)</f>
        <v>Procter &amp; Gamble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43424</v>
      </c>
      <c r="H23" s="15">
        <f>VLOOKUP($A23,'MG Universe'!$A$2:$S$9990,8)</f>
        <v>66.430000000000007</v>
      </c>
      <c r="I23" s="15">
        <f>VLOOKUP($A23,'MG Universe'!$A$2:$S$9990,9)</f>
        <v>4.22</v>
      </c>
      <c r="J23" s="15">
        <f>VLOOKUP($A23,'MG Universe'!$A$2:$S$9990,10)</f>
        <v>98.03</v>
      </c>
      <c r="K23" s="16">
        <f>VLOOKUP($A23,'MG Universe'!$A$2:$S$9990,11)</f>
        <v>1.4757</v>
      </c>
      <c r="L23" s="78">
        <f>VLOOKUP($A23,'MG Universe'!$A$2:$S$9990,12)</f>
        <v>23.23</v>
      </c>
      <c r="M23" s="16">
        <f>VLOOKUP($A23,'MG Universe'!$A$2:$S$9990,13)</f>
        <v>2.8500000000000001E-2</v>
      </c>
      <c r="N23" s="79">
        <f>VLOOKUP($A23,'MG Universe'!$A$2:$S$9990,14)</f>
        <v>0.4</v>
      </c>
      <c r="O23" s="79">
        <f>VLOOKUP($A23,'MG Universe'!$A$2:$S$9990,15)</f>
        <v>0.8</v>
      </c>
      <c r="P23" s="15">
        <f>VLOOKUP($A23,'MG Universe'!$A$2:$S$9990,16)</f>
        <v>-16.3</v>
      </c>
      <c r="Q23" s="16">
        <f>VLOOKUP($A23,'MG Universe'!$A$2:$S$9990,17)</f>
        <v>7.3599999999999999E-2</v>
      </c>
      <c r="R23" s="80">
        <f>VLOOKUP($A23,'MG Universe'!$A$2:$S$9990,18)</f>
        <v>20</v>
      </c>
      <c r="S23" s="15">
        <f>VLOOKUP($A23,'MG Universe'!$A$2:$S$9990,19)</f>
        <v>45.2</v>
      </c>
    </row>
    <row r="24" spans="1:19" x14ac:dyDescent="0.25">
      <c r="A24" s="11" t="s">
        <v>1493</v>
      </c>
      <c r="B24" s="12" t="str">
        <f>VLOOKUP($A24,'MG Universe'!$A$2:$S$9990,2)</f>
        <v>Travelers Companies Inc</v>
      </c>
      <c r="C24" s="12" t="str">
        <f>VLOOKUP($A24,'MG Universe'!$A$2:$S$9990,3)</f>
        <v>A-</v>
      </c>
      <c r="D24" s="12" t="str">
        <f>VLOOKUP($A24,'MG Universe'!$A$2:$S$9990,4)</f>
        <v>D</v>
      </c>
      <c r="E24" s="12" t="str">
        <f>VLOOKUP($A24,'MG Universe'!$A$2:$S$9990,5)</f>
        <v>F</v>
      </c>
      <c r="F24" s="13" t="str">
        <f>VLOOKUP($A24,'MG Universe'!$A$2:$S$9990,6)</f>
        <v>DF</v>
      </c>
      <c r="G24" s="77">
        <f>VLOOKUP($A24,'MG Universe'!$A$2:$S$9990,7)</f>
        <v>43425</v>
      </c>
      <c r="H24" s="15">
        <f>VLOOKUP($A24,'MG Universe'!$A$2:$S$9990,8)</f>
        <v>116.05</v>
      </c>
      <c r="I24" s="15">
        <f>VLOOKUP($A24,'MG Universe'!$A$2:$S$9990,9)</f>
        <v>9.3800000000000008</v>
      </c>
      <c r="J24" s="15">
        <f>VLOOKUP($A24,'MG Universe'!$A$2:$S$9990,10)</f>
        <v>126.04</v>
      </c>
      <c r="K24" s="16">
        <f>VLOOKUP($A24,'MG Universe'!$A$2:$S$9990,11)</f>
        <v>1.0861000000000001</v>
      </c>
      <c r="L24" s="78">
        <f>VLOOKUP($A24,'MG Universe'!$A$2:$S$9990,12)</f>
        <v>13.44</v>
      </c>
      <c r="M24" s="16">
        <f>VLOOKUP($A24,'MG Universe'!$A$2:$S$9990,13)</f>
        <v>2.2499999999999999E-2</v>
      </c>
      <c r="N24" s="79">
        <f>VLOOKUP($A24,'MG Universe'!$A$2:$S$9990,14)</f>
        <v>1.1000000000000001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2.47E-2</v>
      </c>
      <c r="R24" s="80">
        <f>VLOOKUP($A24,'MG Universe'!$A$2:$S$9990,18)</f>
        <v>12</v>
      </c>
      <c r="S24" s="15">
        <f>VLOOKUP($A24,'MG Universe'!$A$2:$S$9990,19)</f>
        <v>137.63999999999999</v>
      </c>
    </row>
    <row r="25" spans="1:19" x14ac:dyDescent="0.25">
      <c r="A25" s="11" t="s">
        <v>1628</v>
      </c>
      <c r="B25" s="12" t="str">
        <f>VLOOKUP($A25,'MG Universe'!$A$2:$S$9990,2)</f>
        <v>UnitedHealth Group Inc</v>
      </c>
      <c r="C25" s="12" t="str">
        <f>VLOOKUP($A25,'MG Universe'!$A$2:$S$9990,3)</f>
        <v>D+</v>
      </c>
      <c r="D25" s="12" t="str">
        <f>VLOOKUP($A25,'MG Universe'!$A$2:$S$9990,4)</f>
        <v>S</v>
      </c>
      <c r="E25" s="12" t="str">
        <f>VLOOKUP($A25,'MG Universe'!$A$2:$S$9990,5)</f>
        <v>F</v>
      </c>
      <c r="F25" s="13" t="str">
        <f>VLOOKUP($A25,'MG Universe'!$A$2:$S$9990,6)</f>
        <v>SF</v>
      </c>
      <c r="G25" s="77">
        <f>VLOOKUP($A25,'MG Universe'!$A$2:$S$9990,7)</f>
        <v>43425</v>
      </c>
      <c r="H25" s="15">
        <f>VLOOKUP($A25,'MG Universe'!$A$2:$S$9990,8)</f>
        <v>305.75</v>
      </c>
      <c r="I25" s="15">
        <f>VLOOKUP($A25,'MG Universe'!$A$2:$S$9990,9)</f>
        <v>9.52</v>
      </c>
      <c r="J25" s="15">
        <f>VLOOKUP($A25,'MG Universe'!$A$2:$S$9990,10)</f>
        <v>268.20999999999998</v>
      </c>
      <c r="K25" s="16">
        <f>VLOOKUP($A25,'MG Universe'!$A$2:$S$9990,11)</f>
        <v>0.87719999999999998</v>
      </c>
      <c r="L25" s="78">
        <f>VLOOKUP($A25,'MG Universe'!$A$2:$S$9990,12)</f>
        <v>28.17</v>
      </c>
      <c r="M25" s="16">
        <f>VLOOKUP($A25,'MG Universe'!$A$2:$S$9990,13)</f>
        <v>1.0699999999999999E-2</v>
      </c>
      <c r="N25" s="79">
        <f>VLOOKUP($A25,'MG Universe'!$A$2:$S$9990,14)</f>
        <v>0.9</v>
      </c>
      <c r="O25" s="79">
        <f>VLOOKUP($A25,'MG Universe'!$A$2:$S$9990,15)</f>
        <v>0.69</v>
      </c>
      <c r="P25" s="15">
        <f>VLOOKUP($A25,'MG Universe'!$A$2:$S$9990,16)</f>
        <v>-60.77</v>
      </c>
      <c r="Q25" s="16">
        <f>VLOOKUP($A25,'MG Universe'!$A$2:$S$9990,17)</f>
        <v>9.8400000000000001E-2</v>
      </c>
      <c r="R25" s="80">
        <f>VLOOKUP($A25,'MG Universe'!$A$2:$S$9990,18)</f>
        <v>8</v>
      </c>
      <c r="S25" s="15">
        <f>VLOOKUP($A25,'MG Universe'!$A$2:$S$9990,19)</f>
        <v>115.81</v>
      </c>
    </row>
    <row r="26" spans="1:19" x14ac:dyDescent="0.25">
      <c r="A26" s="11" t="s">
        <v>1644</v>
      </c>
      <c r="B26" s="12" t="str">
        <f>VLOOKUP($A26,'MG Universe'!$A$2:$S$9990,2)</f>
        <v>United Technologies Corporation</v>
      </c>
      <c r="C26" s="12" t="str">
        <f>VLOOKUP($A26,'MG Universe'!$A$2:$S$9990,3)</f>
        <v>B</v>
      </c>
      <c r="D26" s="12" t="str">
        <f>VLOOKUP($A26,'MG Universe'!$A$2:$S$9990,4)</f>
        <v>E</v>
      </c>
      <c r="E26" s="12" t="str">
        <f>VLOOKUP($A26,'MG Universe'!$A$2:$S$9990,5)</f>
        <v>O</v>
      </c>
      <c r="F26" s="13" t="str">
        <f>VLOOKUP($A26,'MG Universe'!$A$2:$S$9990,6)</f>
        <v>EO</v>
      </c>
      <c r="G26" s="77">
        <f>VLOOKUP($A26,'MG Universe'!$A$2:$S$9990,7)</f>
        <v>43425</v>
      </c>
      <c r="H26" s="15">
        <f>VLOOKUP($A26,'MG Universe'!$A$2:$S$9990,8)</f>
        <v>77.03</v>
      </c>
      <c r="I26" s="15">
        <f>VLOOKUP($A26,'MG Universe'!$A$2:$S$9990,9)</f>
        <v>6.72</v>
      </c>
      <c r="J26" s="15">
        <f>VLOOKUP($A26,'MG Universe'!$A$2:$S$9990,10)</f>
        <v>119.14</v>
      </c>
      <c r="K26" s="16">
        <f>VLOOKUP($A26,'MG Universe'!$A$2:$S$9990,11)</f>
        <v>1.5467</v>
      </c>
      <c r="L26" s="78">
        <f>VLOOKUP($A26,'MG Universe'!$A$2:$S$9990,12)</f>
        <v>17.73</v>
      </c>
      <c r="M26" s="16">
        <f>VLOOKUP($A26,'MG Universe'!$A$2:$S$9990,13)</f>
        <v>2.2800000000000001E-2</v>
      </c>
      <c r="N26" s="79">
        <f>VLOOKUP($A26,'MG Universe'!$A$2:$S$9990,14)</f>
        <v>1.2</v>
      </c>
      <c r="O26" s="79">
        <f>VLOOKUP($A26,'MG Universe'!$A$2:$S$9990,15)</f>
        <v>1.52</v>
      </c>
      <c r="P26" s="15">
        <f>VLOOKUP($A26,'MG Universe'!$A$2:$S$9990,16)</f>
        <v>-50.49</v>
      </c>
      <c r="Q26" s="16">
        <f>VLOOKUP($A26,'MG Universe'!$A$2:$S$9990,17)</f>
        <v>4.6100000000000002E-2</v>
      </c>
      <c r="R26" s="80">
        <f>VLOOKUP($A26,'MG Universe'!$A$2:$S$9990,18)</f>
        <v>20</v>
      </c>
      <c r="S26" s="15">
        <f>VLOOKUP($A26,'MG Universe'!$A$2:$S$9990,19)</f>
        <v>77.099999999999994</v>
      </c>
    </row>
    <row r="27" spans="1:19" x14ac:dyDescent="0.25">
      <c r="A27" s="11" t="s">
        <v>1646</v>
      </c>
      <c r="B27" s="12" t="str">
        <f>VLOOKUP($A27,'MG Universe'!$A$2:$S$9990,2)</f>
        <v>Visa Inc Class A</v>
      </c>
      <c r="C27" s="12" t="str">
        <f>VLOOKUP($A27,'MG Universe'!$A$2:$S$9990,3)</f>
        <v>C</v>
      </c>
      <c r="D27" s="12" t="str">
        <f>VLOOKUP($A27,'MG Universe'!$A$2:$S$9990,4)</f>
        <v>E</v>
      </c>
      <c r="E27" s="12" t="str">
        <f>VLOOKUP($A27,'MG Universe'!$A$2:$S$9990,5)</f>
        <v>F</v>
      </c>
      <c r="F27" s="13" t="str">
        <f>VLOOKUP($A27,'MG Universe'!$A$2:$S$9990,6)</f>
        <v>EF</v>
      </c>
      <c r="G27" s="77">
        <f>VLOOKUP($A27,'MG Universe'!$A$2:$S$9990,7)</f>
        <v>43425</v>
      </c>
      <c r="H27" s="15">
        <f>VLOOKUP($A27,'MG Universe'!$A$2:$S$9990,8)</f>
        <v>150</v>
      </c>
      <c r="I27" s="15">
        <f>VLOOKUP($A27,'MG Universe'!$A$2:$S$9990,9)</f>
        <v>3.97</v>
      </c>
      <c r="J27" s="15">
        <f>VLOOKUP($A27,'MG Universe'!$A$2:$S$9990,10)</f>
        <v>141.5</v>
      </c>
      <c r="K27" s="16">
        <f>VLOOKUP($A27,'MG Universe'!$A$2:$S$9990,11)</f>
        <v>0.94330000000000003</v>
      </c>
      <c r="L27" s="78">
        <f>VLOOKUP($A27,'MG Universe'!$A$2:$S$9990,12)</f>
        <v>35.64</v>
      </c>
      <c r="M27" s="16">
        <f>VLOOKUP($A27,'MG Universe'!$A$2:$S$9990,13)</f>
        <v>5.8999999999999999E-3</v>
      </c>
      <c r="N27" s="79">
        <f>VLOOKUP($A27,'MG Universe'!$A$2:$S$9990,14)</f>
        <v>1</v>
      </c>
      <c r="O27" s="79">
        <f>VLOOKUP($A27,'MG Universe'!$A$2:$S$9990,15)</f>
        <v>1.61</v>
      </c>
      <c r="P27" s="15">
        <f>VLOOKUP($A27,'MG Universe'!$A$2:$S$9990,16)</f>
        <v>-7.38</v>
      </c>
      <c r="Q27" s="16">
        <f>VLOOKUP($A27,'MG Universe'!$A$2:$S$9990,17)</f>
        <v>0.13569999999999999</v>
      </c>
      <c r="R27" s="80">
        <f>VLOOKUP($A27,'MG Universe'!$A$2:$S$9990,18)</f>
        <v>11</v>
      </c>
      <c r="S27" s="15">
        <f>VLOOKUP($A27,'MG Universe'!$A$2:$S$9990,19)</f>
        <v>38.159999999999997</v>
      </c>
    </row>
    <row r="28" spans="1:19" x14ac:dyDescent="0.25">
      <c r="A28" s="11" t="s">
        <v>1668</v>
      </c>
      <c r="B28" s="12" t="str">
        <f>VLOOKUP($A28,'MG Universe'!$A$2:$S$9990,2)</f>
        <v>Verizon Communications Inc.</v>
      </c>
      <c r="C28" s="12" t="str">
        <f>VLOOKUP($A28,'MG Universe'!$A$2:$S$9990,3)</f>
        <v>C</v>
      </c>
      <c r="D28" s="12" t="str">
        <f>VLOOKUP($A28,'MG Universe'!$A$2:$S$9990,4)</f>
        <v>S</v>
      </c>
      <c r="E28" s="12" t="str">
        <f>VLOOKUP($A28,'MG Universe'!$A$2:$S$9990,5)</f>
        <v>U</v>
      </c>
      <c r="F28" s="13" t="str">
        <f>VLOOKUP($A28,'MG Universe'!$A$2:$S$9990,6)</f>
        <v>SU</v>
      </c>
      <c r="G28" s="77">
        <f>VLOOKUP($A28,'MG Universe'!$A$2:$S$9990,7)</f>
        <v>43432</v>
      </c>
      <c r="H28" s="15">
        <f>VLOOKUP($A28,'MG Universe'!$A$2:$S$9990,8)</f>
        <v>187.32</v>
      </c>
      <c r="I28" s="15">
        <f>VLOOKUP($A28,'MG Universe'!$A$2:$S$9990,9)</f>
        <v>4.87</v>
      </c>
      <c r="J28" s="15">
        <f>VLOOKUP($A28,'MG Universe'!$A$2:$S$9990,10)</f>
        <v>54.04</v>
      </c>
      <c r="K28" s="16">
        <f>VLOOKUP($A28,'MG Universe'!$A$2:$S$9990,11)</f>
        <v>0.28849999999999998</v>
      </c>
      <c r="L28" s="78">
        <f>VLOOKUP($A28,'MG Universe'!$A$2:$S$9990,12)</f>
        <v>11.1</v>
      </c>
      <c r="M28" s="16">
        <f>VLOOKUP($A28,'MG Universe'!$A$2:$S$9990,13)</f>
        <v>4.3299999999999998E-2</v>
      </c>
      <c r="N28" s="79">
        <f>VLOOKUP($A28,'MG Universe'!$A$2:$S$9990,14)</f>
        <v>0.5</v>
      </c>
      <c r="O28" s="79">
        <f>VLOOKUP($A28,'MG Universe'!$A$2:$S$9990,15)</f>
        <v>0.97</v>
      </c>
      <c r="P28" s="15">
        <f>VLOOKUP($A28,'MG Universe'!$A$2:$S$9990,16)</f>
        <v>-42.59</v>
      </c>
      <c r="Q28" s="16">
        <f>VLOOKUP($A28,'MG Universe'!$A$2:$S$9990,17)</f>
        <v>1.2999999999999999E-2</v>
      </c>
      <c r="R28" s="80">
        <f>VLOOKUP($A28,'MG Universe'!$A$2:$S$9990,18)</f>
        <v>11</v>
      </c>
      <c r="S28" s="15">
        <f>VLOOKUP($A28,'MG Universe'!$A$2:$S$9990,19)</f>
        <v>32.89</v>
      </c>
    </row>
    <row r="29" spans="1:19" x14ac:dyDescent="0.25">
      <c r="A29" s="11" t="s">
        <v>72</v>
      </c>
      <c r="B29" s="12" t="str">
        <f>VLOOKUP($A29,'MG Universe'!$A$2:$S$9990,2)</f>
        <v>Walgreens Boots Alliance Inc</v>
      </c>
      <c r="C29" s="12" t="str">
        <f>VLOOKUP($A29,'MG Universe'!$A$2:$S$9990,3)</f>
        <v>B+</v>
      </c>
      <c r="D29" s="12" t="str">
        <f>VLOOKUP($A29,'MG Universe'!$A$2:$S$9990,4)</f>
        <v>D</v>
      </c>
      <c r="E29" s="12" t="str">
        <f>VLOOKUP($A29,'MG Universe'!$A$2:$S$9990,5)</f>
        <v>U</v>
      </c>
      <c r="F29" s="13" t="str">
        <f>VLOOKUP($A29,'MG Universe'!$A$2:$S$9990,6)</f>
        <v>DU</v>
      </c>
      <c r="G29" s="77">
        <f>VLOOKUP($A29,'MG Universe'!$A$2:$S$9990,7)</f>
        <v>43452</v>
      </c>
      <c r="H29" s="15">
        <f>VLOOKUP($A29,'MG Universe'!$A$2:$S$9990,8)</f>
        <v>139.16999999999999</v>
      </c>
      <c r="I29" s="15">
        <f>VLOOKUP($A29,'MG Universe'!$A$2:$S$9990,9)</f>
        <v>4.87</v>
      </c>
      <c r="J29" s="15">
        <f>VLOOKUP($A29,'MG Universe'!$A$2:$S$9990,10)</f>
        <v>71.459999999999994</v>
      </c>
      <c r="K29" s="16">
        <f>VLOOKUP($A29,'MG Universe'!$A$2:$S$9990,11)</f>
        <v>0.51349999999999996</v>
      </c>
      <c r="L29" s="78">
        <f>VLOOKUP($A29,'MG Universe'!$A$2:$S$9990,12)</f>
        <v>14.67</v>
      </c>
      <c r="M29" s="16">
        <f>VLOOKUP($A29,'MG Universe'!$A$2:$S$9990,13)</f>
        <v>2.29E-2</v>
      </c>
      <c r="N29" s="79">
        <f>VLOOKUP($A29,'MG Universe'!$A$2:$S$9990,14)</f>
        <v>1</v>
      </c>
      <c r="O29" s="79">
        <f>VLOOKUP($A29,'MG Universe'!$A$2:$S$9990,15)</f>
        <v>0.82</v>
      </c>
      <c r="P29" s="15">
        <f>VLOOKUP($A29,'MG Universe'!$A$2:$S$9990,16)</f>
        <v>-24.11</v>
      </c>
      <c r="Q29" s="16">
        <f>VLOOKUP($A29,'MG Universe'!$A$2:$S$9990,17)</f>
        <v>3.09E-2</v>
      </c>
      <c r="R29" s="80">
        <f>VLOOKUP($A29,'MG Universe'!$A$2:$S$9990,18)</f>
        <v>15</v>
      </c>
      <c r="S29" s="15">
        <f>VLOOKUP($A29,'MG Universe'!$A$2:$S$9990,19)</f>
        <v>60.62</v>
      </c>
    </row>
    <row r="30" spans="1:19" x14ac:dyDescent="0.25">
      <c r="A30" s="11" t="s">
        <v>1691</v>
      </c>
      <c r="B30" s="12" t="str">
        <f>VLOOKUP($A30,'MG Universe'!$A$2:$S$9990,2)</f>
        <v>Walmart Inc</v>
      </c>
      <c r="C30" s="12" t="str">
        <f>VLOOKUP($A30,'MG Universe'!$A$2:$S$9990,3)</f>
        <v>C</v>
      </c>
      <c r="D30" s="12" t="str">
        <f>VLOOKUP($A30,'MG Universe'!$A$2:$S$9990,4)</f>
        <v>S</v>
      </c>
      <c r="E30" s="12" t="str">
        <f>VLOOKUP($A30,'MG Universe'!$A$2:$S$9990,5)</f>
        <v>O</v>
      </c>
      <c r="F30" s="13" t="str">
        <f>VLOOKUP($A30,'MG Universe'!$A$2:$S$9990,6)</f>
        <v>SO</v>
      </c>
      <c r="G30" s="77">
        <f>VLOOKUP($A30,'MG Universe'!$A$2:$S$9990,7)</f>
        <v>43432</v>
      </c>
      <c r="H30" s="15">
        <f>VLOOKUP($A30,'MG Universe'!$A$2:$S$9990,8)</f>
        <v>15.47</v>
      </c>
      <c r="I30" s="15">
        <f>VLOOKUP($A30,'MG Universe'!$A$2:$S$9990,9)</f>
        <v>4.12</v>
      </c>
      <c r="J30" s="15">
        <f>VLOOKUP($A30,'MG Universe'!$A$2:$S$9990,10)</f>
        <v>94.77</v>
      </c>
      <c r="K30" s="16">
        <f>VLOOKUP($A30,'MG Universe'!$A$2:$S$9990,11)</f>
        <v>6.1261000000000001</v>
      </c>
      <c r="L30" s="78">
        <f>VLOOKUP($A30,'MG Universe'!$A$2:$S$9990,12)</f>
        <v>23</v>
      </c>
      <c r="M30" s="16">
        <f>VLOOKUP($A30,'MG Universe'!$A$2:$S$9990,13)</f>
        <v>2.1499999999999998E-2</v>
      </c>
      <c r="N30" s="79">
        <f>VLOOKUP($A30,'MG Universe'!$A$2:$S$9990,14)</f>
        <v>0.3</v>
      </c>
      <c r="O30" s="79">
        <f>VLOOKUP($A30,'MG Universe'!$A$2:$S$9990,15)</f>
        <v>0.81</v>
      </c>
      <c r="P30" s="15">
        <f>VLOOKUP($A30,'MG Universe'!$A$2:$S$9990,16)</f>
        <v>-26.41</v>
      </c>
      <c r="Q30" s="16">
        <f>VLOOKUP($A30,'MG Universe'!$A$2:$S$9990,17)</f>
        <v>7.2499999999999995E-2</v>
      </c>
      <c r="R30" s="80">
        <f>VLOOKUP($A30,'MG Universe'!$A$2:$S$9990,18)</f>
        <v>20</v>
      </c>
      <c r="S30" s="15">
        <f>VLOOKUP($A30,'MG Universe'!$A$2:$S$9990,19)</f>
        <v>50.28</v>
      </c>
    </row>
    <row r="31" spans="1:19" x14ac:dyDescent="0.25">
      <c r="A31" s="11" t="s">
        <v>1711</v>
      </c>
      <c r="B31" s="12" t="str">
        <f>VLOOKUP($A31,'MG Universe'!$A$2:$S$9990,2)</f>
        <v>Exxon Mobil Corporation</v>
      </c>
      <c r="C31" s="12" t="str">
        <f>VLOOKUP($A31,'MG Universe'!$A$2:$S$9990,3)</f>
        <v>D+</v>
      </c>
      <c r="D31" s="12" t="str">
        <f>VLOOKUP($A31,'MG Universe'!$A$2:$S$9990,4)</f>
        <v>S</v>
      </c>
      <c r="E31" s="12" t="str">
        <f>VLOOKUP($A31,'MG Universe'!$A$2:$S$9990,5)</f>
        <v>O</v>
      </c>
      <c r="F31" s="13" t="str">
        <f>VLOOKUP($A31,'MG Universe'!$A$2:$S$9990,6)</f>
        <v>SO</v>
      </c>
      <c r="G31" s="77">
        <f>VLOOKUP($A31,'MG Universe'!$A$2:$S$9990,7)</f>
        <v>43421</v>
      </c>
      <c r="H31" s="15">
        <f>VLOOKUP($A31,'MG Universe'!$A$2:$S$9990,8)</f>
        <v>0</v>
      </c>
      <c r="I31" s="15">
        <f>VLOOKUP($A31,'MG Universe'!$A$2:$S$9990,9)</f>
        <v>4.1399999999999997</v>
      </c>
      <c r="J31" s="15">
        <f>VLOOKUP($A31,'MG Universe'!$A$2:$S$9990,10)</f>
        <v>74.819999999999993</v>
      </c>
      <c r="K31" s="16" t="str">
        <f>VLOOKUP($A31,'MG Universe'!$A$2:$S$9990,11)</f>
        <v>N/A</v>
      </c>
      <c r="L31" s="78">
        <f>VLOOKUP($A31,'MG Universe'!$A$2:$S$9990,12)</f>
        <v>18.07</v>
      </c>
      <c r="M31" s="16">
        <f>VLOOKUP($A31,'MG Universe'!$A$2:$S$9990,13)</f>
        <v>4.0899999999999999E-2</v>
      </c>
      <c r="N31" s="79">
        <f>VLOOKUP($A31,'MG Universe'!$A$2:$S$9990,14)</f>
        <v>0.9</v>
      </c>
      <c r="O31" s="79">
        <f>VLOOKUP($A31,'MG Universe'!$A$2:$S$9990,15)</f>
        <v>0.83</v>
      </c>
      <c r="P31" s="15">
        <f>VLOOKUP($A31,'MG Universe'!$A$2:$S$9990,16)</f>
        <v>-24.31</v>
      </c>
      <c r="Q31" s="16">
        <f>VLOOKUP($A31,'MG Universe'!$A$2:$S$9990,17)</f>
        <v>4.7899999999999998E-2</v>
      </c>
      <c r="R31" s="80">
        <f>VLOOKUP($A31,'MG Universe'!$A$2:$S$9990,18)</f>
        <v>15</v>
      </c>
      <c r="S31" s="15">
        <f>VLOOKUP($A31,'MG Universe'!$A$2:$S$9990,19)</f>
        <v>67.180000000000007</v>
      </c>
    </row>
    <row r="33" spans="1:2" x14ac:dyDescent="0.25">
      <c r="A33" s="17" t="s">
        <v>1724</v>
      </c>
      <c r="B33">
        <f>SUM(J2:J31)/'Market Overview'!B18</f>
        <v>0.14748070177662914</v>
      </c>
    </row>
  </sheetData>
  <autoFilter ref="A1:S31" xr:uid="{00000000-0009-0000-0000-000004000000}">
    <sortState ref="A2:S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6"/>
  <sheetViews>
    <sheetView workbookViewId="0"/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8" width="10.5703125" bestFit="1" customWidth="1"/>
    <col min="9" max="9" width="10.5703125" customWidth="1"/>
    <col min="10" max="10" width="10.5703125" style="10" bestFit="1" customWidth="1"/>
    <col min="11" max="11" width="10.140625" style="4" bestFit="1" customWidth="1"/>
    <col min="12" max="12" width="10.140625" style="3" bestFit="1" customWidth="1"/>
    <col min="13" max="13" width="7.7109375" style="4" bestFit="1" customWidth="1"/>
    <col min="14" max="14" width="5.5703125" bestFit="1" customWidth="1"/>
    <col min="15" max="15" width="7.7109375" style="3" bestFit="1" customWidth="1"/>
    <col min="16" max="16" width="11.28515625" style="10" bestFit="1" customWidth="1"/>
    <col min="17" max="17" width="10.140625" style="4" bestFit="1" customWidth="1"/>
    <col min="18" max="18" width="11.85546875" style="81" bestFit="1" customWidth="1"/>
    <col min="19" max="19" width="9" style="10" bestFit="1" customWidth="1"/>
    <col min="20" max="20" width="21.7109375" style="10" bestFit="1" customWidth="1"/>
    <col min="21" max="21" width="18.85546875" bestFit="1" customWidth="1"/>
    <col min="22" max="22" width="24" bestFit="1" customWidth="1"/>
  </cols>
  <sheetData>
    <row r="1" spans="1:22" ht="60.75" thickBot="1" x14ac:dyDescent="0.3">
      <c r="A1" s="89" t="str">
        <f>'MG Universe'!A1</f>
        <v>Ticker</v>
      </c>
      <c r="B1" s="88" t="str">
        <f>'MG Universe'!B1</f>
        <v>Name with Link</v>
      </c>
      <c r="C1" s="89" t="s">
        <v>23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38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89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8" t="s">
        <v>39</v>
      </c>
      <c r="U1" s="96" t="s">
        <v>40</v>
      </c>
      <c r="V1" s="96" t="s">
        <v>41</v>
      </c>
    </row>
    <row r="2" spans="1:22" ht="15.75" thickBot="1" x14ac:dyDescent="0.3">
      <c r="A2" s="119" t="s">
        <v>52</v>
      </c>
      <c r="B2" s="12" t="str">
        <f>VLOOKUP($A2,'MG Universe'!$A$2:$S$9990,2)</f>
        <v>Agilent Technologies Inc</v>
      </c>
      <c r="C2" s="12" t="str">
        <f>VLOOKUP($A2,'MG Universe'!$A$2:$S$9990,3)</f>
        <v>C-</v>
      </c>
      <c r="D2" s="12" t="str">
        <f>VLOOKUP($A2,'MG Universe'!$A$2:$S$9990,4)</f>
        <v>E</v>
      </c>
      <c r="E2" s="12" t="str">
        <f>VLOOKUP($A2,'MG Universe'!$A$2:$S$9990,5)</f>
        <v>O</v>
      </c>
      <c r="F2" s="13" t="str">
        <f>VLOOKUP($A2,'MG Universe'!$A$2:$S$9990,6)</f>
        <v>EO</v>
      </c>
      <c r="G2" s="77">
        <f>VLOOKUP($A2,'MG Universe'!$A$2:$S$9990,7)</f>
        <v>43240</v>
      </c>
      <c r="H2" s="15">
        <f>VLOOKUP($A2,'MG Universe'!$A$2:$S$9990,8)</f>
        <v>1.0900000000000001</v>
      </c>
      <c r="I2" s="15">
        <f>VLOOKUP($A2,'MG Universe'!$A$2:$S$9990,9)</f>
        <v>1.37</v>
      </c>
      <c r="J2" s="15">
        <f>VLOOKUP($A2,'MG Universe'!$A$2:$S$9990,10)</f>
        <v>76.03</v>
      </c>
      <c r="K2" s="16">
        <f>VLOOKUP($A2,'MG Universe'!$A$2:$S$9990,11)</f>
        <v>69.752300000000005</v>
      </c>
      <c r="L2" s="78">
        <f>VLOOKUP($A2,'MG Universe'!$A$2:$S$9990,12)</f>
        <v>55.5</v>
      </c>
      <c r="M2" s="16">
        <f>VLOOKUP($A2,'MG Universe'!$A$2:$S$9990,13)</f>
        <v>7.0000000000000001E-3</v>
      </c>
      <c r="N2" s="79">
        <f>VLOOKUP($A2,'MG Universe'!$A$2:$S$9990,14)</f>
        <v>1.3</v>
      </c>
      <c r="O2" s="79">
        <f>VLOOKUP($A2,'MG Universe'!$A$2:$S$9990,15)</f>
        <v>3.32</v>
      </c>
      <c r="P2" s="15">
        <f>VLOOKUP($A2,'MG Universe'!$A$2:$S$9990,16)</f>
        <v>1.0900000000000001</v>
      </c>
      <c r="Q2" s="16">
        <f>VLOOKUP($A2,'MG Universe'!$A$2:$S$9990,17)</f>
        <v>0.23499999999999999</v>
      </c>
      <c r="R2" s="80">
        <f>VLOOKUP($A2,'MG Universe'!$A$2:$S$9990,18)</f>
        <v>2</v>
      </c>
      <c r="S2" s="15">
        <f>VLOOKUP($A2,'MG Universe'!$A$2:$V$9990,19)</f>
        <v>16.43</v>
      </c>
      <c r="T2" s="15">
        <f>VLOOKUP($A2,'MG Universe'!$A$2:$V$9990,20)</f>
        <v>24218063601</v>
      </c>
      <c r="U2" s="15" t="str">
        <f>VLOOKUP($A2,'MG Universe'!$A$2:$V$9990,21)</f>
        <v>Large</v>
      </c>
      <c r="V2" s="15" t="str">
        <f>VLOOKUP($A2,'MG Universe'!$A$2:$V$9990,22)</f>
        <v>Medical</v>
      </c>
    </row>
    <row r="3" spans="1:22" ht="15.75" thickBot="1" x14ac:dyDescent="0.3">
      <c r="A3" s="119" t="s">
        <v>88</v>
      </c>
      <c r="B3" s="12" t="str">
        <f>VLOOKUP($A3,'MG Universe'!$A$2:$S$9990,2)</f>
        <v>American Airlines Group Inc</v>
      </c>
      <c r="C3" s="12" t="str">
        <f>VLOOKUP($A3,'MG Universe'!$A$2:$S$9990,3)</f>
        <v>C-</v>
      </c>
      <c r="D3" s="12" t="str">
        <f>VLOOKUP($A3,'MG Universe'!$A$2:$S$9990,4)</f>
        <v>S</v>
      </c>
      <c r="E3" s="12" t="str">
        <f>VLOOKUP($A3,'MG Universe'!$A$2:$S$9990,5)</f>
        <v>U</v>
      </c>
      <c r="F3" s="13" t="str">
        <f>VLOOKUP($A3,'MG Universe'!$A$2:$S$9990,6)</f>
        <v>SU</v>
      </c>
      <c r="G3" s="77">
        <f>VLOOKUP($A3,'MG Universe'!$A$2:$S$9990,7)</f>
        <v>43242</v>
      </c>
      <c r="H3" s="15">
        <f>VLOOKUP($A3,'MG Universe'!$A$2:$S$9990,8)</f>
        <v>201.74</v>
      </c>
      <c r="I3" s="15">
        <f>VLOOKUP($A3,'MG Universe'!$A$2:$S$9990,9)</f>
        <v>5.24</v>
      </c>
      <c r="J3" s="15">
        <f>VLOOKUP($A3,'MG Universe'!$A$2:$S$9990,10)</f>
        <v>36.78</v>
      </c>
      <c r="K3" s="16">
        <f>VLOOKUP($A3,'MG Universe'!$A$2:$S$9990,11)</f>
        <v>0.18229999999999999</v>
      </c>
      <c r="L3" s="78">
        <f>VLOOKUP($A3,'MG Universe'!$A$2:$S$9990,12)</f>
        <v>7.02</v>
      </c>
      <c r="M3" s="16">
        <f>VLOOKUP($A3,'MG Universe'!$A$2:$S$9990,13)</f>
        <v>1.09E-2</v>
      </c>
      <c r="N3" s="79">
        <f>VLOOKUP($A3,'MG Universe'!$A$2:$S$9990,14)</f>
        <v>1.6</v>
      </c>
      <c r="O3" s="79">
        <f>VLOOKUP($A3,'MG Universe'!$A$2:$S$9990,15)</f>
        <v>0.56999999999999995</v>
      </c>
      <c r="P3" s="15">
        <f>VLOOKUP($A3,'MG Universe'!$A$2:$S$9990,16)</f>
        <v>-94.03</v>
      </c>
      <c r="Q3" s="16">
        <f>VLOOKUP($A3,'MG Universe'!$A$2:$S$9990,17)</f>
        <v>-7.4000000000000003E-3</v>
      </c>
      <c r="R3" s="80">
        <f>VLOOKUP($A3,'MG Universe'!$A$2:$S$9990,18)</f>
        <v>0</v>
      </c>
      <c r="S3" s="15">
        <f>VLOOKUP($A3,'MG Universe'!$A$2:$V$9990,19)</f>
        <v>28.91</v>
      </c>
      <c r="T3" s="15">
        <f>VLOOKUP($A3,'MG Universe'!$A$2:$V$9990,20)</f>
        <v>16940168617</v>
      </c>
      <c r="U3" s="15" t="str">
        <f>VLOOKUP($A3,'MG Universe'!$A$2:$V$9990,21)</f>
        <v>Large</v>
      </c>
      <c r="V3" s="15" t="str">
        <f>VLOOKUP($A3,'MG Universe'!$A$2:$V$9990,22)</f>
        <v>Airlines</v>
      </c>
    </row>
    <row r="4" spans="1:22" ht="15.75" thickBot="1" x14ac:dyDescent="0.3">
      <c r="A4" s="119" t="s">
        <v>96</v>
      </c>
      <c r="B4" s="12" t="str">
        <f>VLOOKUP($A4,'MG Universe'!$A$2:$S$9990,2)</f>
        <v>Advance Auto Parts, Inc.</v>
      </c>
      <c r="C4" s="12" t="str">
        <f>VLOOKUP($A4,'MG Universe'!$A$2:$S$9990,3)</f>
        <v>C-</v>
      </c>
      <c r="D4" s="12" t="str">
        <f>VLOOKUP($A4,'MG Universe'!$A$2:$S$9990,4)</f>
        <v>E</v>
      </c>
      <c r="E4" s="12" t="str">
        <f>VLOOKUP($A4,'MG Universe'!$A$2:$S$9990,5)</f>
        <v>O</v>
      </c>
      <c r="F4" s="13" t="str">
        <f>VLOOKUP($A4,'MG Universe'!$A$2:$S$9990,6)</f>
        <v>EO</v>
      </c>
      <c r="G4" s="77">
        <f>VLOOKUP($A4,'MG Universe'!$A$2:$S$9990,7)</f>
        <v>43279</v>
      </c>
      <c r="H4" s="15">
        <f>VLOOKUP($A4,'MG Universe'!$A$2:$S$9990,8)</f>
        <v>82.9</v>
      </c>
      <c r="I4" s="15">
        <f>VLOOKUP($A4,'MG Universe'!$A$2:$S$9990,9)</f>
        <v>6.46</v>
      </c>
      <c r="J4" s="15">
        <f>VLOOKUP($A4,'MG Universe'!$A$2:$S$9990,10)</f>
        <v>161.35</v>
      </c>
      <c r="K4" s="16">
        <f>VLOOKUP($A4,'MG Universe'!$A$2:$S$9990,11)</f>
        <v>1.9462999999999999</v>
      </c>
      <c r="L4" s="78">
        <f>VLOOKUP($A4,'MG Universe'!$A$2:$S$9990,12)</f>
        <v>24.98</v>
      </c>
      <c r="M4" s="16">
        <f>VLOOKUP($A4,'MG Universe'!$A$2:$S$9990,13)</f>
        <v>1.5E-3</v>
      </c>
      <c r="N4" s="79">
        <f>VLOOKUP($A4,'MG Universe'!$A$2:$S$9990,14)</f>
        <v>1</v>
      </c>
      <c r="O4" s="79">
        <f>VLOOKUP($A4,'MG Universe'!$A$2:$S$9990,15)</f>
        <v>1.61</v>
      </c>
      <c r="P4" s="15">
        <f>VLOOKUP($A4,'MG Universe'!$A$2:$S$9990,16)</f>
        <v>7.4</v>
      </c>
      <c r="Q4" s="16">
        <f>VLOOKUP($A4,'MG Universe'!$A$2:$S$9990,17)</f>
        <v>8.2400000000000001E-2</v>
      </c>
      <c r="R4" s="80">
        <f>VLOOKUP($A4,'MG Universe'!$A$2:$S$9990,18)</f>
        <v>0</v>
      </c>
      <c r="S4" s="15">
        <f>VLOOKUP($A4,'MG Universe'!$A$2:$V$9990,19)</f>
        <v>82.94</v>
      </c>
      <c r="T4" s="15">
        <f>VLOOKUP($A4,'MG Universe'!$A$2:$V$9990,20)</f>
        <v>11761447344</v>
      </c>
      <c r="U4" s="15" t="str">
        <f>VLOOKUP($A4,'MG Universe'!$A$2:$V$9990,21)</f>
        <v>Large</v>
      </c>
      <c r="V4" s="15" t="str">
        <f>VLOOKUP($A4,'MG Universe'!$A$2:$V$9990,22)</f>
        <v>Auto</v>
      </c>
    </row>
    <row r="5" spans="1:22" ht="15.75" thickBot="1" x14ac:dyDescent="0.3">
      <c r="A5" s="119" t="s">
        <v>98</v>
      </c>
      <c r="B5" s="12" t="str">
        <f>VLOOKUP($A5,'MG Universe'!$A$2:$S$9990,2)</f>
        <v>Apple Inc.</v>
      </c>
      <c r="C5" s="12" t="str">
        <f>VLOOKUP($A5,'MG Universe'!$A$2:$S$9990,3)</f>
        <v>C-</v>
      </c>
      <c r="D5" s="12" t="str">
        <f>VLOOKUP($A5,'MG Universe'!$A$2:$S$9990,4)</f>
        <v>S</v>
      </c>
      <c r="E5" s="12" t="str">
        <f>VLOOKUP($A5,'MG Universe'!$A$2:$S$9990,5)</f>
        <v>U</v>
      </c>
      <c r="F5" s="13" t="str">
        <f>VLOOKUP($A5,'MG Universe'!$A$2:$S$9990,6)</f>
        <v>SU</v>
      </c>
      <c r="G5" s="77">
        <f>VLOOKUP($A5,'MG Universe'!$A$2:$S$9990,7)</f>
        <v>43414</v>
      </c>
      <c r="H5" s="15">
        <f>VLOOKUP($A5,'MG Universe'!$A$2:$S$9990,8)</f>
        <v>286.14</v>
      </c>
      <c r="I5" s="15">
        <f>VLOOKUP($A5,'MG Universe'!$A$2:$S$9990,9)</f>
        <v>11.09</v>
      </c>
      <c r="J5" s="15">
        <f>VLOOKUP($A5,'MG Universe'!$A$2:$S$9990,10)</f>
        <v>171.25</v>
      </c>
      <c r="K5" s="16">
        <f>VLOOKUP($A5,'MG Universe'!$A$2:$S$9990,11)</f>
        <v>0.59850000000000003</v>
      </c>
      <c r="L5" s="78">
        <f>VLOOKUP($A5,'MG Universe'!$A$2:$S$9990,12)</f>
        <v>15.44</v>
      </c>
      <c r="M5" s="16">
        <f>VLOOKUP($A5,'MG Universe'!$A$2:$S$9990,13)</f>
        <v>1.5900000000000001E-2</v>
      </c>
      <c r="N5" s="79">
        <f>VLOOKUP($A5,'MG Universe'!$A$2:$S$9990,14)</f>
        <v>1.2</v>
      </c>
      <c r="O5" s="79">
        <f>VLOOKUP($A5,'MG Universe'!$A$2:$S$9990,15)</f>
        <v>1.1200000000000001</v>
      </c>
      <c r="P5" s="15">
        <f>VLOOKUP($A5,'MG Universe'!$A$2:$S$9990,16)</f>
        <v>-26.25</v>
      </c>
      <c r="Q5" s="16">
        <f>VLOOKUP($A5,'MG Universe'!$A$2:$S$9990,17)</f>
        <v>3.4700000000000002E-2</v>
      </c>
      <c r="R5" s="80">
        <f>VLOOKUP($A5,'MG Universe'!$A$2:$S$9990,18)</f>
        <v>7</v>
      </c>
      <c r="S5" s="15">
        <f>VLOOKUP($A5,'MG Universe'!$A$2:$V$9990,19)</f>
        <v>81.34</v>
      </c>
      <c r="T5" s="15">
        <f>VLOOKUP($A5,'MG Universe'!$A$2:$V$9990,20)</f>
        <v>807491700000</v>
      </c>
      <c r="U5" s="15" t="str">
        <f>VLOOKUP($A5,'MG Universe'!$A$2:$V$9990,21)</f>
        <v>Large</v>
      </c>
      <c r="V5" s="15" t="str">
        <f>VLOOKUP($A5,'MG Universe'!$A$2:$V$9990,22)</f>
        <v>IT Hardware</v>
      </c>
    </row>
    <row r="6" spans="1:22" ht="15.75" thickBot="1" x14ac:dyDescent="0.3">
      <c r="A6" s="119" t="s">
        <v>104</v>
      </c>
      <c r="B6" s="12" t="str">
        <f>VLOOKUP($A6,'MG Universe'!$A$2:$S$9990,2)</f>
        <v>AbbVie Inc</v>
      </c>
      <c r="C6" s="12" t="str">
        <f>VLOOKUP($A6,'MG Universe'!$A$2:$S$9990,3)</f>
        <v>B</v>
      </c>
      <c r="D6" s="12" t="str">
        <f>VLOOKUP($A6,'MG Universe'!$A$2:$S$9990,4)</f>
        <v>E</v>
      </c>
      <c r="E6" s="12" t="str">
        <f>VLOOKUP($A6,'MG Universe'!$A$2:$S$9990,5)</f>
        <v>U</v>
      </c>
      <c r="F6" s="13" t="str">
        <f>VLOOKUP($A6,'MG Universe'!$A$2:$S$9990,6)</f>
        <v>EU</v>
      </c>
      <c r="G6" s="77">
        <f>VLOOKUP($A6,'MG Universe'!$A$2:$S$9990,7)</f>
        <v>43191</v>
      </c>
      <c r="H6" s="15">
        <f>VLOOKUP($A6,'MG Universe'!$A$2:$S$9990,8)</f>
        <v>173.76</v>
      </c>
      <c r="I6" s="15">
        <f>VLOOKUP($A6,'MG Universe'!$A$2:$S$9990,9)</f>
        <v>4.51</v>
      </c>
      <c r="J6" s="15">
        <f>VLOOKUP($A6,'MG Universe'!$A$2:$S$9990,10)</f>
        <v>78.53</v>
      </c>
      <c r="K6" s="16">
        <f>VLOOKUP($A6,'MG Universe'!$A$2:$S$9990,11)</f>
        <v>0.45190000000000002</v>
      </c>
      <c r="L6" s="78">
        <f>VLOOKUP($A6,'MG Universe'!$A$2:$S$9990,12)</f>
        <v>17.41</v>
      </c>
      <c r="M6" s="16">
        <f>VLOOKUP($A6,'MG Universe'!$A$2:$S$9990,13)</f>
        <v>3.2599999999999997E-2</v>
      </c>
      <c r="N6" s="79">
        <f>VLOOKUP($A6,'MG Universe'!$A$2:$S$9990,14)</f>
        <v>1.2</v>
      </c>
      <c r="O6" s="79">
        <f>VLOOKUP($A6,'MG Universe'!$A$2:$S$9990,15)</f>
        <v>1.28</v>
      </c>
      <c r="P6" s="15">
        <f>VLOOKUP($A6,'MG Universe'!$A$2:$S$9990,16)</f>
        <v>-27.69</v>
      </c>
      <c r="Q6" s="16">
        <f>VLOOKUP($A6,'MG Universe'!$A$2:$S$9990,17)</f>
        <v>4.4600000000000001E-2</v>
      </c>
      <c r="R6" s="80">
        <f>VLOOKUP($A6,'MG Universe'!$A$2:$S$9990,18)</f>
        <v>5</v>
      </c>
      <c r="S6" s="15">
        <f>VLOOKUP($A6,'MG Universe'!$A$2:$V$9990,19)</f>
        <v>22.85</v>
      </c>
      <c r="T6" s="15">
        <f>VLOOKUP($A6,'MG Universe'!$A$2:$V$9990,20)</f>
        <v>118126080643</v>
      </c>
      <c r="U6" s="15" t="str">
        <f>VLOOKUP($A6,'MG Universe'!$A$2:$V$9990,21)</f>
        <v>Large</v>
      </c>
      <c r="V6" s="15" t="str">
        <f>VLOOKUP($A6,'MG Universe'!$A$2:$V$9990,22)</f>
        <v>Pharmaceuticals</v>
      </c>
    </row>
    <row r="7" spans="1:22" ht="15.75" thickBot="1" x14ac:dyDescent="0.3">
      <c r="A7" s="119" t="s">
        <v>109</v>
      </c>
      <c r="B7" s="12" t="str">
        <f>VLOOKUP($A7,'MG Universe'!$A$2:$S$9990,2)</f>
        <v>AmerisourceBergen Corp.</v>
      </c>
      <c r="C7" s="12" t="str">
        <f>VLOOKUP($A7,'MG Universe'!$A$2:$S$9990,3)</f>
        <v>C-</v>
      </c>
      <c r="D7" s="12" t="str">
        <f>VLOOKUP($A7,'MG Universe'!$A$2:$S$9990,4)</f>
        <v>S</v>
      </c>
      <c r="E7" s="12" t="str">
        <f>VLOOKUP($A7,'MG Universe'!$A$2:$S$9990,5)</f>
        <v>U</v>
      </c>
      <c r="F7" s="13" t="str">
        <f>VLOOKUP($A7,'MG Universe'!$A$2:$S$9990,6)</f>
        <v>SU</v>
      </c>
      <c r="G7" s="77">
        <f>VLOOKUP($A7,'MG Universe'!$A$2:$S$9990,7)</f>
        <v>43196</v>
      </c>
      <c r="H7" s="15">
        <f>VLOOKUP($A7,'MG Universe'!$A$2:$S$9990,8)</f>
        <v>147.82</v>
      </c>
      <c r="I7" s="15">
        <f>VLOOKUP($A7,'MG Universe'!$A$2:$S$9990,9)</f>
        <v>3.84</v>
      </c>
      <c r="J7" s="15">
        <f>VLOOKUP($A7,'MG Universe'!$A$2:$S$9990,10)</f>
        <v>84.45</v>
      </c>
      <c r="K7" s="16">
        <f>VLOOKUP($A7,'MG Universe'!$A$2:$S$9990,11)</f>
        <v>0.57130000000000003</v>
      </c>
      <c r="L7" s="78">
        <f>VLOOKUP($A7,'MG Universe'!$A$2:$S$9990,12)</f>
        <v>21.99</v>
      </c>
      <c r="M7" s="16">
        <f>VLOOKUP($A7,'MG Universe'!$A$2:$S$9990,13)</f>
        <v>1.7299999999999999E-2</v>
      </c>
      <c r="N7" s="79">
        <f>VLOOKUP($A7,'MG Universe'!$A$2:$S$9990,14)</f>
        <v>1.1000000000000001</v>
      </c>
      <c r="O7" s="79">
        <f>VLOOKUP($A7,'MG Universe'!$A$2:$S$9990,15)</f>
        <v>0.95</v>
      </c>
      <c r="P7" s="15">
        <f>VLOOKUP($A7,'MG Universe'!$A$2:$S$9990,16)</f>
        <v>-37.090000000000003</v>
      </c>
      <c r="Q7" s="16">
        <f>VLOOKUP($A7,'MG Universe'!$A$2:$S$9990,17)</f>
        <v>6.7500000000000004E-2</v>
      </c>
      <c r="R7" s="80">
        <f>VLOOKUP($A7,'MG Universe'!$A$2:$S$9990,18)</f>
        <v>12</v>
      </c>
      <c r="S7" s="15">
        <f>VLOOKUP($A7,'MG Universe'!$A$2:$V$9990,19)</f>
        <v>37.07</v>
      </c>
      <c r="T7" s="15">
        <f>VLOOKUP($A7,'MG Universe'!$A$2:$V$9990,20)</f>
        <v>17826549855</v>
      </c>
      <c r="U7" s="15" t="str">
        <f>VLOOKUP($A7,'MG Universe'!$A$2:$V$9990,21)</f>
        <v>Large</v>
      </c>
      <c r="V7" s="15" t="str">
        <f>VLOOKUP($A7,'MG Universe'!$A$2:$V$9990,22)</f>
        <v>Pharmaceuticals</v>
      </c>
    </row>
    <row r="8" spans="1:22" ht="15.75" thickBot="1" x14ac:dyDescent="0.3">
      <c r="A8" s="119" t="s">
        <v>1725</v>
      </c>
      <c r="B8" s="12" t="str">
        <f>VLOOKUP($A8,'MG Universe'!$A$2:$S$9990,2)</f>
        <v>ABIOMED, Inc.</v>
      </c>
      <c r="C8" s="12" t="str">
        <f>VLOOKUP($A8,'MG Universe'!$A$2:$S$9990,3)</f>
        <v>C-</v>
      </c>
      <c r="D8" s="12" t="str">
        <f>VLOOKUP($A8,'MG Universe'!$A$2:$S$9990,4)</f>
        <v>E</v>
      </c>
      <c r="E8" s="12" t="str">
        <f>VLOOKUP($A8,'MG Universe'!$A$2:$S$9990,5)</f>
        <v>O</v>
      </c>
      <c r="F8" s="13" t="str">
        <f>VLOOKUP($A8,'MG Universe'!$A$2:$S$9990,6)</f>
        <v>EO</v>
      </c>
      <c r="G8" s="77">
        <f>VLOOKUP($A8,'MG Universe'!$A$2:$S$9990,7)</f>
        <v>43500</v>
      </c>
      <c r="H8" s="15">
        <f>VLOOKUP($A8,'MG Universe'!$A$2:$S$9990,8)</f>
        <v>96.79</v>
      </c>
      <c r="I8" s="15">
        <f>VLOOKUP($A8,'MG Universe'!$A$2:$S$9990,9)</f>
        <v>2.5099999999999998</v>
      </c>
      <c r="J8" s="15">
        <f>VLOOKUP($A8,'MG Universe'!$A$2:$S$9990,10)</f>
        <v>330.41</v>
      </c>
      <c r="K8" s="16">
        <f>VLOOKUP($A8,'MG Universe'!$A$2:$S$9990,11)</f>
        <v>3.4137</v>
      </c>
      <c r="L8" s="78">
        <f>VLOOKUP($A8,'MG Universe'!$A$2:$S$9990,12)</f>
        <v>131.63999999999999</v>
      </c>
      <c r="M8" s="16">
        <f>VLOOKUP($A8,'MG Universe'!$A$2:$S$9990,13)</f>
        <v>0</v>
      </c>
      <c r="N8" s="79">
        <f>VLOOKUP($A8,'MG Universe'!$A$2:$S$9990,14)</f>
        <v>0.4</v>
      </c>
      <c r="O8" s="79">
        <f>VLOOKUP($A8,'MG Universe'!$A$2:$S$9990,15)</f>
        <v>6.76</v>
      </c>
      <c r="P8" s="15">
        <f>VLOOKUP($A8,'MG Universe'!$A$2:$S$9990,16)</f>
        <v>11.62</v>
      </c>
      <c r="Q8" s="16">
        <f>VLOOKUP($A8,'MG Universe'!$A$2:$S$9990,17)</f>
        <v>0.61570000000000003</v>
      </c>
      <c r="R8" s="80">
        <f>VLOOKUP($A8,'MG Universe'!$A$2:$S$9990,18)</f>
        <v>0</v>
      </c>
      <c r="S8" s="15">
        <f>VLOOKUP($A8,'MG Universe'!$A$2:$V$9990,19)</f>
        <v>37.44</v>
      </c>
      <c r="T8" s="15">
        <f>VLOOKUP($A8,'MG Universe'!$A$2:$V$9990,20)</f>
        <v>14887613945</v>
      </c>
      <c r="U8" s="15" t="str">
        <f>VLOOKUP($A8,'MG Universe'!$A$2:$V$9990,21)</f>
        <v>Large</v>
      </c>
      <c r="V8" s="15" t="str">
        <f>VLOOKUP($A8,'MG Universe'!$A$2:$V$9990,22)</f>
        <v>Medical</v>
      </c>
    </row>
    <row r="9" spans="1:22" ht="15.75" thickBot="1" x14ac:dyDescent="0.3">
      <c r="A9" s="119" t="s">
        <v>111</v>
      </c>
      <c r="B9" s="12" t="str">
        <f>VLOOKUP($A9,'MG Universe'!$A$2:$S$9990,2)</f>
        <v>Abbott Laboratories</v>
      </c>
      <c r="C9" s="12" t="str">
        <f>VLOOKUP($A9,'MG Universe'!$A$2:$S$9990,3)</f>
        <v>D</v>
      </c>
      <c r="D9" s="12" t="str">
        <f>VLOOKUP($A9,'MG Universe'!$A$2:$S$9990,4)</f>
        <v>S</v>
      </c>
      <c r="E9" s="12" t="str">
        <f>VLOOKUP($A9,'MG Universe'!$A$2:$S$9990,5)</f>
        <v>O</v>
      </c>
      <c r="F9" s="13" t="str">
        <f>VLOOKUP($A9,'MG Universe'!$A$2:$S$9990,6)</f>
        <v>SO</v>
      </c>
      <c r="G9" s="77">
        <f>VLOOKUP($A9,'MG Universe'!$A$2:$S$9990,7)</f>
        <v>43228</v>
      </c>
      <c r="H9" s="15">
        <f>VLOOKUP($A9,'MG Universe'!$A$2:$S$9990,8)</f>
        <v>1.59</v>
      </c>
      <c r="I9" s="15">
        <f>VLOOKUP($A9,'MG Universe'!$A$2:$S$9990,9)</f>
        <v>1.7</v>
      </c>
      <c r="J9" s="15">
        <f>VLOOKUP($A9,'MG Universe'!$A$2:$S$9990,10)</f>
        <v>72.5</v>
      </c>
      <c r="K9" s="16">
        <f>VLOOKUP($A9,'MG Universe'!$A$2:$S$9990,11)</f>
        <v>45.597499999999997</v>
      </c>
      <c r="L9" s="78">
        <f>VLOOKUP($A9,'MG Universe'!$A$2:$S$9990,12)</f>
        <v>42.65</v>
      </c>
      <c r="M9" s="16">
        <f>VLOOKUP($A9,'MG Universe'!$A$2:$S$9990,13)</f>
        <v>1.46E-2</v>
      </c>
      <c r="N9" s="79">
        <f>VLOOKUP($A9,'MG Universe'!$A$2:$S$9990,14)</f>
        <v>1.1000000000000001</v>
      </c>
      <c r="O9" s="79">
        <f>VLOOKUP($A9,'MG Universe'!$A$2:$S$9990,15)</f>
        <v>1.66</v>
      </c>
      <c r="P9" s="15">
        <f>VLOOKUP($A9,'MG Universe'!$A$2:$S$9990,16)</f>
        <v>-13.9</v>
      </c>
      <c r="Q9" s="16">
        <f>VLOOKUP($A9,'MG Universe'!$A$2:$S$9990,17)</f>
        <v>0.17069999999999999</v>
      </c>
      <c r="R9" s="80">
        <f>VLOOKUP($A9,'MG Universe'!$A$2:$S$9990,18)</f>
        <v>4</v>
      </c>
      <c r="S9" s="15">
        <f>VLOOKUP($A9,'MG Universe'!$A$2:$V$9990,19)</f>
        <v>33.71</v>
      </c>
      <c r="T9" s="15">
        <f>VLOOKUP($A9,'MG Universe'!$A$2:$V$9990,20)</f>
        <v>127334142500</v>
      </c>
      <c r="U9" s="15" t="str">
        <f>VLOOKUP($A9,'MG Universe'!$A$2:$V$9990,21)</f>
        <v>Large</v>
      </c>
      <c r="V9" s="15" t="str">
        <f>VLOOKUP($A9,'MG Universe'!$A$2:$V$9990,22)</f>
        <v>Medical</v>
      </c>
    </row>
    <row r="10" spans="1:22" ht="15.75" thickBot="1" x14ac:dyDescent="0.3">
      <c r="A10" s="119" t="s">
        <v>118</v>
      </c>
      <c r="B10" s="12" t="str">
        <f>VLOOKUP($A10,'MG Universe'!$A$2:$S$9990,2)</f>
        <v>Accenture Plc</v>
      </c>
      <c r="C10" s="12" t="str">
        <f>VLOOKUP($A10,'MG Universe'!$A$2:$S$9990,3)</f>
        <v>C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43207</v>
      </c>
      <c r="H10" s="15">
        <f>VLOOKUP($A10,'MG Universe'!$A$2:$S$9990,8)</f>
        <v>114.73</v>
      </c>
      <c r="I10" s="15">
        <f>VLOOKUP($A10,'MG Universe'!$A$2:$S$9990,9)</f>
        <v>5.8</v>
      </c>
      <c r="J10" s="15">
        <f>VLOOKUP($A10,'MG Universe'!$A$2:$S$9990,10)</f>
        <v>156.55000000000001</v>
      </c>
      <c r="K10" s="16">
        <f>VLOOKUP($A10,'MG Universe'!$A$2:$S$9990,11)</f>
        <v>1.3645</v>
      </c>
      <c r="L10" s="78">
        <f>VLOOKUP($A10,'MG Universe'!$A$2:$S$9990,12)</f>
        <v>26.99</v>
      </c>
      <c r="M10" s="16">
        <f>VLOOKUP($A10,'MG Universe'!$A$2:$S$9990,13)</f>
        <v>1.55E-2</v>
      </c>
      <c r="N10" s="79">
        <f>VLOOKUP($A10,'MG Universe'!$A$2:$S$9990,14)</f>
        <v>1.1000000000000001</v>
      </c>
      <c r="O10" s="79">
        <f>VLOOKUP($A10,'MG Universe'!$A$2:$S$9990,15)</f>
        <v>1.31</v>
      </c>
      <c r="P10" s="15">
        <f>VLOOKUP($A10,'MG Universe'!$A$2:$S$9990,16)</f>
        <v>-1.78</v>
      </c>
      <c r="Q10" s="16">
        <f>VLOOKUP($A10,'MG Universe'!$A$2:$S$9990,17)</f>
        <v>9.2499999999999999E-2</v>
      </c>
      <c r="R10" s="80">
        <f>VLOOKUP($A10,'MG Universe'!$A$2:$S$9990,18)</f>
        <v>6</v>
      </c>
      <c r="S10" s="15">
        <f>VLOOKUP($A10,'MG Universe'!$A$2:$V$9990,19)</f>
        <v>44.94</v>
      </c>
      <c r="T10" s="15">
        <f>VLOOKUP($A10,'MG Universe'!$A$2:$V$9990,20)</f>
        <v>99792580275</v>
      </c>
      <c r="U10" s="15" t="str">
        <f>VLOOKUP($A10,'MG Universe'!$A$2:$V$9990,21)</f>
        <v>Large</v>
      </c>
      <c r="V10" s="15" t="str">
        <f>VLOOKUP($A10,'MG Universe'!$A$2:$V$9990,22)</f>
        <v>Business Support</v>
      </c>
    </row>
    <row r="11" spans="1:22" ht="15.75" thickBot="1" x14ac:dyDescent="0.3">
      <c r="A11" s="119" t="s">
        <v>120</v>
      </c>
      <c r="B11" s="12" t="str">
        <f>VLOOKUP($A11,'MG Universe'!$A$2:$S$9990,2)</f>
        <v>Adobe Inc</v>
      </c>
      <c r="C11" s="12" t="str">
        <f>VLOOKUP($A11,'MG Universe'!$A$2:$S$9990,3)</f>
        <v>C-</v>
      </c>
      <c r="D11" s="12" t="str">
        <f>VLOOKUP($A11,'MG Universe'!$A$2:$S$9990,4)</f>
        <v>E</v>
      </c>
      <c r="E11" s="12" t="str">
        <f>VLOOKUP($A11,'MG Universe'!$A$2:$S$9990,5)</f>
        <v>O</v>
      </c>
      <c r="F11" s="13" t="str">
        <f>VLOOKUP($A11,'MG Universe'!$A$2:$S$9990,6)</f>
        <v>EO</v>
      </c>
      <c r="G11" s="77">
        <f>VLOOKUP($A11,'MG Universe'!$A$2:$S$9990,7)</f>
        <v>43198</v>
      </c>
      <c r="H11" s="15">
        <f>VLOOKUP($A11,'MG Universe'!$A$2:$S$9990,8)</f>
        <v>140.37</v>
      </c>
      <c r="I11" s="15">
        <f>VLOOKUP($A11,'MG Universe'!$A$2:$S$9990,9)</f>
        <v>3.65</v>
      </c>
      <c r="J11" s="15">
        <f>VLOOKUP($A11,'MG Universe'!$A$2:$S$9990,10)</f>
        <v>254.74</v>
      </c>
      <c r="K11" s="16">
        <f>VLOOKUP($A11,'MG Universe'!$A$2:$S$9990,11)</f>
        <v>1.8148</v>
      </c>
      <c r="L11" s="78">
        <f>VLOOKUP($A11,'MG Universe'!$A$2:$S$9990,12)</f>
        <v>69.790000000000006</v>
      </c>
      <c r="M11" s="16">
        <f>VLOOKUP($A11,'MG Universe'!$A$2:$S$9990,13)</f>
        <v>0</v>
      </c>
      <c r="N11" s="79">
        <f>VLOOKUP($A11,'MG Universe'!$A$2:$S$9990,14)</f>
        <v>1.2</v>
      </c>
      <c r="O11" s="79">
        <f>VLOOKUP($A11,'MG Universe'!$A$2:$S$9990,15)</f>
        <v>2.12</v>
      </c>
      <c r="P11" s="15">
        <f>VLOOKUP($A11,'MG Universe'!$A$2:$S$9990,16)</f>
        <v>2.29</v>
      </c>
      <c r="Q11" s="16">
        <f>VLOOKUP($A11,'MG Universe'!$A$2:$S$9990,17)</f>
        <v>0.30649999999999999</v>
      </c>
      <c r="R11" s="80">
        <f>VLOOKUP($A11,'MG Universe'!$A$2:$S$9990,18)</f>
        <v>0</v>
      </c>
      <c r="S11" s="15">
        <f>VLOOKUP($A11,'MG Universe'!$A$2:$V$9990,19)</f>
        <v>49.09</v>
      </c>
      <c r="T11" s="15">
        <f>VLOOKUP($A11,'MG Universe'!$A$2:$V$9990,20)</f>
        <v>124243323919</v>
      </c>
      <c r="U11" s="15" t="str">
        <f>VLOOKUP($A11,'MG Universe'!$A$2:$V$9990,21)</f>
        <v>Large</v>
      </c>
      <c r="V11" s="15" t="str">
        <f>VLOOKUP($A11,'MG Universe'!$A$2:$V$9990,22)</f>
        <v>Software</v>
      </c>
    </row>
    <row r="12" spans="1:22" ht="15.75" thickBot="1" x14ac:dyDescent="0.3">
      <c r="A12" s="119" t="s">
        <v>122</v>
      </c>
      <c r="B12" s="12" t="str">
        <f>VLOOKUP($A12,'MG Universe'!$A$2:$S$9990,2)</f>
        <v>Analog Devices, Inc.</v>
      </c>
      <c r="C12" s="12" t="str">
        <f>VLOOKUP($A12,'MG Universe'!$A$2:$S$9990,3)</f>
        <v>C-</v>
      </c>
      <c r="D12" s="12" t="str">
        <f>VLOOKUP($A12,'MG Universe'!$A$2:$S$9990,4)</f>
        <v>E</v>
      </c>
      <c r="E12" s="12" t="str">
        <f>VLOOKUP($A12,'MG Universe'!$A$2:$S$9990,5)</f>
        <v>O</v>
      </c>
      <c r="F12" s="13" t="str">
        <f>VLOOKUP($A12,'MG Universe'!$A$2:$S$9990,6)</f>
        <v>EO</v>
      </c>
      <c r="G12" s="77">
        <f>VLOOKUP($A12,'MG Universe'!$A$2:$S$9990,7)</f>
        <v>43254</v>
      </c>
      <c r="H12" s="15">
        <f>VLOOKUP($A12,'MG Universe'!$A$2:$S$9990,8)</f>
        <v>62.42</v>
      </c>
      <c r="I12" s="15">
        <f>VLOOKUP($A12,'MG Universe'!$A$2:$S$9990,9)</f>
        <v>3.06</v>
      </c>
      <c r="J12" s="15">
        <f>VLOOKUP($A12,'MG Universe'!$A$2:$S$9990,10)</f>
        <v>99.7</v>
      </c>
      <c r="K12" s="16">
        <f>VLOOKUP($A12,'MG Universe'!$A$2:$S$9990,11)</f>
        <v>1.5972</v>
      </c>
      <c r="L12" s="78">
        <f>VLOOKUP($A12,'MG Universe'!$A$2:$S$9990,12)</f>
        <v>32.58</v>
      </c>
      <c r="M12" s="16">
        <f>VLOOKUP($A12,'MG Universe'!$A$2:$S$9990,13)</f>
        <v>1.78E-2</v>
      </c>
      <c r="N12" s="79">
        <f>VLOOKUP($A12,'MG Universe'!$A$2:$S$9990,14)</f>
        <v>1.2</v>
      </c>
      <c r="O12" s="79">
        <f>VLOOKUP($A12,'MG Universe'!$A$2:$S$9990,15)</f>
        <v>1.53</v>
      </c>
      <c r="P12" s="15">
        <f>VLOOKUP($A12,'MG Universe'!$A$2:$S$9990,16)</f>
        <v>-21.35</v>
      </c>
      <c r="Q12" s="16">
        <f>VLOOKUP($A12,'MG Universe'!$A$2:$S$9990,17)</f>
        <v>0.12039999999999999</v>
      </c>
      <c r="R12" s="80">
        <f>VLOOKUP($A12,'MG Universe'!$A$2:$S$9990,18)</f>
        <v>14</v>
      </c>
      <c r="S12" s="15">
        <f>VLOOKUP($A12,'MG Universe'!$A$2:$V$9990,19)</f>
        <v>53.3</v>
      </c>
      <c r="T12" s="15">
        <f>VLOOKUP($A12,'MG Universe'!$A$2:$V$9990,20)</f>
        <v>36819208872</v>
      </c>
      <c r="U12" s="15" t="str">
        <f>VLOOKUP($A12,'MG Universe'!$A$2:$V$9990,21)</f>
        <v>Large</v>
      </c>
      <c r="V12" s="15" t="str">
        <f>VLOOKUP($A12,'MG Universe'!$A$2:$V$9990,22)</f>
        <v>IT Hardware</v>
      </c>
    </row>
    <row r="13" spans="1:22" ht="15.75" thickBot="1" x14ac:dyDescent="0.3">
      <c r="A13" s="119" t="s">
        <v>125</v>
      </c>
      <c r="B13" s="12" t="str">
        <f>VLOOKUP($A13,'MG Universe'!$A$2:$S$9990,2)</f>
        <v>Archer Daniels Midland Co</v>
      </c>
      <c r="C13" s="12" t="str">
        <f>VLOOKUP($A13,'MG Universe'!$A$2:$S$9990,3)</f>
        <v>A-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43223</v>
      </c>
      <c r="H13" s="15">
        <f>VLOOKUP($A13,'MG Universe'!$A$2:$S$9990,8)</f>
        <v>25.34</v>
      </c>
      <c r="I13" s="15">
        <f>VLOOKUP($A13,'MG Universe'!$A$2:$S$9990,9)</f>
        <v>2.74</v>
      </c>
      <c r="J13" s="15">
        <f>VLOOKUP($A13,'MG Universe'!$A$2:$S$9990,10)</f>
        <v>44.49</v>
      </c>
      <c r="K13" s="16">
        <f>VLOOKUP($A13,'MG Universe'!$A$2:$S$9990,11)</f>
        <v>1.7557</v>
      </c>
      <c r="L13" s="78">
        <f>VLOOKUP($A13,'MG Universe'!$A$2:$S$9990,12)</f>
        <v>16.239999999999998</v>
      </c>
      <c r="M13" s="16">
        <f>VLOOKUP($A13,'MG Universe'!$A$2:$S$9990,13)</f>
        <v>2.8799999999999999E-2</v>
      </c>
      <c r="N13" s="79">
        <f>VLOOKUP($A13,'MG Universe'!$A$2:$S$9990,14)</f>
        <v>1</v>
      </c>
      <c r="O13" s="79">
        <f>VLOOKUP($A13,'MG Universe'!$A$2:$S$9990,15)</f>
        <v>1.59</v>
      </c>
      <c r="P13" s="15">
        <f>VLOOKUP($A13,'MG Universe'!$A$2:$S$9990,16)</f>
        <v>-3.05</v>
      </c>
      <c r="Q13" s="16">
        <f>VLOOKUP($A13,'MG Universe'!$A$2:$S$9990,17)</f>
        <v>3.8699999999999998E-2</v>
      </c>
      <c r="R13" s="80">
        <f>VLOOKUP($A13,'MG Universe'!$A$2:$S$9990,18)</f>
        <v>20</v>
      </c>
      <c r="S13" s="15">
        <f>VLOOKUP($A13,'MG Universe'!$A$2:$V$9990,19)</f>
        <v>45.51</v>
      </c>
      <c r="T13" s="15">
        <f>VLOOKUP($A13,'MG Universe'!$A$2:$V$9990,20)</f>
        <v>24943052501</v>
      </c>
      <c r="U13" s="15" t="str">
        <f>VLOOKUP($A13,'MG Universe'!$A$2:$V$9990,21)</f>
        <v>Large</v>
      </c>
      <c r="V13" s="15" t="str">
        <f>VLOOKUP($A13,'MG Universe'!$A$2:$V$9990,22)</f>
        <v>Food Processing</v>
      </c>
    </row>
    <row r="14" spans="1:22" ht="15.75" thickBot="1" x14ac:dyDescent="0.3">
      <c r="A14" s="119" t="s">
        <v>128</v>
      </c>
      <c r="B14" s="12" t="str">
        <f>VLOOKUP($A14,'MG Universe'!$A$2:$S$9990,2)</f>
        <v>Automatic Data Processing</v>
      </c>
      <c r="C14" s="12" t="str">
        <f>VLOOKUP($A14,'MG Universe'!$A$2:$S$9990,3)</f>
        <v>C+</v>
      </c>
      <c r="D14" s="12" t="str">
        <f>VLOOKUP($A14,'MG Universe'!$A$2:$S$9990,4)</f>
        <v>E</v>
      </c>
      <c r="E14" s="12" t="str">
        <f>VLOOKUP($A14,'MG Universe'!$A$2:$S$9990,5)</f>
        <v>O</v>
      </c>
      <c r="F14" s="13" t="str">
        <f>VLOOKUP($A14,'MG Universe'!$A$2:$S$9990,6)</f>
        <v>EO</v>
      </c>
      <c r="G14" s="77">
        <f>VLOOKUP($A14,'MG Universe'!$A$2:$S$9990,7)</f>
        <v>43208</v>
      </c>
      <c r="H14" s="15">
        <f>VLOOKUP($A14,'MG Universe'!$A$2:$S$9990,8)</f>
        <v>59.67</v>
      </c>
      <c r="I14" s="15">
        <f>VLOOKUP($A14,'MG Universe'!$A$2:$S$9990,9)</f>
        <v>3.64</v>
      </c>
      <c r="J14" s="15">
        <f>VLOOKUP($A14,'MG Universe'!$A$2:$S$9990,10)</f>
        <v>143.63</v>
      </c>
      <c r="K14" s="16">
        <f>VLOOKUP($A14,'MG Universe'!$A$2:$S$9990,11)</f>
        <v>2.4070999999999998</v>
      </c>
      <c r="L14" s="78">
        <f>VLOOKUP($A14,'MG Universe'!$A$2:$S$9990,12)</f>
        <v>39.46</v>
      </c>
      <c r="M14" s="16">
        <f>VLOOKUP($A14,'MG Universe'!$A$2:$S$9990,13)</f>
        <v>1.5599999999999999E-2</v>
      </c>
      <c r="N14" s="79">
        <f>VLOOKUP($A14,'MG Universe'!$A$2:$S$9990,14)</f>
        <v>0.9</v>
      </c>
      <c r="O14" s="79">
        <f>VLOOKUP($A14,'MG Universe'!$A$2:$S$9990,15)</f>
        <v>1.06</v>
      </c>
      <c r="P14" s="15">
        <f>VLOOKUP($A14,'MG Universe'!$A$2:$S$9990,16)</f>
        <v>-2.85</v>
      </c>
      <c r="Q14" s="16">
        <f>VLOOKUP($A14,'MG Universe'!$A$2:$S$9990,17)</f>
        <v>0.15479999999999999</v>
      </c>
      <c r="R14" s="80">
        <f>VLOOKUP($A14,'MG Universe'!$A$2:$S$9990,18)</f>
        <v>20</v>
      </c>
      <c r="S14" s="15">
        <f>VLOOKUP($A14,'MG Universe'!$A$2:$V$9990,19)</f>
        <v>28.47</v>
      </c>
      <c r="T14" s="15">
        <f>VLOOKUP($A14,'MG Universe'!$A$2:$V$9990,20)</f>
        <v>62569539027</v>
      </c>
      <c r="U14" s="15" t="str">
        <f>VLOOKUP($A14,'MG Universe'!$A$2:$V$9990,21)</f>
        <v>Large</v>
      </c>
      <c r="V14" s="15" t="str">
        <f>VLOOKUP($A14,'MG Universe'!$A$2:$V$9990,22)</f>
        <v>Business Support</v>
      </c>
    </row>
    <row r="15" spans="1:22" ht="15.75" thickBot="1" x14ac:dyDescent="0.3">
      <c r="A15" s="119" t="s">
        <v>130</v>
      </c>
      <c r="B15" s="12" t="str">
        <f>VLOOKUP($A15,'MG Universe'!$A$2:$S$9990,2)</f>
        <v>Alliance Data Systems Corporation</v>
      </c>
      <c r="C15" s="12" t="str">
        <f>VLOOKUP($A15,'MG Universe'!$A$2:$S$9990,3)</f>
        <v>B-</v>
      </c>
      <c r="D15" s="12" t="str">
        <f>VLOOKUP($A15,'MG Universe'!$A$2:$S$9990,4)</f>
        <v>E</v>
      </c>
      <c r="E15" s="12" t="str">
        <f>VLOOKUP($A15,'MG Universe'!$A$2:$S$9990,5)</f>
        <v>U</v>
      </c>
      <c r="F15" s="13" t="str">
        <f>VLOOKUP($A15,'MG Universe'!$A$2:$S$9990,6)</f>
        <v>EU</v>
      </c>
      <c r="G15" s="77">
        <f>VLOOKUP($A15,'MG Universe'!$A$2:$S$9990,7)</f>
        <v>43235</v>
      </c>
      <c r="H15" s="15">
        <f>VLOOKUP($A15,'MG Universe'!$A$2:$S$9990,8)</f>
        <v>547.96</v>
      </c>
      <c r="I15" s="15">
        <f>VLOOKUP($A15,'MG Universe'!$A$2:$S$9990,9)</f>
        <v>14.23</v>
      </c>
      <c r="J15" s="15">
        <f>VLOOKUP($A15,'MG Universe'!$A$2:$S$9990,10)</f>
        <v>181.03</v>
      </c>
      <c r="K15" s="16">
        <f>VLOOKUP($A15,'MG Universe'!$A$2:$S$9990,11)</f>
        <v>0.33040000000000003</v>
      </c>
      <c r="L15" s="78">
        <f>VLOOKUP($A15,'MG Universe'!$A$2:$S$9990,12)</f>
        <v>12.72</v>
      </c>
      <c r="M15" s="16">
        <f>VLOOKUP($A15,'MG Universe'!$A$2:$S$9990,13)</f>
        <v>1.15E-2</v>
      </c>
      <c r="N15" s="79">
        <f>VLOOKUP($A15,'MG Universe'!$A$2:$S$9990,14)</f>
        <v>1.9</v>
      </c>
      <c r="O15" s="79">
        <f>VLOOKUP($A15,'MG Universe'!$A$2:$S$9990,15)</f>
        <v>2.14</v>
      </c>
      <c r="P15" s="15">
        <f>VLOOKUP($A15,'MG Universe'!$A$2:$S$9990,16)</f>
        <v>-70.39</v>
      </c>
      <c r="Q15" s="16">
        <f>VLOOKUP($A15,'MG Universe'!$A$2:$S$9990,17)</f>
        <v>2.1100000000000001E-2</v>
      </c>
      <c r="R15" s="80">
        <f>VLOOKUP($A15,'MG Universe'!$A$2:$S$9990,18)</f>
        <v>2</v>
      </c>
      <c r="S15" s="15">
        <f>VLOOKUP($A15,'MG Universe'!$A$2:$V$9990,19)</f>
        <v>128.46</v>
      </c>
      <c r="T15" s="15">
        <f>VLOOKUP($A15,'MG Universe'!$A$2:$V$9990,20)</f>
        <v>9861428153</v>
      </c>
      <c r="U15" s="15" t="str">
        <f>VLOOKUP($A15,'MG Universe'!$A$2:$V$9990,21)</f>
        <v>Mid</v>
      </c>
      <c r="V15" s="15" t="str">
        <f>VLOOKUP($A15,'MG Universe'!$A$2:$V$9990,22)</f>
        <v>Business Support</v>
      </c>
    </row>
    <row r="16" spans="1:22" ht="15.75" thickBot="1" x14ac:dyDescent="0.3">
      <c r="A16" s="119" t="s">
        <v>133</v>
      </c>
      <c r="B16" s="12" t="str">
        <f>VLOOKUP($A16,'MG Universe'!$A$2:$S$9990,2)</f>
        <v>Autodesk, Inc.</v>
      </c>
      <c r="C16" s="12" t="str">
        <f>VLOOKUP($A16,'MG Universe'!$A$2:$S$9990,3)</f>
        <v>F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43197</v>
      </c>
      <c r="H16" s="15">
        <f>VLOOKUP($A16,'MG Universe'!$A$2:$S$9990,8)</f>
        <v>0</v>
      </c>
      <c r="I16" s="15">
        <f>VLOOKUP($A16,'MG Universe'!$A$2:$S$9990,9)</f>
        <v>-1.1100000000000001</v>
      </c>
      <c r="J16" s="15">
        <f>VLOOKUP($A16,'MG Universe'!$A$2:$S$9990,10)</f>
        <v>151.59</v>
      </c>
      <c r="K16" s="16" t="str">
        <f>VLOOKUP($A16,'MG Universe'!$A$2:$S$9990,11)</f>
        <v>N/A</v>
      </c>
      <c r="L16" s="78" t="str">
        <f>VLOOKUP($A16,'MG Universe'!$A$2:$S$9990,12)</f>
        <v>N/A</v>
      </c>
      <c r="M16" s="16">
        <f>VLOOKUP($A16,'MG Universe'!$A$2:$S$9990,13)</f>
        <v>0</v>
      </c>
      <c r="N16" s="79">
        <f>VLOOKUP($A16,'MG Universe'!$A$2:$S$9990,14)</f>
        <v>1.9</v>
      </c>
      <c r="O16" s="79">
        <f>VLOOKUP($A16,'MG Universe'!$A$2:$S$9990,15)</f>
        <v>0.88</v>
      </c>
      <c r="P16" s="15">
        <f>VLOOKUP($A16,'MG Universe'!$A$2:$S$9990,16)</f>
        <v>-11.38</v>
      </c>
      <c r="Q16" s="16">
        <f>VLOOKUP($A16,'MG Universe'!$A$2:$S$9990,17)</f>
        <v>-0.72529999999999994</v>
      </c>
      <c r="R16" s="80">
        <f>VLOOKUP($A16,'MG Universe'!$A$2:$S$9990,18)</f>
        <v>0</v>
      </c>
      <c r="S16" s="15">
        <f>VLOOKUP($A16,'MG Universe'!$A$2:$V$9990,19)</f>
        <v>0</v>
      </c>
      <c r="T16" s="15">
        <f>VLOOKUP($A16,'MG Universe'!$A$2:$V$9990,20)</f>
        <v>33199573507</v>
      </c>
      <c r="U16" s="15" t="str">
        <f>VLOOKUP($A16,'MG Universe'!$A$2:$V$9990,21)</f>
        <v>Large</v>
      </c>
      <c r="V16" s="15" t="str">
        <f>VLOOKUP($A16,'MG Universe'!$A$2:$V$9990,22)</f>
        <v>Software</v>
      </c>
    </row>
    <row r="17" spans="1:22" ht="15.75" thickBot="1" x14ac:dyDescent="0.3">
      <c r="A17" s="119" t="s">
        <v>135</v>
      </c>
      <c r="B17" s="12" t="str">
        <f>VLOOKUP($A17,'MG Universe'!$A$2:$S$9990,2)</f>
        <v>Ameren Corp</v>
      </c>
      <c r="C17" s="12" t="str">
        <f>VLOOKUP($A17,'MG Universe'!$A$2:$S$9990,3)</f>
        <v>C-</v>
      </c>
      <c r="D17" s="12" t="str">
        <f>VLOOKUP($A17,'MG Universe'!$A$2:$S$9990,4)</f>
        <v>S</v>
      </c>
      <c r="E17" s="12" t="str">
        <f>VLOOKUP($A17,'MG Universe'!$A$2:$S$9990,5)</f>
        <v>U</v>
      </c>
      <c r="F17" s="13" t="str">
        <f>VLOOKUP($A17,'MG Universe'!$A$2:$S$9990,6)</f>
        <v>SU</v>
      </c>
      <c r="G17" s="77">
        <f>VLOOKUP($A17,'MG Universe'!$A$2:$S$9990,7)</f>
        <v>43240</v>
      </c>
      <c r="H17" s="15">
        <f>VLOOKUP($A17,'MG Universe'!$A$2:$S$9990,8)</f>
        <v>100.31</v>
      </c>
      <c r="I17" s="15">
        <f>VLOOKUP($A17,'MG Universe'!$A$2:$S$9990,9)</f>
        <v>2.61</v>
      </c>
      <c r="J17" s="15">
        <f>VLOOKUP($A17,'MG Universe'!$A$2:$S$9990,10)</f>
        <v>68.989999999999995</v>
      </c>
      <c r="K17" s="16">
        <f>VLOOKUP($A17,'MG Universe'!$A$2:$S$9990,11)</f>
        <v>0.68779999999999997</v>
      </c>
      <c r="L17" s="78">
        <f>VLOOKUP($A17,'MG Universe'!$A$2:$S$9990,12)</f>
        <v>26.43</v>
      </c>
      <c r="M17" s="16">
        <f>VLOOKUP($A17,'MG Universe'!$A$2:$S$9990,13)</f>
        <v>2.58E-2</v>
      </c>
      <c r="N17" s="79">
        <f>VLOOKUP($A17,'MG Universe'!$A$2:$S$9990,14)</f>
        <v>0.3</v>
      </c>
      <c r="O17" s="79">
        <f>VLOOKUP($A17,'MG Universe'!$A$2:$S$9990,15)</f>
        <v>0.47</v>
      </c>
      <c r="P17" s="15">
        <f>VLOOKUP($A17,'MG Universe'!$A$2:$S$9990,16)</f>
        <v>-71.150000000000006</v>
      </c>
      <c r="Q17" s="16">
        <f>VLOOKUP($A17,'MG Universe'!$A$2:$S$9990,17)</f>
        <v>8.9700000000000002E-2</v>
      </c>
      <c r="R17" s="80">
        <f>VLOOKUP($A17,'MG Universe'!$A$2:$S$9990,18)</f>
        <v>4</v>
      </c>
      <c r="S17" s="15">
        <f>VLOOKUP($A17,'MG Universe'!$A$2:$V$9990,19)</f>
        <v>44.56</v>
      </c>
      <c r="T17" s="15">
        <f>VLOOKUP($A17,'MG Universe'!$A$2:$V$9990,20)</f>
        <v>16853966720</v>
      </c>
      <c r="U17" s="15" t="str">
        <f>VLOOKUP($A17,'MG Universe'!$A$2:$V$9990,21)</f>
        <v>Large</v>
      </c>
      <c r="V17" s="15" t="str">
        <f>VLOOKUP($A17,'MG Universe'!$A$2:$V$9990,22)</f>
        <v>Utilities</v>
      </c>
    </row>
    <row r="18" spans="1:22" ht="15.75" thickBot="1" x14ac:dyDescent="0.3">
      <c r="A18" s="119" t="s">
        <v>140</v>
      </c>
      <c r="B18" s="12" t="str">
        <f>VLOOKUP($A18,'MG Universe'!$A$2:$S$9990,2)</f>
        <v>American Electric Power Company Inc</v>
      </c>
      <c r="C18" s="12" t="str">
        <f>VLOOKUP($A18,'MG Universe'!$A$2:$S$9990,3)</f>
        <v>D</v>
      </c>
      <c r="D18" s="12" t="str">
        <f>VLOOKUP($A18,'MG Universe'!$A$2:$S$9990,4)</f>
        <v>S</v>
      </c>
      <c r="E18" s="12" t="str">
        <f>VLOOKUP($A18,'MG Universe'!$A$2:$S$9990,5)</f>
        <v>O</v>
      </c>
      <c r="F18" s="13" t="str">
        <f>VLOOKUP($A18,'MG Universe'!$A$2:$S$9990,6)</f>
        <v>SO</v>
      </c>
      <c r="G18" s="77">
        <f>VLOOKUP($A18,'MG Universe'!$A$2:$S$9990,7)</f>
        <v>43262</v>
      </c>
      <c r="H18" s="15">
        <f>VLOOKUP($A18,'MG Universe'!$A$2:$S$9990,8)</f>
        <v>34.25</v>
      </c>
      <c r="I18" s="15">
        <f>VLOOKUP($A18,'MG Universe'!$A$2:$S$9990,9)</f>
        <v>3.33</v>
      </c>
      <c r="J18" s="15">
        <f>VLOOKUP($A18,'MG Universe'!$A$2:$S$9990,10)</f>
        <v>79.47</v>
      </c>
      <c r="K18" s="16">
        <f>VLOOKUP($A18,'MG Universe'!$A$2:$S$9990,11)</f>
        <v>2.3203</v>
      </c>
      <c r="L18" s="78">
        <f>VLOOKUP($A18,'MG Universe'!$A$2:$S$9990,12)</f>
        <v>23.86</v>
      </c>
      <c r="M18" s="16">
        <f>VLOOKUP($A18,'MG Universe'!$A$2:$S$9990,13)</f>
        <v>3.0099999999999998E-2</v>
      </c>
      <c r="N18" s="79">
        <f>VLOOKUP($A18,'MG Universe'!$A$2:$S$9990,14)</f>
        <v>0.2</v>
      </c>
      <c r="O18" s="79">
        <f>VLOOKUP($A18,'MG Universe'!$A$2:$S$9990,15)</f>
        <v>0.44</v>
      </c>
      <c r="P18" s="15">
        <f>VLOOKUP($A18,'MG Universe'!$A$2:$S$9990,16)</f>
        <v>-87.12</v>
      </c>
      <c r="Q18" s="16">
        <f>VLOOKUP($A18,'MG Universe'!$A$2:$S$9990,17)</f>
        <v>7.6799999999999993E-2</v>
      </c>
      <c r="R18" s="80">
        <f>VLOOKUP($A18,'MG Universe'!$A$2:$S$9990,18)</f>
        <v>8</v>
      </c>
      <c r="S18" s="15">
        <f>VLOOKUP($A18,'MG Universe'!$A$2:$V$9990,19)</f>
        <v>56.52</v>
      </c>
      <c r="T18" s="15">
        <f>VLOOKUP($A18,'MG Universe'!$A$2:$V$9990,20)</f>
        <v>39187372831</v>
      </c>
      <c r="U18" s="15" t="str">
        <f>VLOOKUP($A18,'MG Universe'!$A$2:$V$9990,21)</f>
        <v>Large</v>
      </c>
      <c r="V18" s="15" t="str">
        <f>VLOOKUP($A18,'MG Universe'!$A$2:$V$9990,22)</f>
        <v>Utilities</v>
      </c>
    </row>
    <row r="19" spans="1:22" ht="15.75" thickBot="1" x14ac:dyDescent="0.3">
      <c r="A19" s="119" t="s">
        <v>142</v>
      </c>
      <c r="B19" s="12" t="str">
        <f>VLOOKUP($A19,'MG Universe'!$A$2:$S$9990,2)</f>
        <v>AES Corp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43487</v>
      </c>
      <c r="H19" s="15">
        <f>VLOOKUP($A19,'MG Universe'!$A$2:$S$9990,8)</f>
        <v>0</v>
      </c>
      <c r="I19" s="15">
        <f>VLOOKUP($A19,'MG Universe'!$A$2:$S$9990,9)</f>
        <v>-0.04</v>
      </c>
      <c r="J19" s="15">
        <f>VLOOKUP($A19,'MG Universe'!$A$2:$S$9990,10)</f>
        <v>16.829999999999998</v>
      </c>
      <c r="K19" s="16" t="str">
        <f>VLOOKUP($A19,'MG Universe'!$A$2:$S$9990,11)</f>
        <v>N/A</v>
      </c>
      <c r="L19" s="78" t="str">
        <f>VLOOKUP($A19,'MG Universe'!$A$2:$S$9990,12)</f>
        <v>N/A</v>
      </c>
      <c r="M19" s="16">
        <f>VLOOKUP($A19,'MG Universe'!$A$2:$S$9990,13)</f>
        <v>2.8500000000000001E-2</v>
      </c>
      <c r="N19" s="79">
        <f>VLOOKUP($A19,'MG Universe'!$A$2:$S$9990,14)</f>
        <v>1</v>
      </c>
      <c r="O19" s="79">
        <f>VLOOKUP($A19,'MG Universe'!$A$2:$S$9990,15)</f>
        <v>1.24</v>
      </c>
      <c r="P19" s="15">
        <f>VLOOKUP($A19,'MG Universe'!$A$2:$S$9990,16)</f>
        <v>-32.729999999999997</v>
      </c>
      <c r="Q19" s="16">
        <f>VLOOKUP($A19,'MG Universe'!$A$2:$S$9990,17)</f>
        <v>-2.1463000000000001</v>
      </c>
      <c r="R19" s="80">
        <f>VLOOKUP($A19,'MG Universe'!$A$2:$S$9990,18)</f>
        <v>6</v>
      </c>
      <c r="S19" s="15">
        <f>VLOOKUP($A19,'MG Universe'!$A$2:$V$9990,19)</f>
        <v>12.73</v>
      </c>
      <c r="T19" s="15">
        <f>VLOOKUP($A19,'MG Universe'!$A$2:$V$9990,20)</f>
        <v>11146458459</v>
      </c>
      <c r="U19" s="15" t="str">
        <f>VLOOKUP($A19,'MG Universe'!$A$2:$V$9990,21)</f>
        <v>Large</v>
      </c>
      <c r="V19" s="15" t="str">
        <f>VLOOKUP($A19,'MG Universe'!$A$2:$V$9990,22)</f>
        <v>Utilities</v>
      </c>
    </row>
    <row r="20" spans="1:22" ht="15.75" thickBot="1" x14ac:dyDescent="0.3">
      <c r="A20" s="119" t="s">
        <v>147</v>
      </c>
      <c r="B20" s="12" t="str">
        <f>VLOOKUP($A20,'MG Universe'!$A$2:$S$9990,2)</f>
        <v>AFLAC Incorporated</v>
      </c>
      <c r="C20" s="12" t="str">
        <f>VLOOKUP($A20,'MG Universe'!$A$2:$S$9990,3)</f>
        <v>A+</v>
      </c>
      <c r="D20" s="12" t="str">
        <f>VLOOKUP($A20,'MG Universe'!$A$2:$S$9990,4)</f>
        <v>D</v>
      </c>
      <c r="E20" s="12" t="str">
        <f>VLOOKUP($A20,'MG Universe'!$A$2:$S$9990,5)</f>
        <v>U</v>
      </c>
      <c r="F20" s="13" t="str">
        <f>VLOOKUP($A20,'MG Universe'!$A$2:$S$9990,6)</f>
        <v>DU</v>
      </c>
      <c r="G20" s="77">
        <f>VLOOKUP($A20,'MG Universe'!$A$2:$S$9990,7)</f>
        <v>43471</v>
      </c>
      <c r="H20" s="15">
        <f>VLOOKUP($A20,'MG Universe'!$A$2:$S$9990,8)</f>
        <v>78.680000000000007</v>
      </c>
      <c r="I20" s="15">
        <f>VLOOKUP($A20,'MG Universe'!$A$2:$S$9990,9)</f>
        <v>4.1100000000000003</v>
      </c>
      <c r="J20" s="15">
        <f>VLOOKUP($A20,'MG Universe'!$A$2:$S$9990,10)</f>
        <v>48.02</v>
      </c>
      <c r="K20" s="16">
        <f>VLOOKUP($A20,'MG Universe'!$A$2:$S$9990,11)</f>
        <v>0.61029999999999995</v>
      </c>
      <c r="L20" s="78">
        <f>VLOOKUP($A20,'MG Universe'!$A$2:$S$9990,12)</f>
        <v>11.68</v>
      </c>
      <c r="M20" s="16">
        <f>VLOOKUP($A20,'MG Universe'!$A$2:$S$9990,13)</f>
        <v>1.8100000000000002E-2</v>
      </c>
      <c r="N20" s="79">
        <f>VLOOKUP($A20,'MG Universe'!$A$2:$S$9990,14)</f>
        <v>0.8</v>
      </c>
      <c r="O20" s="79" t="str">
        <f>VLOOKUP($A20,'MG Universe'!$A$2:$S$9990,15)</f>
        <v>N/A</v>
      </c>
      <c r="P20" s="15" t="str">
        <f>VLOOKUP($A20,'MG Universe'!$A$2:$S$9990,16)</f>
        <v>N/A</v>
      </c>
      <c r="Q20" s="16">
        <f>VLOOKUP($A20,'MG Universe'!$A$2:$S$9990,17)</f>
        <v>1.5900000000000001E-2</v>
      </c>
      <c r="R20" s="80">
        <f>VLOOKUP($A20,'MG Universe'!$A$2:$S$9990,18)</f>
        <v>20</v>
      </c>
      <c r="S20" s="15">
        <f>VLOOKUP($A20,'MG Universe'!$A$2:$V$9990,19)</f>
        <v>53.04</v>
      </c>
      <c r="T20" s="15">
        <f>VLOOKUP($A20,'MG Universe'!$A$2:$V$9990,20)</f>
        <v>36268834065</v>
      </c>
      <c r="U20" s="15" t="str">
        <f>VLOOKUP($A20,'MG Universe'!$A$2:$V$9990,21)</f>
        <v>Large</v>
      </c>
      <c r="V20" s="15" t="str">
        <f>VLOOKUP($A20,'MG Universe'!$A$2:$V$9990,22)</f>
        <v>Insurance</v>
      </c>
    </row>
    <row r="21" spans="1:22" ht="15.75" thickBot="1" x14ac:dyDescent="0.3">
      <c r="A21" s="119" t="s">
        <v>153</v>
      </c>
      <c r="B21" s="12" t="str">
        <f>VLOOKUP($A21,'MG Universe'!$A$2:$S$9990,2)</f>
        <v>Allergan plc</v>
      </c>
      <c r="C21" s="12" t="str">
        <f>VLOOKUP($A21,'MG Universe'!$A$2:$S$9990,3)</f>
        <v>B-</v>
      </c>
      <c r="D21" s="12" t="str">
        <f>VLOOKUP($A21,'MG Universe'!$A$2:$S$9990,4)</f>
        <v>S</v>
      </c>
      <c r="E21" s="12" t="str">
        <f>VLOOKUP($A21,'MG Universe'!$A$2:$S$9990,5)</f>
        <v>U</v>
      </c>
      <c r="F21" s="13" t="str">
        <f>VLOOKUP($A21,'MG Universe'!$A$2:$S$9990,6)</f>
        <v>SU</v>
      </c>
      <c r="G21" s="77">
        <f>VLOOKUP($A21,'MG Universe'!$A$2:$S$9990,7)</f>
        <v>43224</v>
      </c>
      <c r="H21" s="15">
        <f>VLOOKUP($A21,'MG Universe'!$A$2:$S$9990,8)</f>
        <v>388.8</v>
      </c>
      <c r="I21" s="15">
        <f>VLOOKUP($A21,'MG Universe'!$A$2:$S$9990,9)</f>
        <v>10.1</v>
      </c>
      <c r="J21" s="15">
        <f>VLOOKUP($A21,'MG Universe'!$A$2:$S$9990,10)</f>
        <v>138.53</v>
      </c>
      <c r="K21" s="16">
        <f>VLOOKUP($A21,'MG Universe'!$A$2:$S$9990,11)</f>
        <v>0.35630000000000001</v>
      </c>
      <c r="L21" s="78">
        <f>VLOOKUP($A21,'MG Universe'!$A$2:$S$9990,12)</f>
        <v>13.72</v>
      </c>
      <c r="M21" s="16">
        <f>VLOOKUP($A21,'MG Universe'!$A$2:$S$9990,13)</f>
        <v>2.0199999999999999E-2</v>
      </c>
      <c r="N21" s="79">
        <f>VLOOKUP($A21,'MG Universe'!$A$2:$S$9990,14)</f>
        <v>1.4</v>
      </c>
      <c r="O21" s="79">
        <f>VLOOKUP($A21,'MG Universe'!$A$2:$S$9990,15)</f>
        <v>0.2</v>
      </c>
      <c r="P21" s="15">
        <f>VLOOKUP($A21,'MG Universe'!$A$2:$S$9990,16)</f>
        <v>19.11</v>
      </c>
      <c r="Q21" s="16">
        <f>VLOOKUP($A21,'MG Universe'!$A$2:$S$9990,17)</f>
        <v>2.6100000000000002E-2</v>
      </c>
      <c r="R21" s="80">
        <f>VLOOKUP($A21,'MG Universe'!$A$2:$S$9990,18)</f>
        <v>1</v>
      </c>
      <c r="S21" s="15">
        <f>VLOOKUP($A21,'MG Universe'!$A$2:$V$9990,19)</f>
        <v>269.05</v>
      </c>
      <c r="T21" s="15">
        <f>VLOOKUP($A21,'MG Universe'!$A$2:$V$9990,20)</f>
        <v>46724215315</v>
      </c>
      <c r="U21" s="15" t="str">
        <f>VLOOKUP($A21,'MG Universe'!$A$2:$V$9990,21)</f>
        <v>Large</v>
      </c>
      <c r="V21" s="15" t="str">
        <f>VLOOKUP($A21,'MG Universe'!$A$2:$V$9990,22)</f>
        <v>Pharmaceuticals</v>
      </c>
    </row>
    <row r="22" spans="1:22" ht="15.75" thickBot="1" x14ac:dyDescent="0.3">
      <c r="A22" s="119" t="s">
        <v>157</v>
      </c>
      <c r="B22" s="12" t="str">
        <f>VLOOKUP($A22,'MG Universe'!$A$2:$S$9990,2)</f>
        <v>American International Group Inc</v>
      </c>
      <c r="C22" s="12" t="str">
        <f>VLOOKUP($A22,'MG Universe'!$A$2:$S$9990,3)</f>
        <v>C-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43262</v>
      </c>
      <c r="H22" s="15">
        <f>VLOOKUP($A22,'MG Universe'!$A$2:$S$9990,8)</f>
        <v>0</v>
      </c>
      <c r="I22" s="15">
        <f>VLOOKUP($A22,'MG Universe'!$A$2:$S$9990,9)</f>
        <v>0.22</v>
      </c>
      <c r="J22" s="15">
        <f>VLOOKUP($A22,'MG Universe'!$A$2:$S$9990,10)</f>
        <v>44</v>
      </c>
      <c r="K22" s="16" t="str">
        <f>VLOOKUP($A22,'MG Universe'!$A$2:$S$9990,11)</f>
        <v>N/A</v>
      </c>
      <c r="L22" s="78">
        <f>VLOOKUP($A22,'MG Universe'!$A$2:$S$9990,12)</f>
        <v>200</v>
      </c>
      <c r="M22" s="16">
        <f>VLOOKUP($A22,'MG Universe'!$A$2:$S$9990,13)</f>
        <v>2.9100000000000001E-2</v>
      </c>
      <c r="N22" s="79">
        <f>VLOOKUP($A22,'MG Universe'!$A$2:$S$9990,14)</f>
        <v>1.4</v>
      </c>
      <c r="O22" s="79" t="str">
        <f>VLOOKUP($A22,'MG Universe'!$A$2:$S$9990,15)</f>
        <v>N/A</v>
      </c>
      <c r="P22" s="15" t="str">
        <f>VLOOKUP($A22,'MG Universe'!$A$2:$S$9990,16)</f>
        <v>N/A</v>
      </c>
      <c r="Q22" s="16">
        <f>VLOOKUP($A22,'MG Universe'!$A$2:$S$9990,17)</f>
        <v>0.95750000000000002</v>
      </c>
      <c r="R22" s="80">
        <f>VLOOKUP($A22,'MG Universe'!$A$2:$S$9990,18)</f>
        <v>5</v>
      </c>
      <c r="S22" s="15">
        <f>VLOOKUP($A22,'MG Universe'!$A$2:$V$9990,19)</f>
        <v>87.09</v>
      </c>
      <c r="T22" s="15">
        <f>VLOOKUP($A22,'MG Universe'!$A$2:$V$9990,20)</f>
        <v>38924512000</v>
      </c>
      <c r="U22" s="15" t="str">
        <f>VLOOKUP($A22,'MG Universe'!$A$2:$V$9990,21)</f>
        <v>Large</v>
      </c>
      <c r="V22" s="15" t="str">
        <f>VLOOKUP($A22,'MG Universe'!$A$2:$V$9990,22)</f>
        <v>Insurance</v>
      </c>
    </row>
    <row r="23" spans="1:22" ht="15.75" thickBot="1" x14ac:dyDescent="0.3">
      <c r="A23" s="119" t="s">
        <v>159</v>
      </c>
      <c r="B23" s="12" t="str">
        <f>VLOOKUP($A23,'MG Universe'!$A$2:$S$9990,2)</f>
        <v>Apartment Investment and Management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U</v>
      </c>
      <c r="F23" s="13" t="str">
        <f>VLOOKUP($A23,'MG Universe'!$A$2:$S$9990,6)</f>
        <v>SU</v>
      </c>
      <c r="G23" s="77">
        <f>VLOOKUP($A23,'MG Universe'!$A$2:$S$9990,7)</f>
        <v>43484</v>
      </c>
      <c r="H23" s="15">
        <f>VLOOKUP($A23,'MG Universe'!$A$2:$S$9990,8)</f>
        <v>102.15</v>
      </c>
      <c r="I23" s="15">
        <f>VLOOKUP($A23,'MG Universe'!$A$2:$S$9990,9)</f>
        <v>2.65</v>
      </c>
      <c r="J23" s="15">
        <f>VLOOKUP($A23,'MG Universe'!$A$2:$S$9990,10)</f>
        <v>49.41</v>
      </c>
      <c r="K23" s="16">
        <f>VLOOKUP($A23,'MG Universe'!$A$2:$S$9990,11)</f>
        <v>0.48370000000000002</v>
      </c>
      <c r="L23" s="78">
        <f>VLOOKUP($A23,'MG Universe'!$A$2:$S$9990,12)</f>
        <v>18.649999999999999</v>
      </c>
      <c r="M23" s="16">
        <f>VLOOKUP($A23,'MG Universe'!$A$2:$S$9990,13)</f>
        <v>2.9100000000000001E-2</v>
      </c>
      <c r="N23" s="79">
        <f>VLOOKUP($A23,'MG Universe'!$A$2:$S$9990,14)</f>
        <v>0.7</v>
      </c>
      <c r="O23" s="79">
        <f>VLOOKUP($A23,'MG Universe'!$A$2:$S$9990,15)</f>
        <v>0.43</v>
      </c>
      <c r="P23" s="15">
        <f>VLOOKUP($A23,'MG Universe'!$A$2:$S$9990,16)</f>
        <v>-24.77</v>
      </c>
      <c r="Q23" s="16">
        <f>VLOOKUP($A23,'MG Universe'!$A$2:$S$9990,17)</f>
        <v>5.0700000000000002E-2</v>
      </c>
      <c r="R23" s="80">
        <f>VLOOKUP($A23,'MG Universe'!$A$2:$S$9990,18)</f>
        <v>7</v>
      </c>
      <c r="S23" s="15">
        <f>VLOOKUP($A23,'MG Universe'!$A$2:$V$9990,19)</f>
        <v>28.81</v>
      </c>
      <c r="T23" s="15">
        <f>VLOOKUP($A23,'MG Universe'!$A$2:$V$9990,20)</f>
        <v>7690379898</v>
      </c>
      <c r="U23" s="15" t="str">
        <f>VLOOKUP($A23,'MG Universe'!$A$2:$V$9990,21)</f>
        <v>Mid</v>
      </c>
      <c r="V23" s="15" t="str">
        <f>VLOOKUP($A23,'MG Universe'!$A$2:$V$9990,22)</f>
        <v>REIT</v>
      </c>
    </row>
    <row r="24" spans="1:22" ht="15.75" thickBot="1" x14ac:dyDescent="0.3">
      <c r="A24" s="119" t="s">
        <v>161</v>
      </c>
      <c r="B24" s="12" t="str">
        <f>VLOOKUP($A24,'MG Universe'!$A$2:$S$9990,2)</f>
        <v>Assurant, Inc.</v>
      </c>
      <c r="C24" s="12" t="str">
        <f>VLOOKUP($A24,'MG Universe'!$A$2:$S$9990,3)</f>
        <v>A-</v>
      </c>
      <c r="D24" s="12" t="str">
        <f>VLOOKUP($A24,'MG Universe'!$A$2:$S$9990,4)</f>
        <v>D</v>
      </c>
      <c r="E24" s="12" t="str">
        <f>VLOOKUP($A24,'MG Universe'!$A$2:$S$9990,5)</f>
        <v>F</v>
      </c>
      <c r="F24" s="13" t="str">
        <f>VLOOKUP($A24,'MG Universe'!$A$2:$S$9990,6)</f>
        <v>DF</v>
      </c>
      <c r="G24" s="77">
        <f>VLOOKUP($A24,'MG Universe'!$A$2:$S$9990,7)</f>
        <v>43274</v>
      </c>
      <c r="H24" s="15">
        <f>VLOOKUP($A24,'MG Universe'!$A$2:$S$9990,8)</f>
        <v>124.2</v>
      </c>
      <c r="I24" s="15">
        <f>VLOOKUP($A24,'MG Universe'!$A$2:$S$9990,9)</f>
        <v>7.46</v>
      </c>
      <c r="J24" s="15">
        <f>VLOOKUP($A24,'MG Universe'!$A$2:$S$9990,10)</f>
        <v>98</v>
      </c>
      <c r="K24" s="16">
        <f>VLOOKUP($A24,'MG Universe'!$A$2:$S$9990,11)</f>
        <v>0.78900000000000003</v>
      </c>
      <c r="L24" s="78">
        <f>VLOOKUP($A24,'MG Universe'!$A$2:$S$9990,12)</f>
        <v>13.14</v>
      </c>
      <c r="M24" s="16">
        <f>VLOOKUP($A24,'MG Universe'!$A$2:$S$9990,13)</f>
        <v>2.1899999999999999E-2</v>
      </c>
      <c r="N24" s="79">
        <f>VLOOKUP($A24,'MG Universe'!$A$2:$S$9990,14)</f>
        <v>0.6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2.3199999999999998E-2</v>
      </c>
      <c r="R24" s="80">
        <f>VLOOKUP($A24,'MG Universe'!$A$2:$S$9990,18)</f>
        <v>14</v>
      </c>
      <c r="S24" s="15">
        <f>VLOOKUP($A24,'MG Universe'!$A$2:$V$9990,19)</f>
        <v>115.44</v>
      </c>
      <c r="T24" s="15">
        <f>VLOOKUP($A24,'MG Universe'!$A$2:$V$9990,20)</f>
        <v>6081292000</v>
      </c>
      <c r="U24" s="15" t="str">
        <f>VLOOKUP($A24,'MG Universe'!$A$2:$V$9990,21)</f>
        <v>Mid</v>
      </c>
      <c r="V24" s="15" t="str">
        <f>VLOOKUP($A24,'MG Universe'!$A$2:$V$9990,22)</f>
        <v>Insurance</v>
      </c>
    </row>
    <row r="25" spans="1:22" ht="15.75" thickBot="1" x14ac:dyDescent="0.3">
      <c r="A25" s="119" t="s">
        <v>163</v>
      </c>
      <c r="B25" s="12" t="str">
        <f>VLOOKUP($A25,'MG Universe'!$A$2:$S$9990,2)</f>
        <v>Arthur J Gallagher &amp; Co</v>
      </c>
      <c r="C25" s="12" t="str">
        <f>VLOOKUP($A25,'MG Universe'!$A$2:$S$9990,3)</f>
        <v>D+</v>
      </c>
      <c r="D25" s="12" t="str">
        <f>VLOOKUP($A25,'MG Universe'!$A$2:$S$9990,4)</f>
        <v>S</v>
      </c>
      <c r="E25" s="12" t="str">
        <f>VLOOKUP($A25,'MG Universe'!$A$2:$S$9990,5)</f>
        <v>O</v>
      </c>
      <c r="F25" s="13" t="str">
        <f>VLOOKUP($A25,'MG Universe'!$A$2:$S$9990,6)</f>
        <v>SO</v>
      </c>
      <c r="G25" s="77">
        <f>VLOOKUP($A25,'MG Universe'!$A$2:$S$9990,7)</f>
        <v>43220</v>
      </c>
      <c r="H25" s="15">
        <f>VLOOKUP($A25,'MG Universe'!$A$2:$S$9990,8)</f>
        <v>62.91</v>
      </c>
      <c r="I25" s="15">
        <f>VLOOKUP($A25,'MG Universe'!$A$2:$S$9990,9)</f>
        <v>2.7</v>
      </c>
      <c r="J25" s="15">
        <f>VLOOKUP($A25,'MG Universe'!$A$2:$S$9990,10)</f>
        <v>77.22</v>
      </c>
      <c r="K25" s="16">
        <f>VLOOKUP($A25,'MG Universe'!$A$2:$S$9990,11)</f>
        <v>1.2275</v>
      </c>
      <c r="L25" s="78">
        <f>VLOOKUP($A25,'MG Universe'!$A$2:$S$9990,12)</f>
        <v>28.6</v>
      </c>
      <c r="M25" s="16">
        <f>VLOOKUP($A25,'MG Universe'!$A$2:$S$9990,13)</f>
        <v>2.0199999999999999E-2</v>
      </c>
      <c r="N25" s="79">
        <f>VLOOKUP($A25,'MG Universe'!$A$2:$S$9990,14)</f>
        <v>0.9</v>
      </c>
      <c r="O25" s="79">
        <f>VLOOKUP($A25,'MG Universe'!$A$2:$S$9990,15)</f>
        <v>1.05</v>
      </c>
      <c r="P25" s="15">
        <f>VLOOKUP($A25,'MG Universe'!$A$2:$S$9990,16)</f>
        <v>-19.73</v>
      </c>
      <c r="Q25" s="16">
        <f>VLOOKUP($A25,'MG Universe'!$A$2:$S$9990,17)</f>
        <v>0.10050000000000001</v>
      </c>
      <c r="R25" s="80">
        <f>VLOOKUP($A25,'MG Universe'!$A$2:$S$9990,18)</f>
        <v>7</v>
      </c>
      <c r="S25" s="15">
        <f>VLOOKUP($A25,'MG Universe'!$A$2:$V$9990,19)</f>
        <v>41.96</v>
      </c>
      <c r="T25" s="15">
        <f>VLOOKUP($A25,'MG Universe'!$A$2:$V$9990,20)</f>
        <v>14206086404</v>
      </c>
      <c r="U25" s="15" t="str">
        <f>VLOOKUP($A25,'MG Universe'!$A$2:$V$9990,21)</f>
        <v>Large</v>
      </c>
      <c r="V25" s="15" t="str">
        <f>VLOOKUP($A25,'MG Universe'!$A$2:$V$9990,22)</f>
        <v>Insurance</v>
      </c>
    </row>
    <row r="26" spans="1:22" ht="15.75" thickBot="1" x14ac:dyDescent="0.3">
      <c r="A26" s="119" t="s">
        <v>165</v>
      </c>
      <c r="B26" s="12" t="str">
        <f>VLOOKUP($A26,'MG Universe'!$A$2:$S$9990,2)</f>
        <v>Akamai Technologies, Inc.</v>
      </c>
      <c r="C26" s="12" t="str">
        <f>VLOOKUP($A26,'MG Universe'!$A$2:$S$9990,3)</f>
        <v>D</v>
      </c>
      <c r="D26" s="12" t="str">
        <f>VLOOKUP($A26,'MG Universe'!$A$2:$S$9990,4)</f>
        <v>S</v>
      </c>
      <c r="E26" s="12" t="str">
        <f>VLOOKUP($A26,'MG Universe'!$A$2:$S$9990,5)</f>
        <v>O</v>
      </c>
      <c r="F26" s="13" t="str">
        <f>VLOOKUP($A26,'MG Universe'!$A$2:$S$9990,6)</f>
        <v>SO</v>
      </c>
      <c r="G26" s="77">
        <f>VLOOKUP($A26,'MG Universe'!$A$2:$S$9990,7)</f>
        <v>43224</v>
      </c>
      <c r="H26" s="15">
        <f>VLOOKUP($A26,'MG Universe'!$A$2:$S$9990,8)</f>
        <v>46.23</v>
      </c>
      <c r="I26" s="15">
        <f>VLOOKUP($A26,'MG Universe'!$A$2:$S$9990,9)</f>
        <v>2.12</v>
      </c>
      <c r="J26" s="15">
        <f>VLOOKUP($A26,'MG Universe'!$A$2:$S$9990,10)</f>
        <v>67.040000000000006</v>
      </c>
      <c r="K26" s="16">
        <f>VLOOKUP($A26,'MG Universe'!$A$2:$S$9990,11)</f>
        <v>1.4500999999999999</v>
      </c>
      <c r="L26" s="78">
        <f>VLOOKUP($A26,'MG Universe'!$A$2:$S$9990,12)</f>
        <v>31.62</v>
      </c>
      <c r="M26" s="16">
        <f>VLOOKUP($A26,'MG Universe'!$A$2:$S$9990,13)</f>
        <v>0</v>
      </c>
      <c r="N26" s="79">
        <f>VLOOKUP($A26,'MG Universe'!$A$2:$S$9990,14)</f>
        <v>0.7</v>
      </c>
      <c r="O26" s="79">
        <f>VLOOKUP($A26,'MG Universe'!$A$2:$S$9990,15)</f>
        <v>1.29</v>
      </c>
      <c r="P26" s="15">
        <f>VLOOKUP($A26,'MG Universe'!$A$2:$S$9990,16)</f>
        <v>0.92</v>
      </c>
      <c r="Q26" s="16">
        <f>VLOOKUP($A26,'MG Universe'!$A$2:$S$9990,17)</f>
        <v>0.11559999999999999</v>
      </c>
      <c r="R26" s="80">
        <f>VLOOKUP($A26,'MG Universe'!$A$2:$S$9990,18)</f>
        <v>0</v>
      </c>
      <c r="S26" s="15">
        <f>VLOOKUP($A26,'MG Universe'!$A$2:$V$9990,19)</f>
        <v>37.450000000000003</v>
      </c>
      <c r="T26" s="15">
        <f>VLOOKUP($A26,'MG Universe'!$A$2:$V$9990,20)</f>
        <v>10918536789</v>
      </c>
      <c r="U26" s="15" t="str">
        <f>VLOOKUP($A26,'MG Universe'!$A$2:$V$9990,21)</f>
        <v>Large</v>
      </c>
      <c r="V26" s="15" t="str">
        <f>VLOOKUP($A26,'MG Universe'!$A$2:$V$9990,22)</f>
        <v>Information Technology</v>
      </c>
    </row>
    <row r="27" spans="1:22" ht="15.75" thickBot="1" x14ac:dyDescent="0.3">
      <c r="A27" s="119" t="s">
        <v>170</v>
      </c>
      <c r="B27" s="12" t="str">
        <f>VLOOKUP($A27,'MG Universe'!$A$2:$S$9990,2)</f>
        <v>Albemarle Corporation</v>
      </c>
      <c r="C27" s="12" t="str">
        <f>VLOOKUP($A27,'MG Universe'!$A$2:$S$9990,3)</f>
        <v>C-</v>
      </c>
      <c r="D27" s="12" t="str">
        <f>VLOOKUP($A27,'MG Universe'!$A$2:$S$9990,4)</f>
        <v>S</v>
      </c>
      <c r="E27" s="12" t="str">
        <f>VLOOKUP($A27,'MG Universe'!$A$2:$S$9990,5)</f>
        <v>O</v>
      </c>
      <c r="F27" s="13" t="str">
        <f>VLOOKUP($A27,'MG Universe'!$A$2:$S$9990,6)</f>
        <v>SO</v>
      </c>
      <c r="G27" s="77">
        <f>VLOOKUP($A27,'MG Universe'!$A$2:$S$9990,7)</f>
        <v>43473</v>
      </c>
      <c r="H27" s="15">
        <f>VLOOKUP($A27,'MG Universe'!$A$2:$S$9990,8)</f>
        <v>54.54</v>
      </c>
      <c r="I27" s="15">
        <f>VLOOKUP($A27,'MG Universe'!$A$2:$S$9990,9)</f>
        <v>3.96</v>
      </c>
      <c r="J27" s="15">
        <f>VLOOKUP($A27,'MG Universe'!$A$2:$S$9990,10)</f>
        <v>81.94</v>
      </c>
      <c r="K27" s="16">
        <f>VLOOKUP($A27,'MG Universe'!$A$2:$S$9990,11)</f>
        <v>1.5024</v>
      </c>
      <c r="L27" s="78">
        <f>VLOOKUP($A27,'MG Universe'!$A$2:$S$9990,12)</f>
        <v>20.69</v>
      </c>
      <c r="M27" s="16">
        <f>VLOOKUP($A27,'MG Universe'!$A$2:$S$9990,13)</f>
        <v>1.5599999999999999E-2</v>
      </c>
      <c r="N27" s="79">
        <f>VLOOKUP($A27,'MG Universe'!$A$2:$S$9990,14)</f>
        <v>1.6</v>
      </c>
      <c r="O27" s="79">
        <f>VLOOKUP($A27,'MG Universe'!$A$2:$S$9990,15)</f>
        <v>1.83</v>
      </c>
      <c r="P27" s="15">
        <f>VLOOKUP($A27,'MG Universe'!$A$2:$S$9990,16)</f>
        <v>-16.079999999999998</v>
      </c>
      <c r="Q27" s="16">
        <f>VLOOKUP($A27,'MG Universe'!$A$2:$S$9990,17)</f>
        <v>6.0999999999999999E-2</v>
      </c>
      <c r="R27" s="80">
        <f>VLOOKUP($A27,'MG Universe'!$A$2:$S$9990,18)</f>
        <v>20</v>
      </c>
      <c r="S27" s="15">
        <f>VLOOKUP($A27,'MG Universe'!$A$2:$V$9990,19)</f>
        <v>69.88</v>
      </c>
      <c r="T27" s="15">
        <f>VLOOKUP($A27,'MG Universe'!$A$2:$V$9990,20)</f>
        <v>8702519899</v>
      </c>
      <c r="U27" s="15" t="str">
        <f>VLOOKUP($A27,'MG Universe'!$A$2:$V$9990,21)</f>
        <v>Mid</v>
      </c>
      <c r="V27" s="15" t="str">
        <f>VLOOKUP($A27,'MG Universe'!$A$2:$V$9990,22)</f>
        <v>Chemicals</v>
      </c>
    </row>
    <row r="28" spans="1:22" ht="15.75" thickBot="1" x14ac:dyDescent="0.3">
      <c r="A28" s="119" t="s">
        <v>175</v>
      </c>
      <c r="B28" s="12" t="str">
        <f>VLOOKUP($A28,'MG Universe'!$A$2:$S$9990,2)</f>
        <v>Align Technology, Inc.</v>
      </c>
      <c r="C28" s="12" t="str">
        <f>VLOOKUP($A28,'MG Universe'!$A$2:$S$9990,3)</f>
        <v>C-</v>
      </c>
      <c r="D28" s="12" t="str">
        <f>VLOOKUP($A28,'MG Universe'!$A$2:$S$9990,4)</f>
        <v>E</v>
      </c>
      <c r="E28" s="12" t="str">
        <f>VLOOKUP($A28,'MG Universe'!$A$2:$S$9990,5)</f>
        <v>O</v>
      </c>
      <c r="F28" s="13" t="str">
        <f>VLOOKUP($A28,'MG Universe'!$A$2:$S$9990,6)</f>
        <v>EO</v>
      </c>
      <c r="G28" s="77">
        <f>VLOOKUP($A28,'MG Universe'!$A$2:$S$9990,7)</f>
        <v>43206</v>
      </c>
      <c r="H28" s="15">
        <f>VLOOKUP($A28,'MG Universe'!$A$2:$S$9990,8)</f>
        <v>116.96</v>
      </c>
      <c r="I28" s="15">
        <f>VLOOKUP($A28,'MG Universe'!$A$2:$S$9990,9)</f>
        <v>3.04</v>
      </c>
      <c r="J28" s="15">
        <f>VLOOKUP($A28,'MG Universe'!$A$2:$S$9990,10)</f>
        <v>244.54</v>
      </c>
      <c r="K28" s="16">
        <f>VLOOKUP($A28,'MG Universe'!$A$2:$S$9990,11)</f>
        <v>2.0908000000000002</v>
      </c>
      <c r="L28" s="78">
        <f>VLOOKUP($A28,'MG Universe'!$A$2:$S$9990,12)</f>
        <v>80.44</v>
      </c>
      <c r="M28" s="16">
        <f>VLOOKUP($A28,'MG Universe'!$A$2:$S$9990,13)</f>
        <v>0</v>
      </c>
      <c r="N28" s="79">
        <f>VLOOKUP($A28,'MG Universe'!$A$2:$S$9990,14)</f>
        <v>2</v>
      </c>
      <c r="O28" s="79">
        <f>VLOOKUP($A28,'MG Universe'!$A$2:$S$9990,15)</f>
        <v>2.3199999999999998</v>
      </c>
      <c r="P28" s="15">
        <f>VLOOKUP($A28,'MG Universe'!$A$2:$S$9990,16)</f>
        <v>6.45</v>
      </c>
      <c r="Q28" s="16">
        <f>VLOOKUP($A28,'MG Universe'!$A$2:$S$9990,17)</f>
        <v>0.35970000000000002</v>
      </c>
      <c r="R28" s="80">
        <f>VLOOKUP($A28,'MG Universe'!$A$2:$S$9990,18)</f>
        <v>0</v>
      </c>
      <c r="S28" s="15">
        <f>VLOOKUP($A28,'MG Universe'!$A$2:$V$9990,19)</f>
        <v>37.68</v>
      </c>
      <c r="T28" s="15">
        <f>VLOOKUP($A28,'MG Universe'!$A$2:$V$9990,20)</f>
        <v>19559286822</v>
      </c>
      <c r="U28" s="15" t="str">
        <f>VLOOKUP($A28,'MG Universe'!$A$2:$V$9990,21)</f>
        <v>Large</v>
      </c>
      <c r="V28" s="15" t="str">
        <f>VLOOKUP($A28,'MG Universe'!$A$2:$V$9990,22)</f>
        <v>Medical</v>
      </c>
    </row>
    <row r="29" spans="1:22" ht="15.75" thickBot="1" x14ac:dyDescent="0.3">
      <c r="A29" s="119" t="s">
        <v>177</v>
      </c>
      <c r="B29" s="12" t="str">
        <f>VLOOKUP($A29,'MG Universe'!$A$2:$S$9990,2)</f>
        <v>Alaska Air Group, Inc.</v>
      </c>
      <c r="C29" s="12" t="str">
        <f>VLOOKUP($A29,'MG Universe'!$A$2:$S$9990,3)</f>
        <v>C-</v>
      </c>
      <c r="D29" s="12" t="str">
        <f>VLOOKUP($A29,'MG Universe'!$A$2:$S$9990,4)</f>
        <v>S</v>
      </c>
      <c r="E29" s="12" t="str">
        <f>VLOOKUP($A29,'MG Universe'!$A$2:$S$9990,5)</f>
        <v>U</v>
      </c>
      <c r="F29" s="13" t="str">
        <f>VLOOKUP($A29,'MG Universe'!$A$2:$S$9990,6)</f>
        <v>SU</v>
      </c>
      <c r="G29" s="77">
        <f>VLOOKUP($A29,'MG Universe'!$A$2:$S$9990,7)</f>
        <v>43222</v>
      </c>
      <c r="H29" s="15">
        <f>VLOOKUP($A29,'MG Universe'!$A$2:$S$9990,8)</f>
        <v>238.22</v>
      </c>
      <c r="I29" s="15">
        <f>VLOOKUP($A29,'MG Universe'!$A$2:$S$9990,9)</f>
        <v>6.32</v>
      </c>
      <c r="J29" s="15">
        <f>VLOOKUP($A29,'MG Universe'!$A$2:$S$9990,10)</f>
        <v>64.48</v>
      </c>
      <c r="K29" s="16">
        <f>VLOOKUP($A29,'MG Universe'!$A$2:$S$9990,11)</f>
        <v>0.2707</v>
      </c>
      <c r="L29" s="78">
        <f>VLOOKUP($A29,'MG Universe'!$A$2:$S$9990,12)</f>
        <v>10.199999999999999</v>
      </c>
      <c r="M29" s="16">
        <f>VLOOKUP($A29,'MG Universe'!$A$2:$S$9990,13)</f>
        <v>1.8599999999999998E-2</v>
      </c>
      <c r="N29" s="79">
        <f>VLOOKUP($A29,'MG Universe'!$A$2:$S$9990,14)</f>
        <v>0.9</v>
      </c>
      <c r="O29" s="79">
        <f>VLOOKUP($A29,'MG Universe'!$A$2:$S$9990,15)</f>
        <v>0.71</v>
      </c>
      <c r="P29" s="15">
        <f>VLOOKUP($A29,'MG Universe'!$A$2:$S$9990,16)</f>
        <v>-42.83</v>
      </c>
      <c r="Q29" s="16">
        <f>VLOOKUP($A29,'MG Universe'!$A$2:$S$9990,17)</f>
        <v>8.5000000000000006E-3</v>
      </c>
      <c r="R29" s="80">
        <f>VLOOKUP($A29,'MG Universe'!$A$2:$S$9990,18)</f>
        <v>5</v>
      </c>
      <c r="S29" s="15">
        <f>VLOOKUP($A29,'MG Universe'!$A$2:$V$9990,19)</f>
        <v>57.44</v>
      </c>
      <c r="T29" s="15">
        <f>VLOOKUP($A29,'MG Universe'!$A$2:$V$9990,20)</f>
        <v>7931040412</v>
      </c>
      <c r="U29" s="15" t="str">
        <f>VLOOKUP($A29,'MG Universe'!$A$2:$V$9990,21)</f>
        <v>Mid</v>
      </c>
      <c r="V29" s="15" t="str">
        <f>VLOOKUP($A29,'MG Universe'!$A$2:$V$9990,22)</f>
        <v>Airlines</v>
      </c>
    </row>
    <row r="30" spans="1:22" ht="15.75" thickBot="1" x14ac:dyDescent="0.3">
      <c r="A30" s="119" t="s">
        <v>179</v>
      </c>
      <c r="B30" s="12" t="str">
        <f>VLOOKUP($A30,'MG Universe'!$A$2:$S$9990,2)</f>
        <v>Allstate Corp</v>
      </c>
      <c r="C30" s="12" t="str">
        <f>VLOOKUP($A30,'MG Universe'!$A$2:$S$9990,3)</f>
        <v>A-</v>
      </c>
      <c r="D30" s="12" t="str">
        <f>VLOOKUP($A30,'MG Universe'!$A$2:$S$9990,4)</f>
        <v>D</v>
      </c>
      <c r="E30" s="12" t="str">
        <f>VLOOKUP($A30,'MG Universe'!$A$2:$S$9990,5)</f>
        <v>U</v>
      </c>
      <c r="F30" s="13" t="str">
        <f>VLOOKUP($A30,'MG Universe'!$A$2:$S$9990,6)</f>
        <v>DU</v>
      </c>
      <c r="G30" s="77">
        <f>VLOOKUP($A30,'MG Universe'!$A$2:$S$9990,7)</f>
        <v>43209</v>
      </c>
      <c r="H30" s="15">
        <f>VLOOKUP($A30,'MG Universe'!$A$2:$S$9990,8)</f>
        <v>148.13999999999999</v>
      </c>
      <c r="I30" s="15">
        <f>VLOOKUP($A30,'MG Universe'!$A$2:$S$9990,9)</f>
        <v>6.71</v>
      </c>
      <c r="J30" s="15">
        <f>VLOOKUP($A30,'MG Universe'!$A$2:$S$9990,10)</f>
        <v>88.8</v>
      </c>
      <c r="K30" s="16">
        <f>VLOOKUP($A30,'MG Universe'!$A$2:$S$9990,11)</f>
        <v>0.59940000000000004</v>
      </c>
      <c r="L30" s="78">
        <f>VLOOKUP($A30,'MG Universe'!$A$2:$S$9990,12)</f>
        <v>13.23</v>
      </c>
      <c r="M30" s="16">
        <f>VLOOKUP($A30,'MG Universe'!$A$2:$S$9990,13)</f>
        <v>1.67E-2</v>
      </c>
      <c r="N30" s="79">
        <f>VLOOKUP($A30,'MG Universe'!$A$2:$S$9990,14)</f>
        <v>0.8</v>
      </c>
      <c r="O30" s="79" t="str">
        <f>VLOOKUP($A30,'MG Universe'!$A$2:$S$9990,15)</f>
        <v>N/A</v>
      </c>
      <c r="P30" s="15" t="str">
        <f>VLOOKUP($A30,'MG Universe'!$A$2:$S$9990,16)</f>
        <v>N/A</v>
      </c>
      <c r="Q30" s="16">
        <f>VLOOKUP($A30,'MG Universe'!$A$2:$S$9990,17)</f>
        <v>2.3699999999999999E-2</v>
      </c>
      <c r="R30" s="80">
        <f>VLOOKUP($A30,'MG Universe'!$A$2:$S$9990,18)</f>
        <v>7</v>
      </c>
      <c r="S30" s="15">
        <f>VLOOKUP($A30,'MG Universe'!$A$2:$V$9990,19)</f>
        <v>98.58</v>
      </c>
      <c r="T30" s="15">
        <f>VLOOKUP($A30,'MG Universe'!$A$2:$V$9990,20)</f>
        <v>30586468411</v>
      </c>
      <c r="U30" s="15" t="str">
        <f>VLOOKUP($A30,'MG Universe'!$A$2:$V$9990,21)</f>
        <v>Large</v>
      </c>
      <c r="V30" s="15" t="str">
        <f>VLOOKUP($A30,'MG Universe'!$A$2:$V$9990,22)</f>
        <v>Insurance</v>
      </c>
    </row>
    <row r="31" spans="1:22" ht="15.75" thickBot="1" x14ac:dyDescent="0.3">
      <c r="A31" s="119" t="s">
        <v>181</v>
      </c>
      <c r="B31" s="12" t="str">
        <f>VLOOKUP($A31,'MG Universe'!$A$2:$S$9990,2)</f>
        <v>Allegion PLC</v>
      </c>
      <c r="C31" s="12" t="str">
        <f>VLOOKUP($A31,'MG Universe'!$A$2:$S$9990,3)</f>
        <v>C</v>
      </c>
      <c r="D31" s="12" t="str">
        <f>VLOOKUP($A31,'MG Universe'!$A$2:$S$9990,4)</f>
        <v>E</v>
      </c>
      <c r="E31" s="12" t="str">
        <f>VLOOKUP($A31,'MG Universe'!$A$2:$S$9990,5)</f>
        <v>F</v>
      </c>
      <c r="F31" s="13" t="str">
        <f>VLOOKUP($A31,'MG Universe'!$A$2:$S$9990,6)</f>
        <v>EF</v>
      </c>
      <c r="G31" s="77">
        <f>VLOOKUP($A31,'MG Universe'!$A$2:$S$9990,7)</f>
        <v>43225</v>
      </c>
      <c r="H31" s="15">
        <f>VLOOKUP($A31,'MG Universe'!$A$2:$S$9990,8)</f>
        <v>115.01</v>
      </c>
      <c r="I31" s="15">
        <f>VLOOKUP($A31,'MG Universe'!$A$2:$S$9990,9)</f>
        <v>2.99</v>
      </c>
      <c r="J31" s="15">
        <f>VLOOKUP($A31,'MG Universe'!$A$2:$S$9990,10)</f>
        <v>87.28</v>
      </c>
      <c r="K31" s="16">
        <f>VLOOKUP($A31,'MG Universe'!$A$2:$S$9990,11)</f>
        <v>0.75890000000000002</v>
      </c>
      <c r="L31" s="78">
        <f>VLOOKUP($A31,'MG Universe'!$A$2:$S$9990,12)</f>
        <v>29.19</v>
      </c>
      <c r="M31" s="16">
        <f>VLOOKUP($A31,'MG Universe'!$A$2:$S$9990,13)</f>
        <v>7.3000000000000001E-3</v>
      </c>
      <c r="N31" s="79">
        <f>VLOOKUP($A31,'MG Universe'!$A$2:$S$9990,14)</f>
        <v>1.2</v>
      </c>
      <c r="O31" s="79">
        <f>VLOOKUP($A31,'MG Universe'!$A$2:$S$9990,15)</f>
        <v>1.78</v>
      </c>
      <c r="P31" s="15">
        <f>VLOOKUP($A31,'MG Universe'!$A$2:$S$9990,16)</f>
        <v>-14.3</v>
      </c>
      <c r="Q31" s="16">
        <f>VLOOKUP($A31,'MG Universe'!$A$2:$S$9990,17)</f>
        <v>0.10349999999999999</v>
      </c>
      <c r="R31" s="80">
        <f>VLOOKUP($A31,'MG Universe'!$A$2:$S$9990,18)</f>
        <v>4</v>
      </c>
      <c r="S31" s="15">
        <f>VLOOKUP($A31,'MG Universe'!$A$2:$V$9990,19)</f>
        <v>20.149999999999999</v>
      </c>
      <c r="T31" s="15">
        <f>VLOOKUP($A31,'MG Universe'!$A$2:$V$9990,20)</f>
        <v>8296487563</v>
      </c>
      <c r="U31" s="15" t="str">
        <f>VLOOKUP($A31,'MG Universe'!$A$2:$V$9990,21)</f>
        <v>Mid</v>
      </c>
      <c r="V31" s="15" t="str">
        <f>VLOOKUP($A31,'MG Universe'!$A$2:$V$9990,22)</f>
        <v>Security</v>
      </c>
    </row>
    <row r="32" spans="1:22" ht="15.75" thickBot="1" x14ac:dyDescent="0.3">
      <c r="A32" s="119" t="s">
        <v>184</v>
      </c>
      <c r="B32" s="12" t="str">
        <f>VLOOKUP($A32,'MG Universe'!$A$2:$S$9990,2)</f>
        <v>Alexion Pharmaceuticals, Inc.</v>
      </c>
      <c r="C32" s="12" t="str">
        <f>VLOOKUP($A32,'MG Universe'!$A$2:$S$9990,3)</f>
        <v>D</v>
      </c>
      <c r="D32" s="12" t="str">
        <f>VLOOKUP($A32,'MG Universe'!$A$2:$S$9990,4)</f>
        <v>S</v>
      </c>
      <c r="E32" s="12" t="str">
        <f>VLOOKUP($A32,'MG Universe'!$A$2:$S$9990,5)</f>
        <v>O</v>
      </c>
      <c r="F32" s="13" t="str">
        <f>VLOOKUP($A32,'MG Universe'!$A$2:$S$9990,6)</f>
        <v>SO</v>
      </c>
      <c r="G32" s="77">
        <f>VLOOKUP($A32,'MG Universe'!$A$2:$S$9990,7)</f>
        <v>43207</v>
      </c>
      <c r="H32" s="15">
        <f>VLOOKUP($A32,'MG Universe'!$A$2:$S$9990,8)</f>
        <v>99.29</v>
      </c>
      <c r="I32" s="15">
        <f>VLOOKUP($A32,'MG Universe'!$A$2:$S$9990,9)</f>
        <v>3.21</v>
      </c>
      <c r="J32" s="15">
        <f>VLOOKUP($A32,'MG Universe'!$A$2:$S$9990,10)</f>
        <v>123.75</v>
      </c>
      <c r="K32" s="16">
        <f>VLOOKUP($A32,'MG Universe'!$A$2:$S$9990,11)</f>
        <v>1.2463</v>
      </c>
      <c r="L32" s="78">
        <f>VLOOKUP($A32,'MG Universe'!$A$2:$S$9990,12)</f>
        <v>38.549999999999997</v>
      </c>
      <c r="M32" s="16">
        <f>VLOOKUP($A32,'MG Universe'!$A$2:$S$9990,13)</f>
        <v>0</v>
      </c>
      <c r="N32" s="79">
        <f>VLOOKUP($A32,'MG Universe'!$A$2:$S$9990,14)</f>
        <v>1.6</v>
      </c>
      <c r="O32" s="79">
        <f>VLOOKUP($A32,'MG Universe'!$A$2:$S$9990,15)</f>
        <v>3.1</v>
      </c>
      <c r="P32" s="15">
        <f>VLOOKUP($A32,'MG Universe'!$A$2:$S$9990,16)</f>
        <v>-7.77</v>
      </c>
      <c r="Q32" s="16">
        <f>VLOOKUP($A32,'MG Universe'!$A$2:$S$9990,17)</f>
        <v>0.15029999999999999</v>
      </c>
      <c r="R32" s="80">
        <f>VLOOKUP($A32,'MG Universe'!$A$2:$S$9990,18)</f>
        <v>0</v>
      </c>
      <c r="S32" s="15">
        <f>VLOOKUP($A32,'MG Universe'!$A$2:$V$9990,19)</f>
        <v>73.98</v>
      </c>
      <c r="T32" s="15">
        <f>VLOOKUP($A32,'MG Universe'!$A$2:$V$9990,20)</f>
        <v>27608253750</v>
      </c>
      <c r="U32" s="15" t="str">
        <f>VLOOKUP($A32,'MG Universe'!$A$2:$V$9990,21)</f>
        <v>Large</v>
      </c>
      <c r="V32" s="15" t="str">
        <f>VLOOKUP($A32,'MG Universe'!$A$2:$V$9990,22)</f>
        <v>Pharmaceuticals</v>
      </c>
    </row>
    <row r="33" spans="1:22" ht="15.75" thickBot="1" x14ac:dyDescent="0.3">
      <c r="A33" s="119" t="s">
        <v>187</v>
      </c>
      <c r="B33" s="12" t="str">
        <f>VLOOKUP($A33,'MG Universe'!$A$2:$S$9990,2)</f>
        <v>Applied Materials, Inc.</v>
      </c>
      <c r="C33" s="12" t="str">
        <f>VLOOKUP($A33,'MG Universe'!$A$2:$S$9990,3)</f>
        <v>B-</v>
      </c>
      <c r="D33" s="12" t="str">
        <f>VLOOKUP($A33,'MG Universe'!$A$2:$S$9990,4)</f>
        <v>E</v>
      </c>
      <c r="E33" s="12" t="str">
        <f>VLOOKUP($A33,'MG Universe'!$A$2:$S$9990,5)</f>
        <v>U</v>
      </c>
      <c r="F33" s="13" t="str">
        <f>VLOOKUP($A33,'MG Universe'!$A$2:$S$9990,6)</f>
        <v>EU</v>
      </c>
      <c r="G33" s="77">
        <f>VLOOKUP($A33,'MG Universe'!$A$2:$S$9990,7)</f>
        <v>43201</v>
      </c>
      <c r="H33" s="15">
        <f>VLOOKUP($A33,'MG Universe'!$A$2:$S$9990,8)</f>
        <v>104.1</v>
      </c>
      <c r="I33" s="15">
        <f>VLOOKUP($A33,'MG Universe'!$A$2:$S$9990,9)</f>
        <v>2.7</v>
      </c>
      <c r="J33" s="15">
        <f>VLOOKUP($A33,'MG Universe'!$A$2:$S$9990,10)</f>
        <v>38.9</v>
      </c>
      <c r="K33" s="16">
        <f>VLOOKUP($A33,'MG Universe'!$A$2:$S$9990,11)</f>
        <v>0.37369999999999998</v>
      </c>
      <c r="L33" s="78">
        <f>VLOOKUP($A33,'MG Universe'!$A$2:$S$9990,12)</f>
        <v>14.41</v>
      </c>
      <c r="M33" s="16">
        <f>VLOOKUP($A33,'MG Universe'!$A$2:$S$9990,13)</f>
        <v>1.03E-2</v>
      </c>
      <c r="N33" s="79">
        <f>VLOOKUP($A33,'MG Universe'!$A$2:$S$9990,14)</f>
        <v>1.7</v>
      </c>
      <c r="O33" s="79">
        <f>VLOOKUP($A33,'MG Universe'!$A$2:$S$9990,15)</f>
        <v>2.96</v>
      </c>
      <c r="P33" s="15">
        <f>VLOOKUP($A33,'MG Universe'!$A$2:$S$9990,16)</f>
        <v>1.75</v>
      </c>
      <c r="Q33" s="16">
        <f>VLOOKUP($A33,'MG Universe'!$A$2:$S$9990,17)</f>
        <v>2.9499999999999998E-2</v>
      </c>
      <c r="R33" s="80">
        <f>VLOOKUP($A33,'MG Universe'!$A$2:$S$9990,18)</f>
        <v>0</v>
      </c>
      <c r="S33" s="15">
        <f>VLOOKUP($A33,'MG Universe'!$A$2:$V$9990,19)</f>
        <v>28.28</v>
      </c>
      <c r="T33" s="15">
        <f>VLOOKUP($A33,'MG Universe'!$A$2:$V$9990,20)</f>
        <v>37104999855</v>
      </c>
      <c r="U33" s="15" t="str">
        <f>VLOOKUP($A33,'MG Universe'!$A$2:$V$9990,21)</f>
        <v>Large</v>
      </c>
      <c r="V33" s="15" t="str">
        <f>VLOOKUP($A33,'MG Universe'!$A$2:$V$9990,22)</f>
        <v>IT Hardware</v>
      </c>
    </row>
    <row r="34" spans="1:22" ht="15.75" thickBot="1" x14ac:dyDescent="0.3">
      <c r="A34" s="119" t="s">
        <v>192</v>
      </c>
      <c r="B34" s="12" t="str">
        <f>VLOOKUP($A34,'MG Universe'!$A$2:$S$9990,2)</f>
        <v>Advanced Micro Devices, Inc.</v>
      </c>
      <c r="C34" s="12" t="str">
        <f>VLOOKUP($A34,'MG Universe'!$A$2:$S$9990,3)</f>
        <v>F</v>
      </c>
      <c r="D34" s="12" t="str">
        <f>VLOOKUP($A34,'MG Universe'!$A$2:$S$9990,4)</f>
        <v>S</v>
      </c>
      <c r="E34" s="12" t="str">
        <f>VLOOKUP($A34,'MG Universe'!$A$2:$S$9990,5)</f>
        <v>O</v>
      </c>
      <c r="F34" s="13" t="str">
        <f>VLOOKUP($A34,'MG Universe'!$A$2:$S$9990,6)</f>
        <v>SO</v>
      </c>
      <c r="G34" s="77">
        <f>VLOOKUP($A34,'MG Universe'!$A$2:$S$9990,7)</f>
        <v>43223</v>
      </c>
      <c r="H34" s="15">
        <f>VLOOKUP($A34,'MG Universe'!$A$2:$S$9990,8)</f>
        <v>0</v>
      </c>
      <c r="I34" s="15">
        <f>VLOOKUP($A34,'MG Universe'!$A$2:$S$9990,9)</f>
        <v>-0.15</v>
      </c>
      <c r="J34" s="15">
        <f>VLOOKUP($A34,'MG Universe'!$A$2:$S$9990,10)</f>
        <v>24.13</v>
      </c>
      <c r="K34" s="16" t="str">
        <f>VLOOKUP($A34,'MG Universe'!$A$2:$S$9990,11)</f>
        <v>N/A</v>
      </c>
      <c r="L34" s="78" t="str">
        <f>VLOOKUP($A34,'MG Universe'!$A$2:$S$9990,12)</f>
        <v>N/A</v>
      </c>
      <c r="M34" s="16">
        <f>VLOOKUP($A34,'MG Universe'!$A$2:$S$9990,13)</f>
        <v>0</v>
      </c>
      <c r="N34" s="79">
        <f>VLOOKUP($A34,'MG Universe'!$A$2:$S$9990,14)</f>
        <v>3.4</v>
      </c>
      <c r="O34" s="79">
        <f>VLOOKUP($A34,'MG Universe'!$A$2:$S$9990,15)</f>
        <v>1.62</v>
      </c>
      <c r="P34" s="15">
        <f>VLOOKUP($A34,'MG Universe'!$A$2:$S$9990,16)</f>
        <v>-0.28999999999999998</v>
      </c>
      <c r="Q34" s="16">
        <f>VLOOKUP($A34,'MG Universe'!$A$2:$S$9990,17)</f>
        <v>-0.8468</v>
      </c>
      <c r="R34" s="80">
        <f>VLOOKUP($A34,'MG Universe'!$A$2:$S$9990,18)</f>
        <v>0</v>
      </c>
      <c r="S34" s="15">
        <f>VLOOKUP($A34,'MG Universe'!$A$2:$V$9990,19)</f>
        <v>2.13</v>
      </c>
      <c r="T34" s="15">
        <f>VLOOKUP($A34,'MG Universe'!$A$2:$V$9990,20)</f>
        <v>24115690071</v>
      </c>
      <c r="U34" s="15" t="str">
        <f>VLOOKUP($A34,'MG Universe'!$A$2:$V$9990,21)</f>
        <v>Large</v>
      </c>
      <c r="V34" s="15" t="str">
        <f>VLOOKUP($A34,'MG Universe'!$A$2:$V$9990,22)</f>
        <v>IT Hardware</v>
      </c>
    </row>
    <row r="35" spans="1:22" ht="15.75" thickBot="1" x14ac:dyDescent="0.3">
      <c r="A35" s="119" t="s">
        <v>194</v>
      </c>
      <c r="B35" s="12" t="str">
        <f>VLOOKUP($A35,'MG Universe'!$A$2:$S$9990,2)</f>
        <v>AMETEK, Inc.</v>
      </c>
      <c r="C35" s="12" t="str">
        <f>VLOOKUP($A35,'MG Universe'!$A$2:$S$9990,3)</f>
        <v>C-</v>
      </c>
      <c r="D35" s="12" t="str">
        <f>VLOOKUP($A35,'MG Universe'!$A$2:$S$9990,4)</f>
        <v>E</v>
      </c>
      <c r="E35" s="12" t="str">
        <f>VLOOKUP($A35,'MG Universe'!$A$2:$S$9990,5)</f>
        <v>O</v>
      </c>
      <c r="F35" s="13" t="str">
        <f>VLOOKUP($A35,'MG Universe'!$A$2:$S$9990,6)</f>
        <v>EO</v>
      </c>
      <c r="G35" s="77">
        <f>VLOOKUP($A35,'MG Universe'!$A$2:$S$9990,7)</f>
        <v>43214</v>
      </c>
      <c r="H35" s="15">
        <f>VLOOKUP($A35,'MG Universe'!$A$2:$S$9990,8)</f>
        <v>49.49</v>
      </c>
      <c r="I35" s="15">
        <f>VLOOKUP($A35,'MG Universe'!$A$2:$S$9990,9)</f>
        <v>2.68</v>
      </c>
      <c r="J35" s="15">
        <f>VLOOKUP($A35,'MG Universe'!$A$2:$S$9990,10)</f>
        <v>73.7</v>
      </c>
      <c r="K35" s="16">
        <f>VLOOKUP($A35,'MG Universe'!$A$2:$S$9990,11)</f>
        <v>1.4892000000000001</v>
      </c>
      <c r="L35" s="78">
        <f>VLOOKUP($A35,'MG Universe'!$A$2:$S$9990,12)</f>
        <v>27.5</v>
      </c>
      <c r="M35" s="16">
        <f>VLOOKUP($A35,'MG Universe'!$A$2:$S$9990,13)</f>
        <v>4.8999999999999998E-3</v>
      </c>
      <c r="N35" s="79">
        <f>VLOOKUP($A35,'MG Universe'!$A$2:$S$9990,14)</f>
        <v>1.2</v>
      </c>
      <c r="O35" s="79">
        <f>VLOOKUP($A35,'MG Universe'!$A$2:$S$9990,15)</f>
        <v>1.7</v>
      </c>
      <c r="P35" s="15">
        <f>VLOOKUP($A35,'MG Universe'!$A$2:$S$9990,16)</f>
        <v>-7.89</v>
      </c>
      <c r="Q35" s="16">
        <f>VLOOKUP($A35,'MG Universe'!$A$2:$S$9990,17)</f>
        <v>9.5000000000000001E-2</v>
      </c>
      <c r="R35" s="80">
        <f>VLOOKUP($A35,'MG Universe'!$A$2:$S$9990,18)</f>
        <v>0</v>
      </c>
      <c r="S35" s="15">
        <f>VLOOKUP($A35,'MG Universe'!$A$2:$V$9990,19)</f>
        <v>33.89</v>
      </c>
      <c r="T35" s="15">
        <f>VLOOKUP($A35,'MG Universe'!$A$2:$V$9990,20)</f>
        <v>17106948491</v>
      </c>
      <c r="U35" s="15" t="str">
        <f>VLOOKUP($A35,'MG Universe'!$A$2:$V$9990,21)</f>
        <v>Large</v>
      </c>
      <c r="V35" s="15" t="str">
        <f>VLOOKUP($A35,'MG Universe'!$A$2:$V$9990,22)</f>
        <v>Machinery</v>
      </c>
    </row>
    <row r="36" spans="1:22" ht="15.75" thickBot="1" x14ac:dyDescent="0.3">
      <c r="A36" s="119" t="s">
        <v>196</v>
      </c>
      <c r="B36" s="12" t="str">
        <f>VLOOKUP($A36,'MG Universe'!$A$2:$S$9990,2)</f>
        <v>Affiliated Managers Group, Inc.</v>
      </c>
      <c r="C36" s="12" t="str">
        <f>VLOOKUP($A36,'MG Universe'!$A$2:$S$9990,3)</f>
        <v>C+</v>
      </c>
      <c r="D36" s="12" t="str">
        <f>VLOOKUP($A36,'MG Universe'!$A$2:$S$9990,4)</f>
        <v>S</v>
      </c>
      <c r="E36" s="12" t="str">
        <f>VLOOKUP($A36,'MG Universe'!$A$2:$S$9990,5)</f>
        <v>U</v>
      </c>
      <c r="F36" s="13" t="str">
        <f>VLOOKUP($A36,'MG Universe'!$A$2:$S$9990,6)</f>
        <v>SU</v>
      </c>
      <c r="G36" s="77">
        <f>VLOOKUP($A36,'MG Universe'!$A$2:$S$9990,7)</f>
        <v>43226</v>
      </c>
      <c r="H36" s="15">
        <f>VLOOKUP($A36,'MG Universe'!$A$2:$S$9990,8)</f>
        <v>463.21</v>
      </c>
      <c r="I36" s="15">
        <f>VLOOKUP($A36,'MG Universe'!$A$2:$S$9990,9)</f>
        <v>12.03</v>
      </c>
      <c r="J36" s="15">
        <f>VLOOKUP($A36,'MG Universe'!$A$2:$S$9990,10)</f>
        <v>107.41</v>
      </c>
      <c r="K36" s="16">
        <f>VLOOKUP($A36,'MG Universe'!$A$2:$S$9990,11)</f>
        <v>0.2319</v>
      </c>
      <c r="L36" s="78">
        <f>VLOOKUP($A36,'MG Universe'!$A$2:$S$9990,12)</f>
        <v>8.93</v>
      </c>
      <c r="M36" s="16">
        <f>VLOOKUP($A36,'MG Universe'!$A$2:$S$9990,13)</f>
        <v>7.4000000000000003E-3</v>
      </c>
      <c r="N36" s="79">
        <f>VLOOKUP($A36,'MG Universe'!$A$2:$S$9990,14)</f>
        <v>1.4</v>
      </c>
      <c r="O36" s="79">
        <f>VLOOKUP($A36,'MG Universe'!$A$2:$S$9990,15)</f>
        <v>1.3</v>
      </c>
      <c r="P36" s="15">
        <f>VLOOKUP($A36,'MG Universe'!$A$2:$S$9990,16)</f>
        <v>-70.89</v>
      </c>
      <c r="Q36" s="16">
        <f>VLOOKUP($A36,'MG Universe'!$A$2:$S$9990,17)</f>
        <v>2.0999999999999999E-3</v>
      </c>
      <c r="R36" s="80">
        <f>VLOOKUP($A36,'MG Universe'!$A$2:$S$9990,18)</f>
        <v>1</v>
      </c>
      <c r="S36" s="15">
        <f>VLOOKUP($A36,'MG Universe'!$A$2:$V$9990,19)</f>
        <v>158.62</v>
      </c>
      <c r="T36" s="15">
        <f>VLOOKUP($A36,'MG Universe'!$A$2:$V$9990,20)</f>
        <v>5657607122</v>
      </c>
      <c r="U36" s="15" t="str">
        <f>VLOOKUP($A36,'MG Universe'!$A$2:$V$9990,21)</f>
        <v>Mid</v>
      </c>
      <c r="V36" s="15" t="str">
        <f>VLOOKUP($A36,'MG Universe'!$A$2:$V$9990,22)</f>
        <v>Financial Services</v>
      </c>
    </row>
    <row r="37" spans="1:22" ht="15.75" thickBot="1" x14ac:dyDescent="0.3">
      <c r="A37" s="119" t="s">
        <v>199</v>
      </c>
      <c r="B37" s="12" t="str">
        <f>VLOOKUP($A37,'MG Universe'!$A$2:$S$9990,2)</f>
        <v>Amgen, Inc.</v>
      </c>
      <c r="C37" s="12" t="str">
        <f>VLOOKUP($A37,'MG Universe'!$A$2:$S$9990,3)</f>
        <v>B-</v>
      </c>
      <c r="D37" s="12" t="str">
        <f>VLOOKUP($A37,'MG Universe'!$A$2:$S$9990,4)</f>
        <v>E</v>
      </c>
      <c r="E37" s="12" t="str">
        <f>VLOOKUP($A37,'MG Universe'!$A$2:$S$9990,5)</f>
        <v>F</v>
      </c>
      <c r="F37" s="13" t="str">
        <f>VLOOKUP($A37,'MG Universe'!$A$2:$S$9990,6)</f>
        <v>EF</v>
      </c>
      <c r="G37" s="77">
        <f>VLOOKUP($A37,'MG Universe'!$A$2:$S$9990,7)</f>
        <v>43274</v>
      </c>
      <c r="H37" s="15">
        <f>VLOOKUP($A37,'MG Universe'!$A$2:$S$9990,8)</f>
        <v>187.01</v>
      </c>
      <c r="I37" s="15">
        <f>VLOOKUP($A37,'MG Universe'!$A$2:$S$9990,9)</f>
        <v>8.6</v>
      </c>
      <c r="J37" s="15">
        <f>VLOOKUP($A37,'MG Universe'!$A$2:$S$9990,10)</f>
        <v>186.18</v>
      </c>
      <c r="K37" s="16">
        <f>VLOOKUP($A37,'MG Universe'!$A$2:$S$9990,11)</f>
        <v>0.99560000000000004</v>
      </c>
      <c r="L37" s="78">
        <f>VLOOKUP($A37,'MG Universe'!$A$2:$S$9990,12)</f>
        <v>21.65</v>
      </c>
      <c r="M37" s="16">
        <f>VLOOKUP($A37,'MG Universe'!$A$2:$S$9990,13)</f>
        <v>2.47E-2</v>
      </c>
      <c r="N37" s="79">
        <f>VLOOKUP($A37,'MG Universe'!$A$2:$S$9990,14)</f>
        <v>1.2</v>
      </c>
      <c r="O37" s="79">
        <f>VLOOKUP($A37,'MG Universe'!$A$2:$S$9990,15)</f>
        <v>3.88</v>
      </c>
      <c r="P37" s="15">
        <f>VLOOKUP($A37,'MG Universe'!$A$2:$S$9990,16)</f>
        <v>-20.89</v>
      </c>
      <c r="Q37" s="16">
        <f>VLOOKUP($A37,'MG Universe'!$A$2:$S$9990,17)</f>
        <v>6.5699999999999995E-2</v>
      </c>
      <c r="R37" s="80">
        <f>VLOOKUP($A37,'MG Universe'!$A$2:$S$9990,18)</f>
        <v>7</v>
      </c>
      <c r="S37" s="15">
        <f>VLOOKUP($A37,'MG Universe'!$A$2:$V$9990,19)</f>
        <v>99.3</v>
      </c>
      <c r="T37" s="15">
        <f>VLOOKUP($A37,'MG Universe'!$A$2:$V$9990,20)</f>
        <v>117293395385</v>
      </c>
      <c r="U37" s="15" t="str">
        <f>VLOOKUP($A37,'MG Universe'!$A$2:$V$9990,21)</f>
        <v>Large</v>
      </c>
      <c r="V37" s="15" t="str">
        <f>VLOOKUP($A37,'MG Universe'!$A$2:$V$9990,22)</f>
        <v>Pharmaceuticals</v>
      </c>
    </row>
    <row r="38" spans="1:22" ht="15.75" thickBot="1" x14ac:dyDescent="0.3">
      <c r="A38" s="119" t="s">
        <v>202</v>
      </c>
      <c r="B38" s="12" t="str">
        <f>VLOOKUP($A38,'MG Universe'!$A$2:$S$9990,2)</f>
        <v>Ameriprise Financial, Inc.</v>
      </c>
      <c r="C38" s="12" t="str">
        <f>VLOOKUP($A38,'MG Universe'!$A$2:$S$9990,3)</f>
        <v>B+</v>
      </c>
      <c r="D38" s="12" t="str">
        <f>VLOOKUP($A38,'MG Universe'!$A$2:$S$9990,4)</f>
        <v>D</v>
      </c>
      <c r="E38" s="12" t="str">
        <f>VLOOKUP($A38,'MG Universe'!$A$2:$S$9990,5)</f>
        <v>U</v>
      </c>
      <c r="F38" s="13" t="str">
        <f>VLOOKUP($A38,'MG Universe'!$A$2:$S$9990,6)</f>
        <v>DU</v>
      </c>
      <c r="G38" s="77">
        <f>VLOOKUP($A38,'MG Universe'!$A$2:$S$9990,7)</f>
        <v>43476</v>
      </c>
      <c r="H38" s="15">
        <f>VLOOKUP($A38,'MG Universe'!$A$2:$S$9990,8)</f>
        <v>288.60000000000002</v>
      </c>
      <c r="I38" s="15">
        <f>VLOOKUP($A38,'MG Universe'!$A$2:$S$9990,9)</f>
        <v>10.35</v>
      </c>
      <c r="J38" s="15">
        <f>VLOOKUP($A38,'MG Universe'!$A$2:$S$9990,10)</f>
        <v>127.09</v>
      </c>
      <c r="K38" s="16">
        <f>VLOOKUP($A38,'MG Universe'!$A$2:$S$9990,11)</f>
        <v>0.44040000000000001</v>
      </c>
      <c r="L38" s="78">
        <f>VLOOKUP($A38,'MG Universe'!$A$2:$S$9990,12)</f>
        <v>12.28</v>
      </c>
      <c r="M38" s="16">
        <f>VLOOKUP($A38,'MG Universe'!$A$2:$S$9990,13)</f>
        <v>2.5499999999999998E-2</v>
      </c>
      <c r="N38" s="79">
        <f>VLOOKUP($A38,'MG Universe'!$A$2:$S$9990,14)</f>
        <v>1.9</v>
      </c>
      <c r="O38" s="79" t="str">
        <f>VLOOKUP($A38,'MG Universe'!$A$2:$S$9990,15)</f>
        <v>N/A</v>
      </c>
      <c r="P38" s="15" t="str">
        <f>VLOOKUP($A38,'MG Universe'!$A$2:$S$9990,16)</f>
        <v>N/A</v>
      </c>
      <c r="Q38" s="16">
        <f>VLOOKUP($A38,'MG Universe'!$A$2:$S$9990,17)</f>
        <v>1.89E-2</v>
      </c>
      <c r="R38" s="80">
        <f>VLOOKUP($A38,'MG Universe'!$A$2:$S$9990,18)</f>
        <v>13</v>
      </c>
      <c r="S38" s="15">
        <f>VLOOKUP($A38,'MG Universe'!$A$2:$V$9990,19)</f>
        <v>112.58</v>
      </c>
      <c r="T38" s="15">
        <f>VLOOKUP($A38,'MG Universe'!$A$2:$V$9990,20)</f>
        <v>17741763488</v>
      </c>
      <c r="U38" s="15" t="str">
        <f>VLOOKUP($A38,'MG Universe'!$A$2:$V$9990,21)</f>
        <v>Large</v>
      </c>
      <c r="V38" s="15" t="str">
        <f>VLOOKUP($A38,'MG Universe'!$A$2:$V$9990,22)</f>
        <v>Financial Services</v>
      </c>
    </row>
    <row r="39" spans="1:22" ht="15.75" thickBot="1" x14ac:dyDescent="0.3">
      <c r="A39" s="119" t="s">
        <v>204</v>
      </c>
      <c r="B39" s="12" t="str">
        <f>VLOOKUP($A39,'MG Universe'!$A$2:$S$9990,2)</f>
        <v>American Tower Corp</v>
      </c>
      <c r="C39" s="12" t="str">
        <f>VLOOKUP($A39,'MG Universe'!$A$2:$S$9990,3)</f>
        <v>D</v>
      </c>
      <c r="D39" s="12" t="str">
        <f>VLOOKUP($A39,'MG Universe'!$A$2:$S$9990,4)</f>
        <v>S</v>
      </c>
      <c r="E39" s="12" t="str">
        <f>VLOOKUP($A39,'MG Universe'!$A$2:$S$9990,5)</f>
        <v>O</v>
      </c>
      <c r="F39" s="13" t="str">
        <f>VLOOKUP($A39,'MG Universe'!$A$2:$S$9990,6)</f>
        <v>SO</v>
      </c>
      <c r="G39" s="77">
        <f>VLOOKUP($A39,'MG Universe'!$A$2:$S$9990,7)</f>
        <v>43254</v>
      </c>
      <c r="H39" s="15">
        <f>VLOOKUP($A39,'MG Universe'!$A$2:$S$9990,8)</f>
        <v>59.98</v>
      </c>
      <c r="I39" s="15">
        <f>VLOOKUP($A39,'MG Universe'!$A$2:$S$9990,9)</f>
        <v>2.4</v>
      </c>
      <c r="J39" s="15">
        <f>VLOOKUP($A39,'MG Universe'!$A$2:$S$9990,10)</f>
        <v>170.94</v>
      </c>
      <c r="K39" s="16">
        <f>VLOOKUP($A39,'MG Universe'!$A$2:$S$9990,11)</f>
        <v>2.8498999999999999</v>
      </c>
      <c r="L39" s="78">
        <f>VLOOKUP($A39,'MG Universe'!$A$2:$S$9990,12)</f>
        <v>71.23</v>
      </c>
      <c r="M39" s="16">
        <f>VLOOKUP($A39,'MG Universe'!$A$2:$S$9990,13)</f>
        <v>1.5299999999999999E-2</v>
      </c>
      <c r="N39" s="79">
        <f>VLOOKUP($A39,'MG Universe'!$A$2:$S$9990,14)</f>
        <v>0.7</v>
      </c>
      <c r="O39" s="79">
        <f>VLOOKUP($A39,'MG Universe'!$A$2:$S$9990,15)</f>
        <v>0.62</v>
      </c>
      <c r="P39" s="15">
        <f>VLOOKUP($A39,'MG Universe'!$A$2:$S$9990,16)</f>
        <v>-56.18</v>
      </c>
      <c r="Q39" s="16">
        <f>VLOOKUP($A39,'MG Universe'!$A$2:$S$9990,17)</f>
        <v>0.31359999999999999</v>
      </c>
      <c r="R39" s="80">
        <f>VLOOKUP($A39,'MG Universe'!$A$2:$S$9990,18)</f>
        <v>6</v>
      </c>
      <c r="S39" s="15">
        <f>VLOOKUP($A39,'MG Universe'!$A$2:$V$9990,19)</f>
        <v>30.87</v>
      </c>
      <c r="T39" s="15">
        <f>VLOOKUP($A39,'MG Universe'!$A$2:$V$9990,20)</f>
        <v>75297019795</v>
      </c>
      <c r="U39" s="15" t="str">
        <f>VLOOKUP($A39,'MG Universe'!$A$2:$V$9990,21)</f>
        <v>Large</v>
      </c>
      <c r="V39" s="15" t="str">
        <f>VLOOKUP($A39,'MG Universe'!$A$2:$V$9990,22)</f>
        <v>REIT</v>
      </c>
    </row>
    <row r="40" spans="1:22" ht="15.75" thickBot="1" x14ac:dyDescent="0.3">
      <c r="A40" s="119" t="s">
        <v>206</v>
      </c>
      <c r="B40" s="12" t="str">
        <f>VLOOKUP($A40,'MG Universe'!$A$2:$S$9990,2)</f>
        <v>Amazon.com, Inc.</v>
      </c>
      <c r="C40" s="12" t="str">
        <f>VLOOKUP($A40,'MG Universe'!$A$2:$S$9990,3)</f>
        <v>F</v>
      </c>
      <c r="D40" s="12" t="str">
        <f>VLOOKUP($A40,'MG Universe'!$A$2:$S$9990,4)</f>
        <v>S</v>
      </c>
      <c r="E40" s="12" t="str">
        <f>VLOOKUP($A40,'MG Universe'!$A$2:$S$9990,5)</f>
        <v>O</v>
      </c>
      <c r="F40" s="13" t="str">
        <f>VLOOKUP($A40,'MG Universe'!$A$2:$S$9990,6)</f>
        <v>SO</v>
      </c>
      <c r="G40" s="77">
        <f>VLOOKUP($A40,'MG Universe'!$A$2:$S$9990,7)</f>
        <v>43261</v>
      </c>
      <c r="H40" s="15">
        <f>VLOOKUP($A40,'MG Universe'!$A$2:$S$9990,8)</f>
        <v>213.75</v>
      </c>
      <c r="I40" s="15">
        <f>VLOOKUP($A40,'MG Universe'!$A$2:$S$9990,9)</f>
        <v>5.55</v>
      </c>
      <c r="J40" s="15">
        <f>VLOOKUP($A40,'MG Universe'!$A$2:$S$9990,10)</f>
        <v>1633.31</v>
      </c>
      <c r="K40" s="16">
        <f>VLOOKUP($A40,'MG Universe'!$A$2:$S$9990,11)</f>
        <v>7.6412000000000004</v>
      </c>
      <c r="L40" s="78">
        <f>VLOOKUP($A40,'MG Universe'!$A$2:$S$9990,12)</f>
        <v>294.29000000000002</v>
      </c>
      <c r="M40" s="16">
        <f>VLOOKUP($A40,'MG Universe'!$A$2:$S$9990,13)</f>
        <v>0</v>
      </c>
      <c r="N40" s="79">
        <f>VLOOKUP($A40,'MG Universe'!$A$2:$S$9990,14)</f>
        <v>1.6</v>
      </c>
      <c r="O40" s="79">
        <f>VLOOKUP($A40,'MG Universe'!$A$2:$S$9990,15)</f>
        <v>1.06</v>
      </c>
      <c r="P40" s="15">
        <f>VLOOKUP($A40,'MG Universe'!$A$2:$S$9990,16)</f>
        <v>-88.49</v>
      </c>
      <c r="Q40" s="16">
        <f>VLOOKUP($A40,'MG Universe'!$A$2:$S$9990,17)</f>
        <v>1.429</v>
      </c>
      <c r="R40" s="80">
        <f>VLOOKUP($A40,'MG Universe'!$A$2:$S$9990,18)</f>
        <v>0</v>
      </c>
      <c r="S40" s="15">
        <f>VLOOKUP($A40,'MG Universe'!$A$2:$V$9990,19)</f>
        <v>104.02</v>
      </c>
      <c r="T40" s="15">
        <f>VLOOKUP($A40,'MG Universe'!$A$2:$V$9990,20)</f>
        <v>802286800711</v>
      </c>
      <c r="U40" s="15" t="str">
        <f>VLOOKUP($A40,'MG Universe'!$A$2:$V$9990,21)</f>
        <v>Large</v>
      </c>
      <c r="V40" s="15" t="str">
        <f>VLOOKUP($A40,'MG Universe'!$A$2:$V$9990,22)</f>
        <v>Retail</v>
      </c>
    </row>
    <row r="41" spans="1:22" ht="15.75" thickBot="1" x14ac:dyDescent="0.3">
      <c r="A41" s="119" t="s">
        <v>1827</v>
      </c>
      <c r="B41" s="12" t="str">
        <f>VLOOKUP($A41,'MG Universe'!$A$2:$S$9990,2)</f>
        <v>AutoNation, Inc.</v>
      </c>
      <c r="C41" s="12" t="str">
        <f>VLOOKUP($A41,'MG Universe'!$A$2:$S$9990,3)</f>
        <v>C+</v>
      </c>
      <c r="D41" s="12" t="str">
        <f>VLOOKUP($A41,'MG Universe'!$A$2:$S$9990,4)</f>
        <v>S</v>
      </c>
      <c r="E41" s="12" t="str">
        <f>VLOOKUP($A41,'MG Universe'!$A$2:$S$9990,5)</f>
        <v>U</v>
      </c>
      <c r="F41" s="13" t="str">
        <f>VLOOKUP($A41,'MG Universe'!$A$2:$S$9990,6)</f>
        <v>SU</v>
      </c>
      <c r="G41" s="77">
        <f>VLOOKUP($A41,'MG Universe'!$A$2:$S$9990,7)</f>
        <v>43345</v>
      </c>
      <c r="H41" s="15">
        <f>VLOOKUP($A41,'MG Universe'!$A$2:$S$9990,8)</f>
        <v>98.97</v>
      </c>
      <c r="I41" s="15">
        <f>VLOOKUP($A41,'MG Universe'!$A$2:$S$9990,9)</f>
        <v>4.24</v>
      </c>
      <c r="J41" s="15">
        <f>VLOOKUP($A41,'MG Universe'!$A$2:$S$9990,10)</f>
        <v>38.71</v>
      </c>
      <c r="K41" s="16">
        <f>VLOOKUP($A41,'MG Universe'!$A$2:$S$9990,11)</f>
        <v>0.3911</v>
      </c>
      <c r="L41" s="78">
        <f>VLOOKUP($A41,'MG Universe'!$A$2:$S$9990,12)</f>
        <v>9.1300000000000008</v>
      </c>
      <c r="M41" s="16">
        <f>VLOOKUP($A41,'MG Universe'!$A$2:$S$9990,13)</f>
        <v>0</v>
      </c>
      <c r="N41" s="79">
        <f>VLOOKUP($A41,'MG Universe'!$A$2:$S$9990,14)</f>
        <v>1.1000000000000001</v>
      </c>
      <c r="O41" s="79">
        <f>VLOOKUP($A41,'MG Universe'!$A$2:$S$9990,15)</f>
        <v>0.86</v>
      </c>
      <c r="P41" s="15">
        <f>VLOOKUP($A41,'MG Universe'!$A$2:$S$9990,16)</f>
        <v>-33.82</v>
      </c>
      <c r="Q41" s="16">
        <f>VLOOKUP($A41,'MG Universe'!$A$2:$S$9990,17)</f>
        <v>3.0999999999999999E-3</v>
      </c>
      <c r="R41" s="80">
        <f>VLOOKUP($A41,'MG Universe'!$A$2:$S$9990,18)</f>
        <v>0</v>
      </c>
      <c r="S41" s="15">
        <f>VLOOKUP($A41,'MG Universe'!$A$2:$V$9990,19)</f>
        <v>50.79</v>
      </c>
      <c r="T41" s="15">
        <f>VLOOKUP($A41,'MG Universe'!$A$2:$V$9990,20)</f>
        <v>3480996667</v>
      </c>
      <c r="U41" s="15" t="str">
        <f>VLOOKUP($A41,'MG Universe'!$A$2:$V$9990,21)</f>
        <v>Mid</v>
      </c>
      <c r="V41" s="15" t="str">
        <f>VLOOKUP($A41,'MG Universe'!$A$2:$V$9990,22)</f>
        <v>Auto</v>
      </c>
    </row>
    <row r="42" spans="1:22" ht="15.75" thickBot="1" x14ac:dyDescent="0.3">
      <c r="A42" s="119" t="s">
        <v>212</v>
      </c>
      <c r="B42" s="12" t="str">
        <f>VLOOKUP($A42,'MG Universe'!$A$2:$S$9990,2)</f>
        <v>ANSYS, Inc.</v>
      </c>
      <c r="C42" s="12" t="str">
        <f>VLOOKUP($A42,'MG Universe'!$A$2:$S$9990,3)</f>
        <v>C</v>
      </c>
      <c r="D42" s="12" t="str">
        <f>VLOOKUP($A42,'MG Universe'!$A$2:$S$9990,4)</f>
        <v>E</v>
      </c>
      <c r="E42" s="12" t="str">
        <f>VLOOKUP($A42,'MG Universe'!$A$2:$S$9990,5)</f>
        <v>O</v>
      </c>
      <c r="F42" s="13" t="str">
        <f>VLOOKUP($A42,'MG Universe'!$A$2:$S$9990,6)</f>
        <v>EO</v>
      </c>
      <c r="G42" s="77">
        <f>VLOOKUP($A42,'MG Universe'!$A$2:$S$9990,7)</f>
        <v>43476</v>
      </c>
      <c r="H42" s="15">
        <f>VLOOKUP($A42,'MG Universe'!$A$2:$S$9990,8)</f>
        <v>75.900000000000006</v>
      </c>
      <c r="I42" s="15">
        <f>VLOOKUP($A42,'MG Universe'!$A$2:$S$9990,9)</f>
        <v>3.45</v>
      </c>
      <c r="J42" s="15">
        <f>VLOOKUP($A42,'MG Universe'!$A$2:$S$9990,10)</f>
        <v>169.05</v>
      </c>
      <c r="K42" s="16">
        <f>VLOOKUP($A42,'MG Universe'!$A$2:$S$9990,11)</f>
        <v>2.2273000000000001</v>
      </c>
      <c r="L42" s="78">
        <f>VLOOKUP($A42,'MG Universe'!$A$2:$S$9990,12)</f>
        <v>49</v>
      </c>
      <c r="M42" s="16">
        <f>VLOOKUP($A42,'MG Universe'!$A$2:$S$9990,13)</f>
        <v>0</v>
      </c>
      <c r="N42" s="79">
        <f>VLOOKUP($A42,'MG Universe'!$A$2:$S$9990,14)</f>
        <v>1.3</v>
      </c>
      <c r="O42" s="79">
        <f>VLOOKUP($A42,'MG Universe'!$A$2:$S$9990,15)</f>
        <v>2.71</v>
      </c>
      <c r="P42" s="15">
        <f>VLOOKUP($A42,'MG Universe'!$A$2:$S$9990,16)</f>
        <v>7.21</v>
      </c>
      <c r="Q42" s="16">
        <f>VLOOKUP($A42,'MG Universe'!$A$2:$S$9990,17)</f>
        <v>0.20250000000000001</v>
      </c>
      <c r="R42" s="80">
        <f>VLOOKUP($A42,'MG Universe'!$A$2:$S$9990,18)</f>
        <v>0</v>
      </c>
      <c r="S42" s="15">
        <f>VLOOKUP($A42,'MG Universe'!$A$2:$V$9990,19)</f>
        <v>52.14</v>
      </c>
      <c r="T42" s="15">
        <f>VLOOKUP($A42,'MG Universe'!$A$2:$V$9990,20)</f>
        <v>14125818255</v>
      </c>
      <c r="U42" s="15" t="str">
        <f>VLOOKUP($A42,'MG Universe'!$A$2:$V$9990,21)</f>
        <v>Large</v>
      </c>
      <c r="V42" s="15" t="str">
        <f>VLOOKUP($A42,'MG Universe'!$A$2:$V$9990,22)</f>
        <v>Software</v>
      </c>
    </row>
    <row r="43" spans="1:22" ht="15.75" thickBot="1" x14ac:dyDescent="0.3">
      <c r="A43" s="119" t="s">
        <v>214</v>
      </c>
      <c r="B43" s="12" t="str">
        <f>VLOOKUP($A43,'MG Universe'!$A$2:$S$9990,2)</f>
        <v>Anthem Inc</v>
      </c>
      <c r="C43" s="12" t="str">
        <f>VLOOKUP($A43,'MG Universe'!$A$2:$S$9990,3)</f>
        <v>C+</v>
      </c>
      <c r="D43" s="12" t="str">
        <f>VLOOKUP($A43,'MG Universe'!$A$2:$S$9990,4)</f>
        <v>E</v>
      </c>
      <c r="E43" s="12" t="str">
        <f>VLOOKUP($A43,'MG Universe'!$A$2:$S$9990,5)</f>
        <v>F</v>
      </c>
      <c r="F43" s="13" t="str">
        <f>VLOOKUP($A43,'MG Universe'!$A$2:$S$9990,6)</f>
        <v>EF</v>
      </c>
      <c r="G43" s="77">
        <f>VLOOKUP($A43,'MG Universe'!$A$2:$S$9990,7)</f>
        <v>43228</v>
      </c>
      <c r="H43" s="15">
        <f>VLOOKUP($A43,'MG Universe'!$A$2:$S$9990,8)</f>
        <v>305.47000000000003</v>
      </c>
      <c r="I43" s="15">
        <f>VLOOKUP($A43,'MG Universe'!$A$2:$S$9990,9)</f>
        <v>12.59</v>
      </c>
      <c r="J43" s="15">
        <f>VLOOKUP($A43,'MG Universe'!$A$2:$S$9990,10)</f>
        <v>304.20999999999998</v>
      </c>
      <c r="K43" s="16">
        <f>VLOOKUP($A43,'MG Universe'!$A$2:$S$9990,11)</f>
        <v>0.99590000000000001</v>
      </c>
      <c r="L43" s="78">
        <f>VLOOKUP($A43,'MG Universe'!$A$2:$S$9990,12)</f>
        <v>24.16</v>
      </c>
      <c r="M43" s="16">
        <f>VLOOKUP($A43,'MG Universe'!$A$2:$S$9990,13)</f>
        <v>8.8999999999999999E-3</v>
      </c>
      <c r="N43" s="79">
        <f>VLOOKUP($A43,'MG Universe'!$A$2:$S$9990,14)</f>
        <v>1</v>
      </c>
      <c r="O43" s="79" t="str">
        <f>VLOOKUP($A43,'MG Universe'!$A$2:$S$9990,15)</f>
        <v>N/A</v>
      </c>
      <c r="P43" s="15" t="str">
        <f>VLOOKUP($A43,'MG Universe'!$A$2:$S$9990,16)</f>
        <v>N/A</v>
      </c>
      <c r="Q43" s="16">
        <f>VLOOKUP($A43,'MG Universe'!$A$2:$S$9990,17)</f>
        <v>7.8299999999999995E-2</v>
      </c>
      <c r="R43" s="80">
        <f>VLOOKUP($A43,'MG Universe'!$A$2:$S$9990,18)</f>
        <v>7</v>
      </c>
      <c r="S43" s="15">
        <f>VLOOKUP($A43,'MG Universe'!$A$2:$V$9990,19)</f>
        <v>188.14</v>
      </c>
      <c r="T43" s="15">
        <f>VLOOKUP($A43,'MG Universe'!$A$2:$V$9990,20)</f>
        <v>78681480609</v>
      </c>
      <c r="U43" s="15" t="str">
        <f>VLOOKUP($A43,'MG Universe'!$A$2:$V$9990,21)</f>
        <v>Large</v>
      </c>
      <c r="V43" s="15" t="str">
        <f>VLOOKUP($A43,'MG Universe'!$A$2:$V$9990,22)</f>
        <v>Insurance</v>
      </c>
    </row>
    <row r="44" spans="1:22" ht="15.75" thickBot="1" x14ac:dyDescent="0.3">
      <c r="A44" s="119" t="s">
        <v>216</v>
      </c>
      <c r="B44" s="12" t="str">
        <f>VLOOKUP($A44,'MG Universe'!$A$2:$S$9990,2)</f>
        <v>Aon PLC</v>
      </c>
      <c r="C44" s="12" t="str">
        <f>VLOOKUP($A44,'MG Universe'!$A$2:$S$9990,3)</f>
        <v>C</v>
      </c>
      <c r="D44" s="12" t="str">
        <f>VLOOKUP($A44,'MG Universe'!$A$2:$S$9990,4)</f>
        <v>E</v>
      </c>
      <c r="E44" s="12" t="str">
        <f>VLOOKUP($A44,'MG Universe'!$A$2:$S$9990,5)</f>
        <v>O</v>
      </c>
      <c r="F44" s="13" t="str">
        <f>VLOOKUP($A44,'MG Universe'!$A$2:$S$9990,6)</f>
        <v>EO</v>
      </c>
      <c r="G44" s="77">
        <f>VLOOKUP($A44,'MG Universe'!$A$2:$S$9990,7)</f>
        <v>43432</v>
      </c>
      <c r="H44" s="15">
        <f>VLOOKUP($A44,'MG Universe'!$A$2:$S$9990,8)</f>
        <v>113.4</v>
      </c>
      <c r="I44" s="15">
        <f>VLOOKUP($A44,'MG Universe'!$A$2:$S$9990,9)</f>
        <v>5.23</v>
      </c>
      <c r="J44" s="15">
        <f>VLOOKUP($A44,'MG Universe'!$A$2:$S$9990,10)</f>
        <v>166.8</v>
      </c>
      <c r="K44" s="16">
        <f>VLOOKUP($A44,'MG Universe'!$A$2:$S$9990,11)</f>
        <v>1.4709000000000001</v>
      </c>
      <c r="L44" s="78">
        <f>VLOOKUP($A44,'MG Universe'!$A$2:$S$9990,12)</f>
        <v>31.89</v>
      </c>
      <c r="M44" s="16">
        <f>VLOOKUP($A44,'MG Universe'!$A$2:$S$9990,13)</f>
        <v>8.5000000000000006E-3</v>
      </c>
      <c r="N44" s="79">
        <f>VLOOKUP($A44,'MG Universe'!$A$2:$S$9990,14)</f>
        <v>0.9</v>
      </c>
      <c r="O44" s="79" t="str">
        <f>VLOOKUP($A44,'MG Universe'!$A$2:$S$9990,15)</f>
        <v>N/A</v>
      </c>
      <c r="P44" s="15" t="str">
        <f>VLOOKUP($A44,'MG Universe'!$A$2:$S$9990,16)</f>
        <v>N/A</v>
      </c>
      <c r="Q44" s="16">
        <f>VLOOKUP($A44,'MG Universe'!$A$2:$S$9990,17)</f>
        <v>0.11700000000000001</v>
      </c>
      <c r="R44" s="80">
        <f>VLOOKUP($A44,'MG Universe'!$A$2:$S$9990,18)</f>
        <v>6</v>
      </c>
      <c r="S44" s="15">
        <f>VLOOKUP($A44,'MG Universe'!$A$2:$V$9990,19)</f>
        <v>49.78</v>
      </c>
      <c r="T44" s="15">
        <f>VLOOKUP($A44,'MG Universe'!$A$2:$V$9990,20)</f>
        <v>40172779934</v>
      </c>
      <c r="U44" s="15" t="str">
        <f>VLOOKUP($A44,'MG Universe'!$A$2:$V$9990,21)</f>
        <v>Large</v>
      </c>
      <c r="V44" s="15" t="str">
        <f>VLOOKUP($A44,'MG Universe'!$A$2:$V$9990,22)</f>
        <v>Insurance</v>
      </c>
    </row>
    <row r="45" spans="1:22" ht="15.75" thickBot="1" x14ac:dyDescent="0.3">
      <c r="A45" s="119" t="s">
        <v>218</v>
      </c>
      <c r="B45" s="12" t="str">
        <f>VLOOKUP($A45,'MG Universe'!$A$2:$S$9990,2)</f>
        <v>A. O. Smith Corp</v>
      </c>
      <c r="C45" s="12" t="str">
        <f>VLOOKUP($A45,'MG Universe'!$A$2:$S$9990,3)</f>
        <v>B</v>
      </c>
      <c r="D45" s="12" t="str">
        <f>VLOOKUP($A45,'MG Universe'!$A$2:$S$9990,4)</f>
        <v>E</v>
      </c>
      <c r="E45" s="12" t="str">
        <f>VLOOKUP($A45,'MG Universe'!$A$2:$S$9990,5)</f>
        <v>U</v>
      </c>
      <c r="F45" s="13" t="str">
        <f>VLOOKUP($A45,'MG Universe'!$A$2:$S$9990,6)</f>
        <v>EU</v>
      </c>
      <c r="G45" s="77">
        <f>VLOOKUP($A45,'MG Universe'!$A$2:$S$9990,7)</f>
        <v>43473</v>
      </c>
      <c r="H45" s="15">
        <f>VLOOKUP($A45,'MG Universe'!$A$2:$S$9990,8)</f>
        <v>66.31</v>
      </c>
      <c r="I45" s="15">
        <f>VLOOKUP($A45,'MG Universe'!$A$2:$S$9990,9)</f>
        <v>1.95</v>
      </c>
      <c r="J45" s="15">
        <f>VLOOKUP($A45,'MG Universe'!$A$2:$S$9990,10)</f>
        <v>49.27</v>
      </c>
      <c r="K45" s="16">
        <f>VLOOKUP($A45,'MG Universe'!$A$2:$S$9990,11)</f>
        <v>0.74299999999999999</v>
      </c>
      <c r="L45" s="78">
        <f>VLOOKUP($A45,'MG Universe'!$A$2:$S$9990,12)</f>
        <v>25.27</v>
      </c>
      <c r="M45" s="16">
        <f>VLOOKUP($A45,'MG Universe'!$A$2:$S$9990,13)</f>
        <v>1.14E-2</v>
      </c>
      <c r="N45" s="79">
        <f>VLOOKUP($A45,'MG Universe'!$A$2:$S$9990,14)</f>
        <v>1.4</v>
      </c>
      <c r="O45" s="79">
        <f>VLOOKUP($A45,'MG Universe'!$A$2:$S$9990,15)</f>
        <v>2.16</v>
      </c>
      <c r="P45" s="15">
        <f>VLOOKUP($A45,'MG Universe'!$A$2:$S$9990,16)</f>
        <v>1.92</v>
      </c>
      <c r="Q45" s="16">
        <f>VLOOKUP($A45,'MG Universe'!$A$2:$S$9990,17)</f>
        <v>8.3799999999999999E-2</v>
      </c>
      <c r="R45" s="80">
        <f>VLOOKUP($A45,'MG Universe'!$A$2:$S$9990,18)</f>
        <v>20</v>
      </c>
      <c r="S45" s="15">
        <f>VLOOKUP($A45,'MG Universe'!$A$2:$V$9990,19)</f>
        <v>23.34</v>
      </c>
      <c r="T45" s="15">
        <f>VLOOKUP($A45,'MG Universe'!$A$2:$V$9990,20)</f>
        <v>7089460365</v>
      </c>
      <c r="U45" s="15" t="str">
        <f>VLOOKUP($A45,'MG Universe'!$A$2:$V$9990,21)</f>
        <v>Mid</v>
      </c>
      <c r="V45" s="15" t="str">
        <f>VLOOKUP($A45,'MG Universe'!$A$2:$V$9990,22)</f>
        <v>Machinery</v>
      </c>
    </row>
    <row r="46" spans="1:22" ht="15.75" thickBot="1" x14ac:dyDescent="0.3">
      <c r="A46" s="119" t="s">
        <v>220</v>
      </c>
      <c r="B46" s="12" t="str">
        <f>VLOOKUP($A46,'MG Universe'!$A$2:$S$9990,2)</f>
        <v>Apache Corporation</v>
      </c>
      <c r="C46" s="12" t="str">
        <f>VLOOKUP($A46,'MG Universe'!$A$2:$S$9990,3)</f>
        <v>D</v>
      </c>
      <c r="D46" s="12" t="str">
        <f>VLOOKUP($A46,'MG Universe'!$A$2:$S$9990,4)</f>
        <v>S</v>
      </c>
      <c r="E46" s="12" t="str">
        <f>VLOOKUP($A46,'MG Universe'!$A$2:$S$9990,5)</f>
        <v>O</v>
      </c>
      <c r="F46" s="13" t="str">
        <f>VLOOKUP($A46,'MG Universe'!$A$2:$S$9990,6)</f>
        <v>SO</v>
      </c>
      <c r="G46" s="77">
        <f>VLOOKUP($A46,'MG Universe'!$A$2:$S$9990,7)</f>
        <v>43276</v>
      </c>
      <c r="H46" s="15">
        <f>VLOOKUP($A46,'MG Universe'!$A$2:$S$9990,8)</f>
        <v>0</v>
      </c>
      <c r="I46" s="15">
        <f>VLOOKUP($A46,'MG Universe'!$A$2:$S$9990,9)</f>
        <v>-4.57</v>
      </c>
      <c r="J46" s="15">
        <f>VLOOKUP($A46,'MG Universe'!$A$2:$S$9990,10)</f>
        <v>33.130000000000003</v>
      </c>
      <c r="K46" s="16" t="str">
        <f>VLOOKUP($A46,'MG Universe'!$A$2:$S$9990,11)</f>
        <v>N/A</v>
      </c>
      <c r="L46" s="78" t="str">
        <f>VLOOKUP($A46,'MG Universe'!$A$2:$S$9990,12)</f>
        <v>N/A</v>
      </c>
      <c r="M46" s="16">
        <f>VLOOKUP($A46,'MG Universe'!$A$2:$S$9990,13)</f>
        <v>3.0200000000000001E-2</v>
      </c>
      <c r="N46" s="79">
        <f>VLOOKUP($A46,'MG Universe'!$A$2:$S$9990,14)</f>
        <v>1.7</v>
      </c>
      <c r="O46" s="79">
        <f>VLOOKUP($A46,'MG Universe'!$A$2:$S$9990,15)</f>
        <v>1.39</v>
      </c>
      <c r="P46" s="15">
        <f>VLOOKUP($A46,'MG Universe'!$A$2:$S$9990,16)</f>
        <v>-25.18</v>
      </c>
      <c r="Q46" s="16">
        <f>VLOOKUP($A46,'MG Universe'!$A$2:$S$9990,17)</f>
        <v>-7.8700000000000006E-2</v>
      </c>
      <c r="R46" s="80">
        <f>VLOOKUP($A46,'MG Universe'!$A$2:$S$9990,18)</f>
        <v>0</v>
      </c>
      <c r="S46" s="15">
        <f>VLOOKUP($A46,'MG Universe'!$A$2:$V$9990,19)</f>
        <v>22.05</v>
      </c>
      <c r="T46" s="15">
        <f>VLOOKUP($A46,'MG Universe'!$A$2:$V$9990,20)</f>
        <v>12574279873</v>
      </c>
      <c r="U46" s="15" t="str">
        <f>VLOOKUP($A46,'MG Universe'!$A$2:$V$9990,21)</f>
        <v>Large</v>
      </c>
      <c r="V46" s="15" t="str">
        <f>VLOOKUP($A46,'MG Universe'!$A$2:$V$9990,22)</f>
        <v>Oil &amp; Gas</v>
      </c>
    </row>
    <row r="47" spans="1:22" ht="15.75" thickBot="1" x14ac:dyDescent="0.3">
      <c r="A47" s="119" t="s">
        <v>223</v>
      </c>
      <c r="B47" s="12" t="str">
        <f>VLOOKUP($A47,'MG Universe'!$A$2:$S$9990,2)</f>
        <v>Anadarko Petroleum Corporation</v>
      </c>
      <c r="C47" s="12" t="str">
        <f>VLOOKUP($A47,'MG Universe'!$A$2:$S$9990,3)</f>
        <v>F</v>
      </c>
      <c r="D47" s="12" t="str">
        <f>VLOOKUP($A47,'MG Universe'!$A$2:$S$9990,4)</f>
        <v>S</v>
      </c>
      <c r="E47" s="12" t="str">
        <f>VLOOKUP($A47,'MG Universe'!$A$2:$S$9990,5)</f>
        <v>O</v>
      </c>
      <c r="F47" s="13" t="str">
        <f>VLOOKUP($A47,'MG Universe'!$A$2:$S$9990,6)</f>
        <v>SO</v>
      </c>
      <c r="G47" s="77">
        <f>VLOOKUP($A47,'MG Universe'!$A$2:$S$9990,7)</f>
        <v>43276</v>
      </c>
      <c r="H47" s="15">
        <f>VLOOKUP($A47,'MG Universe'!$A$2:$S$9990,8)</f>
        <v>0</v>
      </c>
      <c r="I47" s="15">
        <f>VLOOKUP($A47,'MG Universe'!$A$2:$S$9990,9)</f>
        <v>-3.15</v>
      </c>
      <c r="J47" s="15">
        <f>VLOOKUP($A47,'MG Universe'!$A$2:$S$9990,10)</f>
        <v>49.13</v>
      </c>
      <c r="K47" s="16" t="str">
        <f>VLOOKUP($A47,'MG Universe'!$A$2:$S$9990,11)</f>
        <v>N/A</v>
      </c>
      <c r="L47" s="78" t="str">
        <f>VLOOKUP($A47,'MG Universe'!$A$2:$S$9990,12)</f>
        <v>N/A</v>
      </c>
      <c r="M47" s="16">
        <f>VLOOKUP($A47,'MG Universe'!$A$2:$S$9990,13)</f>
        <v>4.1000000000000003E-3</v>
      </c>
      <c r="N47" s="79">
        <f>VLOOKUP($A47,'MG Universe'!$A$2:$S$9990,14)</f>
        <v>1.6</v>
      </c>
      <c r="O47" s="79">
        <f>VLOOKUP($A47,'MG Universe'!$A$2:$S$9990,15)</f>
        <v>1.17</v>
      </c>
      <c r="P47" s="15">
        <f>VLOOKUP($A47,'MG Universe'!$A$2:$S$9990,16)</f>
        <v>-45.84</v>
      </c>
      <c r="Q47" s="16">
        <f>VLOOKUP($A47,'MG Universe'!$A$2:$S$9990,17)</f>
        <v>-0.1205</v>
      </c>
      <c r="R47" s="80">
        <f>VLOOKUP($A47,'MG Universe'!$A$2:$S$9990,18)</f>
        <v>0</v>
      </c>
      <c r="S47" s="15">
        <f>VLOOKUP($A47,'MG Universe'!$A$2:$V$9990,19)</f>
        <v>18.32</v>
      </c>
      <c r="T47" s="15">
        <f>VLOOKUP($A47,'MG Universe'!$A$2:$V$9990,20)</f>
        <v>24775321155</v>
      </c>
      <c r="U47" s="15" t="str">
        <f>VLOOKUP($A47,'MG Universe'!$A$2:$V$9990,21)</f>
        <v>Large</v>
      </c>
      <c r="V47" s="15" t="str">
        <f>VLOOKUP($A47,'MG Universe'!$A$2:$V$9990,22)</f>
        <v>Oil &amp; Gas</v>
      </c>
    </row>
    <row r="48" spans="1:22" ht="15.75" thickBot="1" x14ac:dyDescent="0.3">
      <c r="A48" s="119" t="s">
        <v>225</v>
      </c>
      <c r="B48" s="12" t="str">
        <f>VLOOKUP($A48,'MG Universe'!$A$2:$S$9990,2)</f>
        <v>Air Products &amp; Chemicals, Inc.</v>
      </c>
      <c r="C48" s="12" t="str">
        <f>VLOOKUP($A48,'MG Universe'!$A$2:$S$9990,3)</f>
        <v>B+</v>
      </c>
      <c r="D48" s="12" t="str">
        <f>VLOOKUP($A48,'MG Universe'!$A$2:$S$9990,4)</f>
        <v>E</v>
      </c>
      <c r="E48" s="12" t="str">
        <f>VLOOKUP($A48,'MG Universe'!$A$2:$S$9990,5)</f>
        <v>F</v>
      </c>
      <c r="F48" s="13" t="str">
        <f>VLOOKUP($A48,'MG Universe'!$A$2:$S$9990,6)</f>
        <v>EF</v>
      </c>
      <c r="G48" s="77">
        <f>VLOOKUP($A48,'MG Universe'!$A$2:$S$9990,7)</f>
        <v>43473</v>
      </c>
      <c r="H48" s="15">
        <f>VLOOKUP($A48,'MG Universe'!$A$2:$S$9990,8)</f>
        <v>195.3</v>
      </c>
      <c r="I48" s="15">
        <f>VLOOKUP($A48,'MG Universe'!$A$2:$S$9990,9)</f>
        <v>8</v>
      </c>
      <c r="J48" s="15">
        <f>VLOOKUP($A48,'MG Universe'!$A$2:$S$9990,10)</f>
        <v>166.88</v>
      </c>
      <c r="K48" s="16">
        <f>VLOOKUP($A48,'MG Universe'!$A$2:$S$9990,11)</f>
        <v>0.85450000000000004</v>
      </c>
      <c r="L48" s="78">
        <f>VLOOKUP($A48,'MG Universe'!$A$2:$S$9990,12)</f>
        <v>20.86</v>
      </c>
      <c r="M48" s="16">
        <f>VLOOKUP($A48,'MG Universe'!$A$2:$S$9990,13)</f>
        <v>2.5499999999999998E-2</v>
      </c>
      <c r="N48" s="79">
        <f>VLOOKUP($A48,'MG Universe'!$A$2:$S$9990,14)</f>
        <v>0.8</v>
      </c>
      <c r="O48" s="79">
        <f>VLOOKUP($A48,'MG Universe'!$A$2:$S$9990,15)</f>
        <v>2.17</v>
      </c>
      <c r="P48" s="15">
        <f>VLOOKUP($A48,'MG Universe'!$A$2:$S$9990,16)</f>
        <v>-13.21</v>
      </c>
      <c r="Q48" s="16">
        <f>VLOOKUP($A48,'MG Universe'!$A$2:$S$9990,17)</f>
        <v>6.1800000000000001E-2</v>
      </c>
      <c r="R48" s="80">
        <f>VLOOKUP($A48,'MG Universe'!$A$2:$S$9990,18)</f>
        <v>20</v>
      </c>
      <c r="S48" s="15">
        <f>VLOOKUP($A48,'MG Universe'!$A$2:$V$9990,19)</f>
        <v>94.7</v>
      </c>
      <c r="T48" s="15">
        <f>VLOOKUP($A48,'MG Universe'!$A$2:$V$9990,20)</f>
        <v>36652022352</v>
      </c>
      <c r="U48" s="15" t="str">
        <f>VLOOKUP($A48,'MG Universe'!$A$2:$V$9990,21)</f>
        <v>Large</v>
      </c>
      <c r="V48" s="15" t="str">
        <f>VLOOKUP($A48,'MG Universe'!$A$2:$V$9990,22)</f>
        <v>Chemicals</v>
      </c>
    </row>
    <row r="49" spans="1:22" ht="15.75" thickBot="1" x14ac:dyDescent="0.3">
      <c r="A49" s="119" t="s">
        <v>227</v>
      </c>
      <c r="B49" s="12" t="str">
        <f>VLOOKUP($A49,'MG Universe'!$A$2:$S$9990,2)</f>
        <v>Amphenol Corporation</v>
      </c>
      <c r="C49" s="12" t="str">
        <f>VLOOKUP($A49,'MG Universe'!$A$2:$S$9990,3)</f>
        <v>C-</v>
      </c>
      <c r="D49" s="12" t="str">
        <f>VLOOKUP($A49,'MG Universe'!$A$2:$S$9990,4)</f>
        <v>E</v>
      </c>
      <c r="E49" s="12" t="str">
        <f>VLOOKUP($A49,'MG Universe'!$A$2:$S$9990,5)</f>
        <v>O</v>
      </c>
      <c r="F49" s="13" t="str">
        <f>VLOOKUP($A49,'MG Universe'!$A$2:$S$9990,6)</f>
        <v>EO</v>
      </c>
      <c r="G49" s="77">
        <f>VLOOKUP($A49,'MG Universe'!$A$2:$S$9990,7)</f>
        <v>43243</v>
      </c>
      <c r="H49" s="15">
        <f>VLOOKUP($A49,'MG Universe'!$A$2:$S$9990,8)</f>
        <v>57.17</v>
      </c>
      <c r="I49" s="15">
        <f>VLOOKUP($A49,'MG Universe'!$A$2:$S$9990,9)</f>
        <v>2.7</v>
      </c>
      <c r="J49" s="15">
        <f>VLOOKUP($A49,'MG Universe'!$A$2:$S$9990,10)</f>
        <v>88.51</v>
      </c>
      <c r="K49" s="16">
        <f>VLOOKUP($A49,'MG Universe'!$A$2:$S$9990,11)</f>
        <v>1.5482</v>
      </c>
      <c r="L49" s="78">
        <f>VLOOKUP($A49,'MG Universe'!$A$2:$S$9990,12)</f>
        <v>32.78</v>
      </c>
      <c r="M49" s="16">
        <f>VLOOKUP($A49,'MG Universe'!$A$2:$S$9990,13)</f>
        <v>7.9000000000000008E-3</v>
      </c>
      <c r="N49" s="79">
        <f>VLOOKUP($A49,'MG Universe'!$A$2:$S$9990,14)</f>
        <v>0.9</v>
      </c>
      <c r="O49" s="79">
        <f>VLOOKUP($A49,'MG Universe'!$A$2:$S$9990,15)</f>
        <v>1.8</v>
      </c>
      <c r="P49" s="15">
        <f>VLOOKUP($A49,'MG Universe'!$A$2:$S$9990,16)</f>
        <v>-4.74</v>
      </c>
      <c r="Q49" s="16">
        <f>VLOOKUP($A49,'MG Universe'!$A$2:$S$9990,17)</f>
        <v>0.12139999999999999</v>
      </c>
      <c r="R49" s="80">
        <f>VLOOKUP($A49,'MG Universe'!$A$2:$S$9990,18)</f>
        <v>6</v>
      </c>
      <c r="S49" s="15">
        <f>VLOOKUP($A49,'MG Universe'!$A$2:$V$9990,19)</f>
        <v>31.92</v>
      </c>
      <c r="T49" s="15">
        <f>VLOOKUP($A49,'MG Universe'!$A$2:$V$9990,20)</f>
        <v>26670453413</v>
      </c>
      <c r="U49" s="15" t="str">
        <f>VLOOKUP($A49,'MG Universe'!$A$2:$V$9990,21)</f>
        <v>Large</v>
      </c>
      <c r="V49" s="15" t="str">
        <f>VLOOKUP($A49,'MG Universe'!$A$2:$V$9990,22)</f>
        <v>IT Hardware</v>
      </c>
    </row>
    <row r="50" spans="1:22" ht="15.75" thickBot="1" x14ac:dyDescent="0.3">
      <c r="A50" s="119" t="s">
        <v>229</v>
      </c>
      <c r="B50" s="12" t="str">
        <f>VLOOKUP($A50,'MG Universe'!$A$2:$S$9990,2)</f>
        <v>Aptiv PLC</v>
      </c>
      <c r="C50" s="12" t="str">
        <f>VLOOKUP($A50,'MG Universe'!$A$2:$S$9990,3)</f>
        <v>C+</v>
      </c>
      <c r="D50" s="12" t="str">
        <f>VLOOKUP($A50,'MG Universe'!$A$2:$S$9990,4)</f>
        <v>E</v>
      </c>
      <c r="E50" s="12" t="str">
        <f>VLOOKUP($A50,'MG Universe'!$A$2:$S$9990,5)</f>
        <v>F</v>
      </c>
      <c r="F50" s="13" t="str">
        <f>VLOOKUP($A50,'MG Universe'!$A$2:$S$9990,6)</f>
        <v>EF</v>
      </c>
      <c r="G50" s="77">
        <f>VLOOKUP($A50,'MG Universe'!$A$2:$S$9990,7)</f>
        <v>43243</v>
      </c>
      <c r="H50" s="15">
        <f>VLOOKUP($A50,'MG Universe'!$A$2:$S$9990,8)</f>
        <v>103.26</v>
      </c>
      <c r="I50" s="15">
        <f>VLOOKUP($A50,'MG Universe'!$A$2:$S$9990,9)</f>
        <v>5</v>
      </c>
      <c r="J50" s="15">
        <f>VLOOKUP($A50,'MG Universe'!$A$2:$S$9990,10)</f>
        <v>78.59</v>
      </c>
      <c r="K50" s="16">
        <f>VLOOKUP($A50,'MG Universe'!$A$2:$S$9990,11)</f>
        <v>0.7611</v>
      </c>
      <c r="L50" s="78">
        <f>VLOOKUP($A50,'MG Universe'!$A$2:$S$9990,12)</f>
        <v>15.72</v>
      </c>
      <c r="M50" s="16">
        <f>VLOOKUP($A50,'MG Universe'!$A$2:$S$9990,13)</f>
        <v>1.4800000000000001E-2</v>
      </c>
      <c r="N50" s="79">
        <f>VLOOKUP($A50,'MG Universe'!$A$2:$S$9990,14)</f>
        <v>1.8</v>
      </c>
      <c r="O50" s="79">
        <f>VLOOKUP($A50,'MG Universe'!$A$2:$S$9990,15)</f>
        <v>1.6</v>
      </c>
      <c r="P50" s="15">
        <f>VLOOKUP($A50,'MG Universe'!$A$2:$S$9990,16)</f>
        <v>-11.02</v>
      </c>
      <c r="Q50" s="16">
        <f>VLOOKUP($A50,'MG Universe'!$A$2:$S$9990,17)</f>
        <v>3.61E-2</v>
      </c>
      <c r="R50" s="80">
        <f>VLOOKUP($A50,'MG Universe'!$A$2:$S$9990,18)</f>
        <v>2</v>
      </c>
      <c r="S50" s="15">
        <f>VLOOKUP($A50,'MG Universe'!$A$2:$V$9990,19)</f>
        <v>38.4</v>
      </c>
      <c r="T50" s="15">
        <f>VLOOKUP($A50,'MG Universe'!$A$2:$V$9990,20)</f>
        <v>20706263515</v>
      </c>
      <c r="U50" s="15" t="str">
        <f>VLOOKUP($A50,'MG Universe'!$A$2:$V$9990,21)</f>
        <v>Large</v>
      </c>
      <c r="V50" s="15" t="str">
        <f>VLOOKUP($A50,'MG Universe'!$A$2:$V$9990,22)</f>
        <v>Auto</v>
      </c>
    </row>
    <row r="51" spans="1:22" ht="15.75" thickBot="1" x14ac:dyDescent="0.3">
      <c r="A51" s="119" t="s">
        <v>231</v>
      </c>
      <c r="B51" s="12" t="str">
        <f>VLOOKUP($A51,'MG Universe'!$A$2:$S$9990,2)</f>
        <v>Alexandria Real Estate Equities Inc</v>
      </c>
      <c r="C51" s="12" t="str">
        <f>VLOOKUP($A51,'MG Universe'!$A$2:$S$9990,3)</f>
        <v>D</v>
      </c>
      <c r="D51" s="12" t="str">
        <f>VLOOKUP($A51,'MG Universe'!$A$2:$S$9990,4)</f>
        <v>S</v>
      </c>
      <c r="E51" s="12" t="str">
        <f>VLOOKUP($A51,'MG Universe'!$A$2:$S$9990,5)</f>
        <v>O</v>
      </c>
      <c r="F51" s="13" t="str">
        <f>VLOOKUP($A51,'MG Universe'!$A$2:$S$9990,6)</f>
        <v>SO</v>
      </c>
      <c r="G51" s="77">
        <f>VLOOKUP($A51,'MG Universe'!$A$2:$S$9990,7)</f>
        <v>43432</v>
      </c>
      <c r="H51" s="15">
        <f>VLOOKUP($A51,'MG Universe'!$A$2:$S$9990,8)</f>
        <v>2.58</v>
      </c>
      <c r="I51" s="15">
        <f>VLOOKUP($A51,'MG Universe'!$A$2:$S$9990,9)</f>
        <v>1.08</v>
      </c>
      <c r="J51" s="15">
        <f>VLOOKUP($A51,'MG Universe'!$A$2:$S$9990,10)</f>
        <v>130.94</v>
      </c>
      <c r="K51" s="16">
        <f>VLOOKUP($A51,'MG Universe'!$A$2:$S$9990,11)</f>
        <v>50.751899999999999</v>
      </c>
      <c r="L51" s="78">
        <f>VLOOKUP($A51,'MG Universe'!$A$2:$S$9990,12)</f>
        <v>121.24</v>
      </c>
      <c r="M51" s="16">
        <f>VLOOKUP($A51,'MG Universe'!$A$2:$S$9990,13)</f>
        <v>2.63E-2</v>
      </c>
      <c r="N51" s="79">
        <f>VLOOKUP($A51,'MG Universe'!$A$2:$S$9990,14)</f>
        <v>0.9</v>
      </c>
      <c r="O51" s="79">
        <f>VLOOKUP($A51,'MG Universe'!$A$2:$S$9990,15)</f>
        <v>0.48</v>
      </c>
      <c r="P51" s="15">
        <f>VLOOKUP($A51,'MG Universe'!$A$2:$S$9990,16)</f>
        <v>-59.02</v>
      </c>
      <c r="Q51" s="16">
        <f>VLOOKUP($A51,'MG Universe'!$A$2:$S$9990,17)</f>
        <v>0.56369999999999998</v>
      </c>
      <c r="R51" s="80">
        <f>VLOOKUP($A51,'MG Universe'!$A$2:$S$9990,18)</f>
        <v>7</v>
      </c>
      <c r="S51" s="15">
        <f>VLOOKUP($A51,'MG Universe'!$A$2:$V$9990,19)</f>
        <v>55.44</v>
      </c>
      <c r="T51" s="15">
        <f>VLOOKUP($A51,'MG Universe'!$A$2:$V$9990,20)</f>
        <v>14079533266</v>
      </c>
      <c r="U51" s="15" t="str">
        <f>VLOOKUP($A51,'MG Universe'!$A$2:$V$9990,21)</f>
        <v>Large</v>
      </c>
      <c r="V51" s="15" t="str">
        <f>VLOOKUP($A51,'MG Universe'!$A$2:$V$9990,22)</f>
        <v>REIT</v>
      </c>
    </row>
    <row r="52" spans="1:22" ht="15.75" thickBot="1" x14ac:dyDescent="0.3">
      <c r="A52" s="119" t="s">
        <v>236</v>
      </c>
      <c r="B52" s="12" t="str">
        <f>VLOOKUP($A52,'MG Universe'!$A$2:$S$9990,2)</f>
        <v>Arconic Inc</v>
      </c>
      <c r="C52" s="12" t="str">
        <f>VLOOKUP($A52,'MG Universe'!$A$2:$S$9990,3)</f>
        <v>F</v>
      </c>
      <c r="D52" s="12" t="str">
        <f>VLOOKUP($A52,'MG Universe'!$A$2:$S$9990,4)</f>
        <v>S</v>
      </c>
      <c r="E52" s="12" t="str">
        <f>VLOOKUP($A52,'MG Universe'!$A$2:$S$9990,5)</f>
        <v>O</v>
      </c>
      <c r="F52" s="13" t="str">
        <f>VLOOKUP($A52,'MG Universe'!$A$2:$S$9990,6)</f>
        <v>SO</v>
      </c>
      <c r="G52" s="77">
        <f>VLOOKUP($A52,'MG Universe'!$A$2:$S$9990,7)</f>
        <v>43208</v>
      </c>
      <c r="H52" s="15">
        <f>VLOOKUP($A52,'MG Universe'!$A$2:$S$9990,8)</f>
        <v>0</v>
      </c>
      <c r="I52" s="15">
        <f>VLOOKUP($A52,'MG Universe'!$A$2:$S$9990,9)</f>
        <v>-0.27</v>
      </c>
      <c r="J52" s="15">
        <f>VLOOKUP($A52,'MG Universe'!$A$2:$S$9990,10)</f>
        <v>18.73</v>
      </c>
      <c r="K52" s="16" t="str">
        <f>VLOOKUP($A52,'MG Universe'!$A$2:$S$9990,11)</f>
        <v>N/A</v>
      </c>
      <c r="L52" s="78" t="str">
        <f>VLOOKUP($A52,'MG Universe'!$A$2:$S$9990,12)</f>
        <v>N/A</v>
      </c>
      <c r="M52" s="16">
        <f>VLOOKUP($A52,'MG Universe'!$A$2:$S$9990,13)</f>
        <v>1.2800000000000001E-2</v>
      </c>
      <c r="N52" s="79">
        <f>VLOOKUP($A52,'MG Universe'!$A$2:$S$9990,14)</f>
        <v>1.5</v>
      </c>
      <c r="O52" s="79">
        <f>VLOOKUP($A52,'MG Universe'!$A$2:$S$9990,15)</f>
        <v>2.2599999999999998</v>
      </c>
      <c r="P52" s="15">
        <f>VLOOKUP($A52,'MG Universe'!$A$2:$S$9990,16)</f>
        <v>-15.45</v>
      </c>
      <c r="Q52" s="16">
        <f>VLOOKUP($A52,'MG Universe'!$A$2:$S$9990,17)</f>
        <v>-0.38940000000000002</v>
      </c>
      <c r="R52" s="80">
        <f>VLOOKUP($A52,'MG Universe'!$A$2:$S$9990,18)</f>
        <v>2</v>
      </c>
      <c r="S52" s="15">
        <f>VLOOKUP($A52,'MG Universe'!$A$2:$V$9990,19)</f>
        <v>13.39</v>
      </c>
      <c r="T52" s="15">
        <f>VLOOKUP($A52,'MG Universe'!$A$2:$V$9990,20)</f>
        <v>9051128057</v>
      </c>
      <c r="U52" s="15" t="str">
        <f>VLOOKUP($A52,'MG Universe'!$A$2:$V$9990,21)</f>
        <v>Mid</v>
      </c>
      <c r="V52" s="15" t="str">
        <f>VLOOKUP($A52,'MG Universe'!$A$2:$V$9990,22)</f>
        <v>Machinery</v>
      </c>
    </row>
    <row r="53" spans="1:22" ht="15.75" thickBot="1" x14ac:dyDescent="0.3">
      <c r="A53" s="119" t="s">
        <v>247</v>
      </c>
      <c r="B53" s="12" t="str">
        <f>VLOOKUP($A53,'MG Universe'!$A$2:$S$9990,2)</f>
        <v>Activision Blizzard, Inc.</v>
      </c>
      <c r="C53" s="12" t="str">
        <f>VLOOKUP($A53,'MG Universe'!$A$2:$S$9990,3)</f>
        <v>C-</v>
      </c>
      <c r="D53" s="12" t="str">
        <f>VLOOKUP($A53,'MG Universe'!$A$2:$S$9990,4)</f>
        <v>E</v>
      </c>
      <c r="E53" s="12" t="str">
        <f>VLOOKUP($A53,'MG Universe'!$A$2:$S$9990,5)</f>
        <v>O</v>
      </c>
      <c r="F53" s="13" t="str">
        <f>VLOOKUP($A53,'MG Universe'!$A$2:$S$9990,6)</f>
        <v>EO</v>
      </c>
      <c r="G53" s="77">
        <f>VLOOKUP($A53,'MG Universe'!$A$2:$S$9990,7)</f>
        <v>43280</v>
      </c>
      <c r="H53" s="15">
        <f>VLOOKUP($A53,'MG Universe'!$A$2:$S$9990,8)</f>
        <v>31.36</v>
      </c>
      <c r="I53" s="15">
        <f>VLOOKUP($A53,'MG Universe'!$A$2:$S$9990,9)</f>
        <v>1.42</v>
      </c>
      <c r="J53" s="15">
        <f>VLOOKUP($A53,'MG Universe'!$A$2:$S$9990,10)</f>
        <v>46.78</v>
      </c>
      <c r="K53" s="16">
        <f>VLOOKUP($A53,'MG Universe'!$A$2:$S$9990,11)</f>
        <v>1.4917</v>
      </c>
      <c r="L53" s="78">
        <f>VLOOKUP($A53,'MG Universe'!$A$2:$S$9990,12)</f>
        <v>32.94</v>
      </c>
      <c r="M53" s="16">
        <f>VLOOKUP($A53,'MG Universe'!$A$2:$S$9990,13)</f>
        <v>6.4000000000000003E-3</v>
      </c>
      <c r="N53" s="79">
        <f>VLOOKUP($A53,'MG Universe'!$A$2:$S$9990,14)</f>
        <v>0.9</v>
      </c>
      <c r="O53" s="79">
        <f>VLOOKUP($A53,'MG Universe'!$A$2:$S$9990,15)</f>
        <v>2.19</v>
      </c>
      <c r="P53" s="15">
        <f>VLOOKUP($A53,'MG Universe'!$A$2:$S$9990,16)</f>
        <v>-2.82</v>
      </c>
      <c r="Q53" s="16">
        <f>VLOOKUP($A53,'MG Universe'!$A$2:$S$9990,17)</f>
        <v>0.1222</v>
      </c>
      <c r="R53" s="80">
        <f>VLOOKUP($A53,'MG Universe'!$A$2:$S$9990,18)</f>
        <v>8</v>
      </c>
      <c r="S53" s="15">
        <f>VLOOKUP($A53,'MG Universe'!$A$2:$V$9990,19)</f>
        <v>26.51</v>
      </c>
      <c r="T53" s="15">
        <f>VLOOKUP($A53,'MG Universe'!$A$2:$V$9990,20)</f>
        <v>35695524848</v>
      </c>
      <c r="U53" s="15" t="str">
        <f>VLOOKUP($A53,'MG Universe'!$A$2:$V$9990,21)</f>
        <v>Large</v>
      </c>
      <c r="V53" s="15" t="str">
        <f>VLOOKUP($A53,'MG Universe'!$A$2:$V$9990,22)</f>
        <v>Children's Products</v>
      </c>
    </row>
    <row r="54" spans="1:22" ht="15.75" thickBot="1" x14ac:dyDescent="0.3">
      <c r="A54" s="119" t="s">
        <v>68</v>
      </c>
      <c r="B54" s="12" t="str">
        <f>VLOOKUP($A54,'MG Universe'!$A$2:$S$9990,2)</f>
        <v>AvalonBay Communities Inc</v>
      </c>
      <c r="C54" s="12" t="str">
        <f>VLOOKUP($A54,'MG Universe'!$A$2:$S$9990,3)</f>
        <v>D+</v>
      </c>
      <c r="D54" s="12" t="str">
        <f>VLOOKUP($A54,'MG Universe'!$A$2:$S$9990,4)</f>
        <v>S</v>
      </c>
      <c r="E54" s="12" t="str">
        <f>VLOOKUP($A54,'MG Universe'!$A$2:$S$9990,5)</f>
        <v>O</v>
      </c>
      <c r="F54" s="13" t="str">
        <f>VLOOKUP($A54,'MG Universe'!$A$2:$S$9990,6)</f>
        <v>SO</v>
      </c>
      <c r="G54" s="77">
        <f>VLOOKUP($A54,'MG Universe'!$A$2:$S$9990,7)</f>
        <v>43452</v>
      </c>
      <c r="H54" s="15">
        <f>VLOOKUP($A54,'MG Universe'!$A$2:$S$9990,8)</f>
        <v>133.38</v>
      </c>
      <c r="I54" s="15">
        <f>VLOOKUP($A54,'MG Universe'!$A$2:$S$9990,9)</f>
        <v>6.01</v>
      </c>
      <c r="J54" s="15">
        <f>VLOOKUP($A54,'MG Universe'!$A$2:$S$9990,10)</f>
        <v>192.34</v>
      </c>
      <c r="K54" s="16">
        <f>VLOOKUP($A54,'MG Universe'!$A$2:$S$9990,11)</f>
        <v>1.4419999999999999</v>
      </c>
      <c r="L54" s="78">
        <f>VLOOKUP($A54,'MG Universe'!$A$2:$S$9990,12)</f>
        <v>32</v>
      </c>
      <c r="M54" s="16">
        <f>VLOOKUP($A54,'MG Universe'!$A$2:$S$9990,13)</f>
        <v>2.9499999999999998E-2</v>
      </c>
      <c r="N54" s="79">
        <f>VLOOKUP($A54,'MG Universe'!$A$2:$S$9990,14)</f>
        <v>0.6</v>
      </c>
      <c r="O54" s="79">
        <f>VLOOKUP($A54,'MG Universe'!$A$2:$S$9990,15)</f>
        <v>0.72</v>
      </c>
      <c r="P54" s="15">
        <f>VLOOKUP($A54,'MG Universe'!$A$2:$S$9990,16)</f>
        <v>-56.29</v>
      </c>
      <c r="Q54" s="16">
        <f>VLOOKUP($A54,'MG Universe'!$A$2:$S$9990,17)</f>
        <v>0.11749999999999999</v>
      </c>
      <c r="R54" s="80">
        <f>VLOOKUP($A54,'MG Universe'!$A$2:$S$9990,18)</f>
        <v>6</v>
      </c>
      <c r="S54" s="15">
        <f>VLOOKUP($A54,'MG Universe'!$A$2:$V$9990,19)</f>
        <v>93.82</v>
      </c>
      <c r="T54" s="15">
        <f>VLOOKUP($A54,'MG Universe'!$A$2:$V$9990,20)</f>
        <v>26585811313</v>
      </c>
      <c r="U54" s="15" t="str">
        <f>VLOOKUP($A54,'MG Universe'!$A$2:$V$9990,21)</f>
        <v>Large</v>
      </c>
      <c r="V54" s="15" t="str">
        <f>VLOOKUP($A54,'MG Universe'!$A$2:$V$9990,22)</f>
        <v>REIT</v>
      </c>
    </row>
    <row r="55" spans="1:22" ht="15.75" thickBot="1" x14ac:dyDescent="0.3">
      <c r="A55" s="119" t="s">
        <v>250</v>
      </c>
      <c r="B55" s="12" t="str">
        <f>VLOOKUP($A55,'MG Universe'!$A$2:$S$9990,2)</f>
        <v>Broadcom Inc</v>
      </c>
      <c r="C55" s="12" t="str">
        <f>VLOOKUP($A55,'MG Universe'!$A$2:$S$9990,3)</f>
        <v>C</v>
      </c>
      <c r="D55" s="12" t="str">
        <f>VLOOKUP($A55,'MG Universe'!$A$2:$S$9990,4)</f>
        <v>S</v>
      </c>
      <c r="E55" s="12" t="str">
        <f>VLOOKUP($A55,'MG Universe'!$A$2:$S$9990,5)</f>
        <v>U</v>
      </c>
      <c r="F55" s="13" t="str">
        <f>VLOOKUP($A55,'MG Universe'!$A$2:$S$9990,6)</f>
        <v>SU</v>
      </c>
      <c r="G55" s="77">
        <f>VLOOKUP($A55,'MG Universe'!$A$2:$S$9990,7)</f>
        <v>43500</v>
      </c>
      <c r="H55" s="15">
        <f>VLOOKUP($A55,'MG Universe'!$A$2:$S$9990,8)</f>
        <v>579.16999999999996</v>
      </c>
      <c r="I55" s="15">
        <f>VLOOKUP($A55,'MG Universe'!$A$2:$S$9990,9)</f>
        <v>15.04</v>
      </c>
      <c r="J55" s="15">
        <f>VLOOKUP($A55,'MG Universe'!$A$2:$S$9990,10)</f>
        <v>272.12</v>
      </c>
      <c r="K55" s="16">
        <f>VLOOKUP($A55,'MG Universe'!$A$2:$S$9990,11)</f>
        <v>0.4698</v>
      </c>
      <c r="L55" s="78">
        <f>VLOOKUP($A55,'MG Universe'!$A$2:$S$9990,12)</f>
        <v>18.09</v>
      </c>
      <c r="M55" s="16">
        <f>VLOOKUP($A55,'MG Universe'!$A$2:$S$9990,13)</f>
        <v>2.5700000000000001E-2</v>
      </c>
      <c r="N55" s="79">
        <f>VLOOKUP($A55,'MG Universe'!$A$2:$S$9990,14)</f>
        <v>0.7</v>
      </c>
      <c r="O55" s="79">
        <f>VLOOKUP($A55,'MG Universe'!$A$2:$S$9990,15)</f>
        <v>3.9</v>
      </c>
      <c r="P55" s="15">
        <f>VLOOKUP($A55,'MG Universe'!$A$2:$S$9990,16)</f>
        <v>-33.79</v>
      </c>
      <c r="Q55" s="16">
        <f>VLOOKUP($A55,'MG Universe'!$A$2:$S$9990,17)</f>
        <v>4.8000000000000001E-2</v>
      </c>
      <c r="R55" s="80">
        <f>VLOOKUP($A55,'MG Universe'!$A$2:$S$9990,18)</f>
        <v>8</v>
      </c>
      <c r="S55" s="15">
        <f>VLOOKUP($A55,'MG Universe'!$A$2:$V$9990,19)</f>
        <v>174.29</v>
      </c>
      <c r="T55" s="15">
        <f>VLOOKUP($A55,'MG Universe'!$A$2:$V$9990,20)</f>
        <v>110826582531</v>
      </c>
      <c r="U55" s="15" t="str">
        <f>VLOOKUP($A55,'MG Universe'!$A$2:$V$9990,21)</f>
        <v>Large</v>
      </c>
      <c r="V55" s="15" t="str">
        <f>VLOOKUP($A55,'MG Universe'!$A$2:$V$9990,22)</f>
        <v>IT Hardware</v>
      </c>
    </row>
    <row r="56" spans="1:22" ht="15.75" thickBot="1" x14ac:dyDescent="0.3">
      <c r="A56" s="119" t="s">
        <v>255</v>
      </c>
      <c r="B56" s="12" t="str">
        <f>VLOOKUP($A56,'MG Universe'!$A$2:$S$9990,2)</f>
        <v>Avery Dennison Corp</v>
      </c>
      <c r="C56" s="12" t="str">
        <f>VLOOKUP($A56,'MG Universe'!$A$2:$S$9990,3)</f>
        <v>D+</v>
      </c>
      <c r="D56" s="12" t="str">
        <f>VLOOKUP($A56,'MG Universe'!$A$2:$S$9990,4)</f>
        <v>S</v>
      </c>
      <c r="E56" s="12" t="str">
        <f>VLOOKUP($A56,'MG Universe'!$A$2:$S$9990,5)</f>
        <v>F</v>
      </c>
      <c r="F56" s="13" t="str">
        <f>VLOOKUP($A56,'MG Universe'!$A$2:$S$9990,6)</f>
        <v>SF</v>
      </c>
      <c r="G56" s="77">
        <f>VLOOKUP($A56,'MG Universe'!$A$2:$S$9990,7)</f>
        <v>43480</v>
      </c>
      <c r="H56" s="15">
        <f>VLOOKUP($A56,'MG Universe'!$A$2:$S$9990,8)</f>
        <v>123.25</v>
      </c>
      <c r="I56" s="15">
        <f>VLOOKUP($A56,'MG Universe'!$A$2:$S$9990,9)</f>
        <v>3.98</v>
      </c>
      <c r="J56" s="15">
        <f>VLOOKUP($A56,'MG Universe'!$A$2:$S$9990,10)</f>
        <v>103.67</v>
      </c>
      <c r="K56" s="16">
        <f>VLOOKUP($A56,'MG Universe'!$A$2:$S$9990,11)</f>
        <v>0.84109999999999996</v>
      </c>
      <c r="L56" s="78">
        <f>VLOOKUP($A56,'MG Universe'!$A$2:$S$9990,12)</f>
        <v>26.05</v>
      </c>
      <c r="M56" s="16">
        <f>VLOOKUP($A56,'MG Universe'!$A$2:$S$9990,13)</f>
        <v>1.7000000000000001E-2</v>
      </c>
      <c r="N56" s="79">
        <f>VLOOKUP($A56,'MG Universe'!$A$2:$S$9990,14)</f>
        <v>1.4</v>
      </c>
      <c r="O56" s="79">
        <f>VLOOKUP($A56,'MG Universe'!$A$2:$S$9990,15)</f>
        <v>1</v>
      </c>
      <c r="P56" s="15">
        <f>VLOOKUP($A56,'MG Universe'!$A$2:$S$9990,16)</f>
        <v>-20.07</v>
      </c>
      <c r="Q56" s="16">
        <f>VLOOKUP($A56,'MG Universe'!$A$2:$S$9990,17)</f>
        <v>8.77E-2</v>
      </c>
      <c r="R56" s="80">
        <f>VLOOKUP($A56,'MG Universe'!$A$2:$S$9990,18)</f>
        <v>7</v>
      </c>
      <c r="S56" s="15">
        <f>VLOOKUP($A56,'MG Universe'!$A$2:$V$9990,19)</f>
        <v>38.74</v>
      </c>
      <c r="T56" s="15">
        <f>VLOOKUP($A56,'MG Universe'!$A$2:$V$9990,20)</f>
        <v>8989225541</v>
      </c>
      <c r="U56" s="15" t="str">
        <f>VLOOKUP($A56,'MG Universe'!$A$2:$V$9990,21)</f>
        <v>Mid</v>
      </c>
      <c r="V56" s="15" t="str">
        <f>VLOOKUP($A56,'MG Universe'!$A$2:$V$9990,22)</f>
        <v>Business Support</v>
      </c>
    </row>
    <row r="57" spans="1:22" ht="15.75" thickBot="1" x14ac:dyDescent="0.3">
      <c r="A57" s="119" t="s">
        <v>257</v>
      </c>
      <c r="B57" s="12" t="str">
        <f>VLOOKUP($A57,'MG Universe'!$A$2:$S$9990,2)</f>
        <v>American Water Works Company Inc</v>
      </c>
      <c r="C57" s="12" t="str">
        <f>VLOOKUP($A57,'MG Universe'!$A$2:$S$9990,3)</f>
        <v>F</v>
      </c>
      <c r="D57" s="12" t="str">
        <f>VLOOKUP($A57,'MG Universe'!$A$2:$S$9990,4)</f>
        <v>S</v>
      </c>
      <c r="E57" s="12" t="str">
        <f>VLOOKUP($A57,'MG Universe'!$A$2:$S$9990,5)</f>
        <v>O</v>
      </c>
      <c r="F57" s="13" t="str">
        <f>VLOOKUP($A57,'MG Universe'!$A$2:$S$9990,6)</f>
        <v>SO</v>
      </c>
      <c r="G57" s="77">
        <f>VLOOKUP($A57,'MG Universe'!$A$2:$S$9990,7)</f>
        <v>43258</v>
      </c>
      <c r="H57" s="15">
        <f>VLOOKUP($A57,'MG Universe'!$A$2:$S$9990,8)</f>
        <v>50.71</v>
      </c>
      <c r="I57" s="15">
        <f>VLOOKUP($A57,'MG Universe'!$A$2:$S$9990,9)</f>
        <v>2.75</v>
      </c>
      <c r="J57" s="15">
        <f>VLOOKUP($A57,'MG Universe'!$A$2:$S$9990,10)</f>
        <v>95.58</v>
      </c>
      <c r="K57" s="16">
        <f>VLOOKUP($A57,'MG Universe'!$A$2:$S$9990,11)</f>
        <v>1.8848</v>
      </c>
      <c r="L57" s="78">
        <f>VLOOKUP($A57,'MG Universe'!$A$2:$S$9990,12)</f>
        <v>34.76</v>
      </c>
      <c r="M57" s="16">
        <f>VLOOKUP($A57,'MG Universe'!$A$2:$S$9990,13)</f>
        <v>1.6899999999999998E-2</v>
      </c>
      <c r="N57" s="79">
        <f>VLOOKUP($A57,'MG Universe'!$A$2:$S$9990,14)</f>
        <v>0.3</v>
      </c>
      <c r="O57" s="79">
        <f>VLOOKUP($A57,'MG Universe'!$A$2:$S$9990,15)</f>
        <v>0.28999999999999998</v>
      </c>
      <c r="P57" s="15">
        <f>VLOOKUP($A57,'MG Universe'!$A$2:$S$9990,16)</f>
        <v>-75.69</v>
      </c>
      <c r="Q57" s="16">
        <f>VLOOKUP($A57,'MG Universe'!$A$2:$S$9990,17)</f>
        <v>0.1313</v>
      </c>
      <c r="R57" s="80">
        <f>VLOOKUP($A57,'MG Universe'!$A$2:$S$9990,18)</f>
        <v>4</v>
      </c>
      <c r="S57" s="15">
        <f>VLOOKUP($A57,'MG Universe'!$A$2:$V$9990,19)</f>
        <v>47.05</v>
      </c>
      <c r="T57" s="15">
        <f>VLOOKUP($A57,'MG Universe'!$A$2:$V$9990,20)</f>
        <v>17261652750</v>
      </c>
      <c r="U57" s="15" t="str">
        <f>VLOOKUP($A57,'MG Universe'!$A$2:$V$9990,21)</f>
        <v>Large</v>
      </c>
      <c r="V57" s="15" t="str">
        <f>VLOOKUP($A57,'MG Universe'!$A$2:$V$9990,22)</f>
        <v>Utilities</v>
      </c>
    </row>
    <row r="58" spans="1:22" ht="15.75" thickBot="1" x14ac:dyDescent="0.3">
      <c r="A58" s="119" t="s">
        <v>259</v>
      </c>
      <c r="B58" s="12" t="str">
        <f>VLOOKUP($A58,'MG Universe'!$A$2:$S$9990,2)</f>
        <v>American Express Company</v>
      </c>
      <c r="C58" s="12" t="str">
        <f>VLOOKUP($A58,'MG Universe'!$A$2:$S$9990,3)</f>
        <v>C</v>
      </c>
      <c r="D58" s="12" t="str">
        <f>VLOOKUP($A58,'MG Universe'!$A$2:$S$9990,4)</f>
        <v>E</v>
      </c>
      <c r="E58" s="12" t="str">
        <f>VLOOKUP($A58,'MG Universe'!$A$2:$S$9990,5)</f>
        <v>O</v>
      </c>
      <c r="F58" s="13" t="str">
        <f>VLOOKUP($A58,'MG Universe'!$A$2:$S$9990,6)</f>
        <v>EO</v>
      </c>
      <c r="G58" s="77">
        <f>VLOOKUP($A58,'MG Universe'!$A$2:$S$9990,7)</f>
        <v>43414</v>
      </c>
      <c r="H58" s="15">
        <f>VLOOKUP($A58,'MG Universe'!$A$2:$S$9990,8)</f>
        <v>72.33</v>
      </c>
      <c r="I58" s="15">
        <f>VLOOKUP($A58,'MG Universe'!$A$2:$S$9990,9)</f>
        <v>5.45</v>
      </c>
      <c r="J58" s="15">
        <f>VLOOKUP($A58,'MG Universe'!$A$2:$S$9990,10)</f>
        <v>103.42</v>
      </c>
      <c r="K58" s="16">
        <f>VLOOKUP($A58,'MG Universe'!$A$2:$S$9990,11)</f>
        <v>1.4298</v>
      </c>
      <c r="L58" s="78">
        <f>VLOOKUP($A58,'MG Universe'!$A$2:$S$9990,12)</f>
        <v>18.98</v>
      </c>
      <c r="M58" s="16">
        <f>VLOOKUP($A58,'MG Universe'!$A$2:$S$9990,13)</f>
        <v>1.2999999999999999E-2</v>
      </c>
      <c r="N58" s="79">
        <f>VLOOKUP($A58,'MG Universe'!$A$2:$S$9990,14)</f>
        <v>1.1000000000000001</v>
      </c>
      <c r="O58" s="79" t="str">
        <f>VLOOKUP($A58,'MG Universe'!$A$2:$S$9990,15)</f>
        <v>N/A</v>
      </c>
      <c r="P58" s="15" t="str">
        <f>VLOOKUP($A58,'MG Universe'!$A$2:$S$9990,16)</f>
        <v>N/A</v>
      </c>
      <c r="Q58" s="16">
        <f>VLOOKUP($A58,'MG Universe'!$A$2:$S$9990,17)</f>
        <v>5.2400000000000002E-2</v>
      </c>
      <c r="R58" s="80">
        <f>VLOOKUP($A58,'MG Universe'!$A$2:$S$9990,18)</f>
        <v>2</v>
      </c>
      <c r="S58" s="15">
        <f>VLOOKUP($A58,'MG Universe'!$A$2:$V$9990,19)</f>
        <v>59.68</v>
      </c>
      <c r="T58" s="15">
        <f>VLOOKUP($A58,'MG Universe'!$A$2:$V$9990,20)</f>
        <v>88347743449</v>
      </c>
      <c r="U58" s="15" t="str">
        <f>VLOOKUP($A58,'MG Universe'!$A$2:$V$9990,21)</f>
        <v>Large</v>
      </c>
      <c r="V58" s="15" t="str">
        <f>VLOOKUP($A58,'MG Universe'!$A$2:$V$9990,22)</f>
        <v>Financial Services</v>
      </c>
    </row>
    <row r="59" spans="1:22" ht="15.75" thickBot="1" x14ac:dyDescent="0.3">
      <c r="A59" s="119" t="s">
        <v>42</v>
      </c>
      <c r="B59" s="12" t="str">
        <f>VLOOKUP($A59,'MG Universe'!$A$2:$S$9990,2)</f>
        <v>AutoZone, Inc.</v>
      </c>
      <c r="C59" s="12" t="str">
        <f>VLOOKUP($A59,'MG Universe'!$A$2:$S$9990,3)</f>
        <v>F</v>
      </c>
      <c r="D59" s="12" t="str">
        <f>VLOOKUP($A59,'MG Universe'!$A$2:$S$9990,4)</f>
        <v>S</v>
      </c>
      <c r="E59" s="12" t="str">
        <f>VLOOKUP($A59,'MG Universe'!$A$2:$S$9990,5)</f>
        <v>O</v>
      </c>
      <c r="F59" s="13" t="str">
        <f>VLOOKUP($A59,'MG Universe'!$A$2:$S$9990,6)</f>
        <v>SO</v>
      </c>
      <c r="G59" s="77">
        <f>VLOOKUP($A59,'MG Universe'!$A$2:$S$9990,7)</f>
        <v>43466</v>
      </c>
      <c r="H59" s="15">
        <f>VLOOKUP($A59,'MG Universe'!$A$2:$S$9990,8)</f>
        <v>339.8</v>
      </c>
      <c r="I59" s="15">
        <f>VLOOKUP($A59,'MG Universe'!$A$2:$S$9990,9)</f>
        <v>8.83</v>
      </c>
      <c r="J59" s="15">
        <f>VLOOKUP($A59,'MG Universe'!$A$2:$S$9990,10)</f>
        <v>869.44</v>
      </c>
      <c r="K59" s="16">
        <f>VLOOKUP($A59,'MG Universe'!$A$2:$S$9990,11)</f>
        <v>2.5587</v>
      </c>
      <c r="L59" s="78">
        <f>VLOOKUP($A59,'MG Universe'!$A$2:$S$9990,12)</f>
        <v>98.46</v>
      </c>
      <c r="M59" s="16">
        <f>VLOOKUP($A59,'MG Universe'!$A$2:$S$9990,13)</f>
        <v>6.4999999999999997E-3</v>
      </c>
      <c r="N59" s="79">
        <f>VLOOKUP($A59,'MG Universe'!$A$2:$S$9990,14)</f>
        <v>0.7</v>
      </c>
      <c r="O59" s="79">
        <f>VLOOKUP($A59,'MG Universe'!$A$2:$S$9990,15)</f>
        <v>0.72</v>
      </c>
      <c r="P59" s="15">
        <f>VLOOKUP($A59,'MG Universe'!$A$2:$S$9990,16)</f>
        <v>-56.29</v>
      </c>
      <c r="Q59" s="16">
        <f>VLOOKUP($A59,'MG Universe'!$A$2:$S$9990,17)</f>
        <v>0.44979999999999998</v>
      </c>
      <c r="R59" s="80">
        <f>VLOOKUP($A59,'MG Universe'!$A$2:$S$9990,18)</f>
        <v>6</v>
      </c>
      <c r="S59" s="15">
        <f>VLOOKUP($A59,'MG Universe'!$A$2:$V$9990,19)</f>
        <v>151.94</v>
      </c>
      <c r="T59" s="15">
        <f>VLOOKUP($A59,'MG Universe'!$A$2:$V$9990,20)</f>
        <v>21914235261</v>
      </c>
      <c r="U59" s="15" t="str">
        <f>VLOOKUP($A59,'MG Universe'!$A$2:$V$9990,21)</f>
        <v>Large</v>
      </c>
      <c r="V59" s="15" t="str">
        <f>VLOOKUP($A59,'MG Universe'!$A$2:$V$9990,22)</f>
        <v>Auto</v>
      </c>
    </row>
    <row r="60" spans="1:22" ht="15.75" thickBot="1" x14ac:dyDescent="0.3">
      <c r="A60" s="119" t="s">
        <v>263</v>
      </c>
      <c r="B60" s="12" t="str">
        <f>VLOOKUP($A60,'MG Universe'!$A$2:$S$9990,2)</f>
        <v>Boeing Co</v>
      </c>
      <c r="C60" s="12" t="str">
        <f>VLOOKUP($A60,'MG Universe'!$A$2:$S$9990,3)</f>
        <v>D</v>
      </c>
      <c r="D60" s="12" t="str">
        <f>VLOOKUP($A60,'MG Universe'!$A$2:$S$9990,4)</f>
        <v>S</v>
      </c>
      <c r="E60" s="12" t="str">
        <f>VLOOKUP($A60,'MG Universe'!$A$2:$S$9990,5)</f>
        <v>F</v>
      </c>
      <c r="F60" s="13" t="str">
        <f>VLOOKUP($A60,'MG Universe'!$A$2:$S$9990,6)</f>
        <v>SF</v>
      </c>
      <c r="G60" s="77">
        <f>VLOOKUP($A60,'MG Universe'!$A$2:$S$9990,7)</f>
        <v>43414</v>
      </c>
      <c r="H60" s="15">
        <f>VLOOKUP($A60,'MG Universe'!$A$2:$S$9990,8)</f>
        <v>467.24</v>
      </c>
      <c r="I60" s="15">
        <f>VLOOKUP($A60,'MG Universe'!$A$2:$S$9990,9)</f>
        <v>12.15</v>
      </c>
      <c r="J60" s="15">
        <f>VLOOKUP($A60,'MG Universe'!$A$2:$S$9990,10)</f>
        <v>397</v>
      </c>
      <c r="K60" s="16">
        <f>VLOOKUP($A60,'MG Universe'!$A$2:$S$9990,11)</f>
        <v>0.84970000000000001</v>
      </c>
      <c r="L60" s="78">
        <f>VLOOKUP($A60,'MG Universe'!$A$2:$S$9990,12)</f>
        <v>32.67</v>
      </c>
      <c r="M60" s="16">
        <f>VLOOKUP($A60,'MG Universe'!$A$2:$S$9990,13)</f>
        <v>1.43E-2</v>
      </c>
      <c r="N60" s="79">
        <f>VLOOKUP($A60,'MG Universe'!$A$2:$S$9990,14)</f>
        <v>1.3</v>
      </c>
      <c r="O60" s="79">
        <f>VLOOKUP($A60,'MG Universe'!$A$2:$S$9990,15)</f>
        <v>1.1000000000000001</v>
      </c>
      <c r="P60" s="15">
        <f>VLOOKUP($A60,'MG Universe'!$A$2:$S$9990,16)</f>
        <v>-48.57</v>
      </c>
      <c r="Q60" s="16">
        <f>VLOOKUP($A60,'MG Universe'!$A$2:$S$9990,17)</f>
        <v>0.12089999999999999</v>
      </c>
      <c r="R60" s="80">
        <f>VLOOKUP($A60,'MG Universe'!$A$2:$S$9990,18)</f>
        <v>6</v>
      </c>
      <c r="S60" s="15">
        <f>VLOOKUP($A60,'MG Universe'!$A$2:$V$9990,19)</f>
        <v>15.02</v>
      </c>
      <c r="T60" s="15">
        <f>VLOOKUP($A60,'MG Universe'!$A$2:$V$9990,20)</f>
        <v>225450345000</v>
      </c>
      <c r="U60" s="15" t="str">
        <f>VLOOKUP($A60,'MG Universe'!$A$2:$V$9990,21)</f>
        <v>Large</v>
      </c>
      <c r="V60" s="15" t="str">
        <f>VLOOKUP($A60,'MG Universe'!$A$2:$V$9990,22)</f>
        <v>Aircraft Manufacturing</v>
      </c>
    </row>
    <row r="61" spans="1:22" ht="15.75" thickBot="1" x14ac:dyDescent="0.3">
      <c r="A61" s="119" t="s">
        <v>266</v>
      </c>
      <c r="B61" s="12" t="str">
        <f>VLOOKUP($A61,'MG Universe'!$A$2:$S$9990,2)</f>
        <v>Bank of America Corp</v>
      </c>
      <c r="C61" s="12" t="str">
        <f>VLOOKUP($A61,'MG Universe'!$A$2:$S$9990,3)</f>
        <v>B+</v>
      </c>
      <c r="D61" s="12" t="str">
        <f>VLOOKUP($A61,'MG Universe'!$A$2:$S$9990,4)</f>
        <v>E</v>
      </c>
      <c r="E61" s="12" t="str">
        <f>VLOOKUP($A61,'MG Universe'!$A$2:$S$9990,5)</f>
        <v>U</v>
      </c>
      <c r="F61" s="13" t="str">
        <f>VLOOKUP($A61,'MG Universe'!$A$2:$S$9990,6)</f>
        <v>EU</v>
      </c>
      <c r="G61" s="77">
        <f>VLOOKUP($A61,'MG Universe'!$A$2:$S$9990,7)</f>
        <v>43491</v>
      </c>
      <c r="H61" s="15">
        <f>VLOOKUP($A61,'MG Universe'!$A$2:$S$9990,8)</f>
        <v>84.85</v>
      </c>
      <c r="I61" s="15">
        <f>VLOOKUP($A61,'MG Universe'!$A$2:$S$9990,9)</f>
        <v>2.2000000000000002</v>
      </c>
      <c r="J61" s="15">
        <f>VLOOKUP($A61,'MG Universe'!$A$2:$S$9990,10)</f>
        <v>28.88</v>
      </c>
      <c r="K61" s="16">
        <f>VLOOKUP($A61,'MG Universe'!$A$2:$S$9990,11)</f>
        <v>0.34039999999999998</v>
      </c>
      <c r="L61" s="78">
        <f>VLOOKUP($A61,'MG Universe'!$A$2:$S$9990,12)</f>
        <v>13.13</v>
      </c>
      <c r="M61" s="16">
        <f>VLOOKUP($A61,'MG Universe'!$A$2:$S$9990,13)</f>
        <v>1.8700000000000001E-2</v>
      </c>
      <c r="N61" s="79">
        <f>VLOOKUP($A61,'MG Universe'!$A$2:$S$9990,14)</f>
        <v>1.5</v>
      </c>
      <c r="O61" s="79" t="str">
        <f>VLOOKUP($A61,'MG Universe'!$A$2:$S$9990,15)</f>
        <v>N/A</v>
      </c>
      <c r="P61" s="15" t="str">
        <f>VLOOKUP($A61,'MG Universe'!$A$2:$S$9990,16)</f>
        <v>N/A</v>
      </c>
      <c r="Q61" s="16">
        <f>VLOOKUP($A61,'MG Universe'!$A$2:$S$9990,17)</f>
        <v>2.3099999999999999E-2</v>
      </c>
      <c r="R61" s="80">
        <f>VLOOKUP($A61,'MG Universe'!$A$2:$S$9990,18)</f>
        <v>5</v>
      </c>
      <c r="S61" s="15">
        <f>VLOOKUP($A61,'MG Universe'!$A$2:$V$9990,19)</f>
        <v>39.29</v>
      </c>
      <c r="T61" s="15">
        <f>VLOOKUP($A61,'MG Universe'!$A$2:$V$9990,20)</f>
        <v>1084859996</v>
      </c>
      <c r="U61" s="15" t="str">
        <f>VLOOKUP($A61,'MG Universe'!$A$2:$V$9990,21)</f>
        <v>Small</v>
      </c>
      <c r="V61" s="15" t="str">
        <f>VLOOKUP($A61,'MG Universe'!$A$2:$V$9990,22)</f>
        <v>Banks</v>
      </c>
    </row>
    <row r="62" spans="1:22" ht="15.75" thickBot="1" x14ac:dyDescent="0.3">
      <c r="A62" s="119" t="s">
        <v>269</v>
      </c>
      <c r="B62" s="12" t="str">
        <f>VLOOKUP($A62,'MG Universe'!$A$2:$S$9990,2)</f>
        <v>Baxter International Inc</v>
      </c>
      <c r="C62" s="12" t="str">
        <f>VLOOKUP($A62,'MG Universe'!$A$2:$S$9990,3)</f>
        <v>C</v>
      </c>
      <c r="D62" s="12" t="str">
        <f>VLOOKUP($A62,'MG Universe'!$A$2:$S$9990,4)</f>
        <v>E</v>
      </c>
      <c r="E62" s="12" t="str">
        <f>VLOOKUP($A62,'MG Universe'!$A$2:$S$9990,5)</f>
        <v>O</v>
      </c>
      <c r="F62" s="13" t="str">
        <f>VLOOKUP($A62,'MG Universe'!$A$2:$S$9990,6)</f>
        <v>EO</v>
      </c>
      <c r="G62" s="77">
        <f>VLOOKUP($A62,'MG Universe'!$A$2:$S$9990,7)</f>
        <v>43230</v>
      </c>
      <c r="H62" s="15">
        <f>VLOOKUP($A62,'MG Universe'!$A$2:$S$9990,8)</f>
        <v>19.309999999999999</v>
      </c>
      <c r="I62" s="15">
        <f>VLOOKUP($A62,'MG Universe'!$A$2:$S$9990,9)</f>
        <v>3.59</v>
      </c>
      <c r="J62" s="15">
        <f>VLOOKUP($A62,'MG Universe'!$A$2:$S$9990,10)</f>
        <v>72.569999999999993</v>
      </c>
      <c r="K62" s="16">
        <f>VLOOKUP($A62,'MG Universe'!$A$2:$S$9990,11)</f>
        <v>3.7582</v>
      </c>
      <c r="L62" s="78">
        <f>VLOOKUP($A62,'MG Universe'!$A$2:$S$9990,12)</f>
        <v>20.21</v>
      </c>
      <c r="M62" s="16">
        <f>VLOOKUP($A62,'MG Universe'!$A$2:$S$9990,13)</f>
        <v>8.3999999999999995E-3</v>
      </c>
      <c r="N62" s="79">
        <f>VLOOKUP($A62,'MG Universe'!$A$2:$S$9990,14)</f>
        <v>1</v>
      </c>
      <c r="O62" s="79">
        <f>VLOOKUP($A62,'MG Universe'!$A$2:$S$9990,15)</f>
        <v>2.57</v>
      </c>
      <c r="P62" s="15">
        <f>VLOOKUP($A62,'MG Universe'!$A$2:$S$9990,16)</f>
        <v>-1.3</v>
      </c>
      <c r="Q62" s="16">
        <f>VLOOKUP($A62,'MG Universe'!$A$2:$S$9990,17)</f>
        <v>5.8599999999999999E-2</v>
      </c>
      <c r="R62" s="80">
        <f>VLOOKUP($A62,'MG Universe'!$A$2:$S$9990,18)</f>
        <v>1</v>
      </c>
      <c r="S62" s="15">
        <f>VLOOKUP($A62,'MG Universe'!$A$2:$V$9990,19)</f>
        <v>32.11</v>
      </c>
      <c r="T62" s="15">
        <f>VLOOKUP($A62,'MG Universe'!$A$2:$V$9990,20)</f>
        <v>38617472207</v>
      </c>
      <c r="U62" s="15" t="str">
        <f>VLOOKUP($A62,'MG Universe'!$A$2:$V$9990,21)</f>
        <v>Large</v>
      </c>
      <c r="V62" s="15" t="str">
        <f>VLOOKUP($A62,'MG Universe'!$A$2:$V$9990,22)</f>
        <v>Medical</v>
      </c>
    </row>
    <row r="63" spans="1:22" ht="15.75" thickBot="1" x14ac:dyDescent="0.3">
      <c r="A63" s="119" t="s">
        <v>273</v>
      </c>
      <c r="B63" s="12" t="str">
        <f>VLOOKUP($A63,'MG Universe'!$A$2:$S$9990,2)</f>
        <v>BB&amp;T Corporation</v>
      </c>
      <c r="C63" s="12" t="str">
        <f>VLOOKUP($A63,'MG Universe'!$A$2:$S$9990,3)</f>
        <v>A-</v>
      </c>
      <c r="D63" s="12" t="str">
        <f>VLOOKUP($A63,'MG Universe'!$A$2:$S$9990,4)</f>
        <v>D</v>
      </c>
      <c r="E63" s="12" t="str">
        <f>VLOOKUP($A63,'MG Universe'!$A$2:$S$9990,5)</f>
        <v>F</v>
      </c>
      <c r="F63" s="13" t="str">
        <f>VLOOKUP($A63,'MG Universe'!$A$2:$S$9990,6)</f>
        <v>DF</v>
      </c>
      <c r="G63" s="77">
        <f>VLOOKUP($A63,'MG Universe'!$A$2:$S$9990,7)</f>
        <v>43209</v>
      </c>
      <c r="H63" s="15">
        <f>VLOOKUP($A63,'MG Universe'!$A$2:$S$9990,8)</f>
        <v>53.12</v>
      </c>
      <c r="I63" s="15">
        <f>VLOOKUP($A63,'MG Universe'!$A$2:$S$9990,9)</f>
        <v>3.05</v>
      </c>
      <c r="J63" s="15">
        <f>VLOOKUP($A63,'MG Universe'!$A$2:$S$9990,10)</f>
        <v>49.08</v>
      </c>
      <c r="K63" s="16">
        <f>VLOOKUP($A63,'MG Universe'!$A$2:$S$9990,11)</f>
        <v>0.92390000000000005</v>
      </c>
      <c r="L63" s="78">
        <f>VLOOKUP($A63,'MG Universe'!$A$2:$S$9990,12)</f>
        <v>16.09</v>
      </c>
      <c r="M63" s="16">
        <f>VLOOKUP($A63,'MG Universe'!$A$2:$S$9990,13)</f>
        <v>2.5700000000000001E-2</v>
      </c>
      <c r="N63" s="79">
        <f>VLOOKUP($A63,'MG Universe'!$A$2:$S$9990,14)</f>
        <v>1.1000000000000001</v>
      </c>
      <c r="O63" s="79" t="str">
        <f>VLOOKUP($A63,'MG Universe'!$A$2:$S$9990,15)</f>
        <v>N/A</v>
      </c>
      <c r="P63" s="15" t="str">
        <f>VLOOKUP($A63,'MG Universe'!$A$2:$S$9990,16)</f>
        <v>N/A</v>
      </c>
      <c r="Q63" s="16">
        <f>VLOOKUP($A63,'MG Universe'!$A$2:$S$9990,17)</f>
        <v>3.7999999999999999E-2</v>
      </c>
      <c r="R63" s="80">
        <f>VLOOKUP($A63,'MG Universe'!$A$2:$S$9990,18)</f>
        <v>7</v>
      </c>
      <c r="S63" s="15">
        <f>VLOOKUP($A63,'MG Universe'!$A$2:$V$9990,19)</f>
        <v>53.42</v>
      </c>
      <c r="T63" s="15">
        <f>VLOOKUP($A63,'MG Universe'!$A$2:$V$9990,20)</f>
        <v>37464041477</v>
      </c>
      <c r="U63" s="15" t="str">
        <f>VLOOKUP($A63,'MG Universe'!$A$2:$V$9990,21)</f>
        <v>Large</v>
      </c>
      <c r="V63" s="15" t="str">
        <f>VLOOKUP($A63,'MG Universe'!$A$2:$V$9990,22)</f>
        <v>Banks</v>
      </c>
    </row>
    <row r="64" spans="1:22" ht="15.75" thickBot="1" x14ac:dyDescent="0.3">
      <c r="A64" s="119" t="s">
        <v>275</v>
      </c>
      <c r="B64" s="12" t="str">
        <f>VLOOKUP($A64,'MG Universe'!$A$2:$S$9990,2)</f>
        <v>Best Buy Co Inc</v>
      </c>
      <c r="C64" s="12" t="str">
        <f>VLOOKUP($A64,'MG Universe'!$A$2:$S$9990,3)</f>
        <v>C</v>
      </c>
      <c r="D64" s="12" t="str">
        <f>VLOOKUP($A64,'MG Universe'!$A$2:$S$9990,4)</f>
        <v>S</v>
      </c>
      <c r="E64" s="12" t="str">
        <f>VLOOKUP($A64,'MG Universe'!$A$2:$S$9990,5)</f>
        <v>U</v>
      </c>
      <c r="F64" s="13" t="str">
        <f>VLOOKUP($A64,'MG Universe'!$A$2:$S$9990,6)</f>
        <v>SU</v>
      </c>
      <c r="G64" s="77">
        <f>VLOOKUP($A64,'MG Universe'!$A$2:$S$9990,7)</f>
        <v>43499</v>
      </c>
      <c r="H64" s="15">
        <f>VLOOKUP($A64,'MG Universe'!$A$2:$S$9990,8)</f>
        <v>150.1</v>
      </c>
      <c r="I64" s="15">
        <f>VLOOKUP($A64,'MG Universe'!$A$2:$S$9990,9)</f>
        <v>3.9</v>
      </c>
      <c r="J64" s="15">
        <f>VLOOKUP($A64,'MG Universe'!$A$2:$S$9990,10)</f>
        <v>59.21</v>
      </c>
      <c r="K64" s="16">
        <f>VLOOKUP($A64,'MG Universe'!$A$2:$S$9990,11)</f>
        <v>0.39450000000000002</v>
      </c>
      <c r="L64" s="78">
        <f>VLOOKUP($A64,'MG Universe'!$A$2:$S$9990,12)</f>
        <v>15.18</v>
      </c>
      <c r="M64" s="16">
        <f>VLOOKUP($A64,'MG Universe'!$A$2:$S$9990,13)</f>
        <v>2.3E-2</v>
      </c>
      <c r="N64" s="79">
        <f>VLOOKUP($A64,'MG Universe'!$A$2:$S$9990,14)</f>
        <v>0.9</v>
      </c>
      <c r="O64" s="79">
        <f>VLOOKUP($A64,'MG Universe'!$A$2:$S$9990,15)</f>
        <v>1.1000000000000001</v>
      </c>
      <c r="P64" s="15">
        <f>VLOOKUP($A64,'MG Universe'!$A$2:$S$9990,16)</f>
        <v>-3.89</v>
      </c>
      <c r="Q64" s="16">
        <f>VLOOKUP($A64,'MG Universe'!$A$2:$S$9990,17)</f>
        <v>3.3399999999999999E-2</v>
      </c>
      <c r="R64" s="80">
        <f>VLOOKUP($A64,'MG Universe'!$A$2:$S$9990,18)</f>
        <v>5</v>
      </c>
      <c r="S64" s="15">
        <f>VLOOKUP($A64,'MG Universe'!$A$2:$V$9990,19)</f>
        <v>38.200000000000003</v>
      </c>
      <c r="T64" s="15">
        <f>VLOOKUP($A64,'MG Universe'!$A$2:$V$9990,20)</f>
        <v>15933529173</v>
      </c>
      <c r="U64" s="15" t="str">
        <f>VLOOKUP($A64,'MG Universe'!$A$2:$V$9990,21)</f>
        <v>Large</v>
      </c>
      <c r="V64" s="15" t="str">
        <f>VLOOKUP($A64,'MG Universe'!$A$2:$V$9990,22)</f>
        <v>Retail</v>
      </c>
    </row>
    <row r="65" spans="1:22" ht="15.75" thickBot="1" x14ac:dyDescent="0.3">
      <c r="A65" s="119" t="s">
        <v>277</v>
      </c>
      <c r="B65" s="12" t="str">
        <f>VLOOKUP($A65,'MG Universe'!$A$2:$S$9990,2)</f>
        <v>Becton Dickinson and Co</v>
      </c>
      <c r="C65" s="12" t="str">
        <f>VLOOKUP($A65,'MG Universe'!$A$2:$S$9990,3)</f>
        <v>B-</v>
      </c>
      <c r="D65" s="12" t="str">
        <f>VLOOKUP($A65,'MG Universe'!$A$2:$S$9990,4)</f>
        <v>E</v>
      </c>
      <c r="E65" s="12" t="str">
        <f>VLOOKUP($A65,'MG Universe'!$A$2:$S$9990,5)</f>
        <v>O</v>
      </c>
      <c r="F65" s="13" t="str">
        <f>VLOOKUP($A65,'MG Universe'!$A$2:$S$9990,6)</f>
        <v>EO</v>
      </c>
      <c r="G65" s="77">
        <f>VLOOKUP($A65,'MG Universe'!$A$2:$S$9990,7)</f>
        <v>43225</v>
      </c>
      <c r="H65" s="15">
        <f>VLOOKUP($A65,'MG Universe'!$A$2:$S$9990,8)</f>
        <v>78.27</v>
      </c>
      <c r="I65" s="15">
        <f>VLOOKUP($A65,'MG Universe'!$A$2:$S$9990,9)</f>
        <v>6.62</v>
      </c>
      <c r="J65" s="15">
        <f>VLOOKUP($A65,'MG Universe'!$A$2:$S$9990,10)</f>
        <v>247.16</v>
      </c>
      <c r="K65" s="16">
        <f>VLOOKUP($A65,'MG Universe'!$A$2:$S$9990,11)</f>
        <v>3.1577999999999999</v>
      </c>
      <c r="L65" s="78">
        <f>VLOOKUP($A65,'MG Universe'!$A$2:$S$9990,12)</f>
        <v>37.340000000000003</v>
      </c>
      <c r="M65" s="16">
        <f>VLOOKUP($A65,'MG Universe'!$A$2:$S$9990,13)</f>
        <v>1.18E-2</v>
      </c>
      <c r="N65" s="79">
        <f>VLOOKUP($A65,'MG Universe'!$A$2:$S$9990,14)</f>
        <v>1.2</v>
      </c>
      <c r="O65" s="79">
        <f>VLOOKUP($A65,'MG Universe'!$A$2:$S$9990,15)</f>
        <v>1.54</v>
      </c>
      <c r="P65" s="15">
        <f>VLOOKUP($A65,'MG Universe'!$A$2:$S$9990,16)</f>
        <v>-115.52</v>
      </c>
      <c r="Q65" s="16">
        <f>VLOOKUP($A65,'MG Universe'!$A$2:$S$9990,17)</f>
        <v>0.14419999999999999</v>
      </c>
      <c r="R65" s="80">
        <f>VLOOKUP($A65,'MG Universe'!$A$2:$S$9990,18)</f>
        <v>20</v>
      </c>
      <c r="S65" s="15">
        <f>VLOOKUP($A65,'MG Universe'!$A$2:$V$9990,19)</f>
        <v>118.29</v>
      </c>
      <c r="T65" s="15">
        <f>VLOOKUP($A65,'MG Universe'!$A$2:$V$9990,20)</f>
        <v>66597782022</v>
      </c>
      <c r="U65" s="15" t="str">
        <f>VLOOKUP($A65,'MG Universe'!$A$2:$V$9990,21)</f>
        <v>Large</v>
      </c>
      <c r="V65" s="15" t="str">
        <f>VLOOKUP($A65,'MG Universe'!$A$2:$V$9990,22)</f>
        <v>Medical</v>
      </c>
    </row>
    <row r="66" spans="1:22" ht="15.75" thickBot="1" x14ac:dyDescent="0.3">
      <c r="A66" s="119" t="s">
        <v>279</v>
      </c>
      <c r="B66" s="12" t="str">
        <f>VLOOKUP($A66,'MG Universe'!$A$2:$S$9990,2)</f>
        <v>Franklin Resources, Inc.</v>
      </c>
      <c r="C66" s="12" t="str">
        <f>VLOOKUP($A66,'MG Universe'!$A$2:$S$9990,3)</f>
        <v>B+</v>
      </c>
      <c r="D66" s="12" t="str">
        <f>VLOOKUP($A66,'MG Universe'!$A$2:$S$9990,4)</f>
        <v>D</v>
      </c>
      <c r="E66" s="12" t="str">
        <f>VLOOKUP($A66,'MG Universe'!$A$2:$S$9990,5)</f>
        <v>O</v>
      </c>
      <c r="F66" s="13" t="str">
        <f>VLOOKUP($A66,'MG Universe'!$A$2:$S$9990,6)</f>
        <v>DO</v>
      </c>
      <c r="G66" s="77">
        <f>VLOOKUP($A66,'MG Universe'!$A$2:$S$9990,7)</f>
        <v>43243</v>
      </c>
      <c r="H66" s="15">
        <f>VLOOKUP($A66,'MG Universe'!$A$2:$S$9990,8)</f>
        <v>4.29</v>
      </c>
      <c r="I66" s="15">
        <f>VLOOKUP($A66,'MG Universe'!$A$2:$S$9990,9)</f>
        <v>2.4700000000000002</v>
      </c>
      <c r="J66" s="15">
        <f>VLOOKUP($A66,'MG Universe'!$A$2:$S$9990,10)</f>
        <v>30.1</v>
      </c>
      <c r="K66" s="16">
        <f>VLOOKUP($A66,'MG Universe'!$A$2:$S$9990,11)</f>
        <v>7.0163000000000002</v>
      </c>
      <c r="L66" s="78">
        <f>VLOOKUP($A66,'MG Universe'!$A$2:$S$9990,12)</f>
        <v>12.19</v>
      </c>
      <c r="M66" s="16">
        <f>VLOOKUP($A66,'MG Universe'!$A$2:$S$9990,13)</f>
        <v>2.6599999999999999E-2</v>
      </c>
      <c r="N66" s="79">
        <f>VLOOKUP($A66,'MG Universe'!$A$2:$S$9990,14)</f>
        <v>1.1000000000000001</v>
      </c>
      <c r="O66" s="79">
        <f>VLOOKUP($A66,'MG Universe'!$A$2:$S$9990,15)</f>
        <v>3</v>
      </c>
      <c r="P66" s="15">
        <f>VLOOKUP($A66,'MG Universe'!$A$2:$S$9990,16)</f>
        <v>4.29</v>
      </c>
      <c r="Q66" s="16">
        <f>VLOOKUP($A66,'MG Universe'!$A$2:$S$9990,17)</f>
        <v>1.84E-2</v>
      </c>
      <c r="R66" s="80">
        <f>VLOOKUP($A66,'MG Universe'!$A$2:$S$9990,18)</f>
        <v>20</v>
      </c>
      <c r="S66" s="15">
        <f>VLOOKUP($A66,'MG Universe'!$A$2:$V$9990,19)</f>
        <v>24.36</v>
      </c>
      <c r="T66" s="15">
        <f>VLOOKUP($A66,'MG Universe'!$A$2:$V$9990,20)</f>
        <v>15336251194</v>
      </c>
      <c r="U66" s="15" t="str">
        <f>VLOOKUP($A66,'MG Universe'!$A$2:$V$9990,21)</f>
        <v>Large</v>
      </c>
      <c r="V66" s="15" t="str">
        <f>VLOOKUP($A66,'MG Universe'!$A$2:$V$9990,22)</f>
        <v>Financial Services</v>
      </c>
    </row>
    <row r="67" spans="1:22" ht="15.75" thickBot="1" x14ac:dyDescent="0.3">
      <c r="A67" s="119" t="s">
        <v>1829</v>
      </c>
      <c r="B67" s="12" t="str">
        <f>VLOOKUP($A67,'MG Universe'!$A$2:$S$9990,2)</f>
        <v>Brown-Forman Corporation Class B</v>
      </c>
      <c r="C67" s="12" t="str">
        <f>VLOOKUP($A67,'MG Universe'!$A$2:$S$9990,3)</f>
        <v>C+</v>
      </c>
      <c r="D67" s="12" t="str">
        <f>VLOOKUP($A67,'MG Universe'!$A$2:$S$9990,4)</f>
        <v>E</v>
      </c>
      <c r="E67" s="12" t="str">
        <f>VLOOKUP($A67,'MG Universe'!$A$2:$S$9990,5)</f>
        <v>O</v>
      </c>
      <c r="F67" s="13" t="str">
        <f>VLOOKUP($A67,'MG Universe'!$A$2:$S$9990,6)</f>
        <v>EO</v>
      </c>
      <c r="G67" s="77">
        <f>VLOOKUP($A67,'MG Universe'!$A$2:$S$9990,7)</f>
        <v>43234</v>
      </c>
      <c r="H67" s="15">
        <f>VLOOKUP($A67,'MG Universe'!$A$2:$S$9990,8)</f>
        <v>29.65</v>
      </c>
      <c r="I67" s="15">
        <f>VLOOKUP($A67,'MG Universe'!$A$2:$S$9990,9)</f>
        <v>1.49</v>
      </c>
      <c r="J67" s="15">
        <f>VLOOKUP($A67,'MG Universe'!$A$2:$S$9990,10)</f>
        <v>47.41</v>
      </c>
      <c r="K67" s="16">
        <f>VLOOKUP($A67,'MG Universe'!$A$2:$S$9990,11)</f>
        <v>1.599</v>
      </c>
      <c r="L67" s="78">
        <f>VLOOKUP($A67,'MG Universe'!$A$2:$S$9990,12)</f>
        <v>31.82</v>
      </c>
      <c r="M67" s="16">
        <f>VLOOKUP($A67,'MG Universe'!$A$2:$S$9990,13)</f>
        <v>1.18E-2</v>
      </c>
      <c r="N67" s="79">
        <f>VLOOKUP($A67,'MG Universe'!$A$2:$S$9990,14)</f>
        <v>0.7</v>
      </c>
      <c r="O67" s="79">
        <f>VLOOKUP($A67,'MG Universe'!$A$2:$S$9990,15)</f>
        <v>1.78</v>
      </c>
      <c r="P67" s="15">
        <f>VLOOKUP($A67,'MG Universe'!$A$2:$S$9990,16)</f>
        <v>-1.98</v>
      </c>
      <c r="Q67" s="16">
        <f>VLOOKUP($A67,'MG Universe'!$A$2:$S$9990,17)</f>
        <v>0.1166</v>
      </c>
      <c r="R67" s="80">
        <f>VLOOKUP($A67,'MG Universe'!$A$2:$S$9990,18)</f>
        <v>20</v>
      </c>
      <c r="S67" s="15">
        <f>VLOOKUP($A67,'MG Universe'!$A$2:$V$9990,19)</f>
        <v>9.4</v>
      </c>
      <c r="T67" s="15">
        <f>VLOOKUP($A67,'MG Universe'!$A$2:$V$9990,20)</f>
        <v>22582331127</v>
      </c>
      <c r="U67" s="15" t="str">
        <f>VLOOKUP($A67,'MG Universe'!$A$2:$V$9990,21)</f>
        <v>Large</v>
      </c>
      <c r="V67" s="15" t="str">
        <f>VLOOKUP($A67,'MG Universe'!$A$2:$V$9990,22)</f>
        <v>Alcohol &amp; Tobacco</v>
      </c>
    </row>
    <row r="68" spans="1:22" ht="15.75" thickBot="1" x14ac:dyDescent="0.3">
      <c r="A68" s="119" t="s">
        <v>289</v>
      </c>
      <c r="B68" s="12" t="str">
        <f>VLOOKUP($A68,'MG Universe'!$A$2:$S$9990,2)</f>
        <v>Brighthouse Financial Inc</v>
      </c>
      <c r="C68" s="12" t="str">
        <f>VLOOKUP($A68,'MG Universe'!$A$2:$S$9990,3)</f>
        <v>D+</v>
      </c>
      <c r="D68" s="12" t="str">
        <f>VLOOKUP($A68,'MG Universe'!$A$2:$S$9990,4)</f>
        <v>S</v>
      </c>
      <c r="E68" s="12" t="str">
        <f>VLOOKUP($A68,'MG Universe'!$A$2:$S$9990,5)</f>
        <v>O</v>
      </c>
      <c r="F68" s="13" t="str">
        <f>VLOOKUP($A68,'MG Universe'!$A$2:$S$9990,6)</f>
        <v>SO</v>
      </c>
      <c r="G68" s="77">
        <f>VLOOKUP($A68,'MG Universe'!$A$2:$S$9990,7)</f>
        <v>43202</v>
      </c>
      <c r="H68" s="15">
        <f>VLOOKUP($A68,'MG Universe'!$A$2:$S$9990,8)</f>
        <v>0</v>
      </c>
      <c r="I68" s="15">
        <f>VLOOKUP($A68,'MG Universe'!$A$2:$S$9990,9)</f>
        <v>-3.32</v>
      </c>
      <c r="J68" s="15">
        <f>VLOOKUP($A68,'MG Universe'!$A$2:$S$9990,10)</f>
        <v>37.119999999999997</v>
      </c>
      <c r="K68" s="16" t="str">
        <f>VLOOKUP($A68,'MG Universe'!$A$2:$S$9990,11)</f>
        <v>N/A</v>
      </c>
      <c r="L68" s="78" t="str">
        <f>VLOOKUP($A68,'MG Universe'!$A$2:$S$9990,12)</f>
        <v>N/A</v>
      </c>
      <c r="M68" s="16">
        <f>VLOOKUP($A68,'MG Universe'!$A$2:$S$9990,13)</f>
        <v>0</v>
      </c>
      <c r="N68" s="79" t="e">
        <f>VLOOKUP($A68,'MG Universe'!$A$2:$S$9990,14)</f>
        <v>#N/A</v>
      </c>
      <c r="O68" s="79" t="str">
        <f>VLOOKUP($A68,'MG Universe'!$A$2:$S$9990,15)</f>
        <v>N/A</v>
      </c>
      <c r="P68" s="15" t="str">
        <f>VLOOKUP($A68,'MG Universe'!$A$2:$S$9990,16)</f>
        <v>N/A</v>
      </c>
      <c r="Q68" s="16">
        <f>VLOOKUP($A68,'MG Universe'!$A$2:$S$9990,17)</f>
        <v>-9.8400000000000001E-2</v>
      </c>
      <c r="R68" s="80">
        <f>VLOOKUP($A68,'MG Universe'!$A$2:$S$9990,18)</f>
        <v>0</v>
      </c>
      <c r="S68" s="15">
        <f>VLOOKUP($A68,'MG Universe'!$A$2:$V$9990,19)</f>
        <v>141.57</v>
      </c>
      <c r="T68" s="15">
        <f>VLOOKUP($A68,'MG Universe'!$A$2:$V$9990,20)</f>
        <v>4402468993</v>
      </c>
      <c r="U68" s="15" t="str">
        <f>VLOOKUP($A68,'MG Universe'!$A$2:$V$9990,21)</f>
        <v>Mid</v>
      </c>
      <c r="V68" s="15" t="str">
        <f>VLOOKUP($A68,'MG Universe'!$A$2:$V$9990,22)</f>
        <v>Insurance</v>
      </c>
    </row>
    <row r="69" spans="1:22" ht="15.75" thickBot="1" x14ac:dyDescent="0.3">
      <c r="A69" s="119" t="s">
        <v>291</v>
      </c>
      <c r="B69" s="12" t="str">
        <f>VLOOKUP($A69,'MG Universe'!$A$2:$S$9990,2)</f>
        <v>Baker Hughes A GE Co</v>
      </c>
      <c r="C69" s="12" t="str">
        <f>VLOOKUP($A69,'MG Universe'!$A$2:$S$9990,3)</f>
        <v>F</v>
      </c>
      <c r="D69" s="12" t="str">
        <f>VLOOKUP($A69,'MG Universe'!$A$2:$S$9990,4)</f>
        <v>S</v>
      </c>
      <c r="E69" s="12" t="str">
        <f>VLOOKUP($A69,'MG Universe'!$A$2:$S$9990,5)</f>
        <v>O</v>
      </c>
      <c r="F69" s="13" t="str">
        <f>VLOOKUP($A69,'MG Universe'!$A$2:$S$9990,6)</f>
        <v>SO</v>
      </c>
      <c r="G69" s="77">
        <f>VLOOKUP($A69,'MG Universe'!$A$2:$S$9990,7)</f>
        <v>43202</v>
      </c>
      <c r="H69" s="15">
        <f>VLOOKUP($A69,'MG Universe'!$A$2:$S$9990,8)</f>
        <v>0</v>
      </c>
      <c r="I69" s="15">
        <f>VLOOKUP($A69,'MG Universe'!$A$2:$S$9990,9)</f>
        <v>-0.3</v>
      </c>
      <c r="J69" s="15">
        <f>VLOOKUP($A69,'MG Universe'!$A$2:$S$9990,10)</f>
        <v>24.58</v>
      </c>
      <c r="K69" s="16" t="str">
        <f>VLOOKUP($A69,'MG Universe'!$A$2:$S$9990,11)</f>
        <v>N/A</v>
      </c>
      <c r="L69" s="78" t="str">
        <f>VLOOKUP($A69,'MG Universe'!$A$2:$S$9990,12)</f>
        <v>N/A</v>
      </c>
      <c r="M69" s="16">
        <f>VLOOKUP($A69,'MG Universe'!$A$2:$S$9990,13)</f>
        <v>1.4200000000000001E-2</v>
      </c>
      <c r="N69" s="79" t="e">
        <f>VLOOKUP($A69,'MG Universe'!$A$2:$S$9990,14)</f>
        <v>#N/A</v>
      </c>
      <c r="O69" s="79">
        <f>VLOOKUP($A69,'MG Universe'!$A$2:$S$9990,15)</f>
        <v>2.08</v>
      </c>
      <c r="P69" s="15">
        <f>VLOOKUP($A69,'MG Universe'!$A$2:$S$9990,16)</f>
        <v>-56.23</v>
      </c>
      <c r="Q69" s="16">
        <f>VLOOKUP($A69,'MG Universe'!$A$2:$S$9990,17)</f>
        <v>-0.45219999999999999</v>
      </c>
      <c r="R69" s="80">
        <f>VLOOKUP($A69,'MG Universe'!$A$2:$S$9990,18)</f>
        <v>1</v>
      </c>
      <c r="S69" s="15">
        <f>VLOOKUP($A69,'MG Universe'!$A$2:$V$9990,19)</f>
        <v>11.74</v>
      </c>
      <c r="T69" s="15">
        <f>VLOOKUP($A69,'MG Universe'!$A$2:$V$9990,20)</f>
        <v>25438603901</v>
      </c>
      <c r="U69" s="15" t="str">
        <f>VLOOKUP($A69,'MG Universe'!$A$2:$V$9990,21)</f>
        <v>Large</v>
      </c>
      <c r="V69" s="15" t="str">
        <f>VLOOKUP($A69,'MG Universe'!$A$2:$V$9990,22)</f>
        <v>Oil &amp; Gas</v>
      </c>
    </row>
    <row r="70" spans="1:22" ht="15.75" thickBot="1" x14ac:dyDescent="0.3">
      <c r="A70" s="119" t="s">
        <v>293</v>
      </c>
      <c r="B70" s="12" t="str">
        <f>VLOOKUP($A70,'MG Universe'!$A$2:$S$9990,2)</f>
        <v>Biogen Inc</v>
      </c>
      <c r="C70" s="12" t="str">
        <f>VLOOKUP($A70,'MG Universe'!$A$2:$S$9990,3)</f>
        <v>B-</v>
      </c>
      <c r="D70" s="12" t="str">
        <f>VLOOKUP($A70,'MG Universe'!$A$2:$S$9990,4)</f>
        <v>E</v>
      </c>
      <c r="E70" s="12" t="str">
        <f>VLOOKUP($A70,'MG Universe'!$A$2:$S$9990,5)</f>
        <v>U</v>
      </c>
      <c r="F70" s="13" t="str">
        <f>VLOOKUP($A70,'MG Universe'!$A$2:$S$9990,6)</f>
        <v>EU</v>
      </c>
      <c r="G70" s="77">
        <f>VLOOKUP($A70,'MG Universe'!$A$2:$S$9990,7)</f>
        <v>43277</v>
      </c>
      <c r="H70" s="15">
        <f>VLOOKUP($A70,'MG Universe'!$A$2:$S$9990,8)</f>
        <v>656.6</v>
      </c>
      <c r="I70" s="15">
        <f>VLOOKUP($A70,'MG Universe'!$A$2:$S$9990,9)</f>
        <v>17.05</v>
      </c>
      <c r="J70" s="15">
        <f>VLOOKUP($A70,'MG Universe'!$A$2:$S$9990,10)</f>
        <v>334.07</v>
      </c>
      <c r="K70" s="16">
        <f>VLOOKUP($A70,'MG Universe'!$A$2:$S$9990,11)</f>
        <v>0.50880000000000003</v>
      </c>
      <c r="L70" s="78">
        <f>VLOOKUP($A70,'MG Universe'!$A$2:$S$9990,12)</f>
        <v>19.59</v>
      </c>
      <c r="M70" s="16">
        <f>VLOOKUP($A70,'MG Universe'!$A$2:$S$9990,13)</f>
        <v>0</v>
      </c>
      <c r="N70" s="79">
        <f>VLOOKUP($A70,'MG Universe'!$A$2:$S$9990,14)</f>
        <v>1.1000000000000001</v>
      </c>
      <c r="O70" s="79">
        <f>VLOOKUP($A70,'MG Universe'!$A$2:$S$9990,15)</f>
        <v>3.23</v>
      </c>
      <c r="P70" s="15">
        <f>VLOOKUP($A70,'MG Universe'!$A$2:$S$9990,16)</f>
        <v>-8.77</v>
      </c>
      <c r="Q70" s="16">
        <f>VLOOKUP($A70,'MG Universe'!$A$2:$S$9990,17)</f>
        <v>5.5500000000000001E-2</v>
      </c>
      <c r="R70" s="80">
        <f>VLOOKUP($A70,'MG Universe'!$A$2:$S$9990,18)</f>
        <v>0</v>
      </c>
      <c r="S70" s="15">
        <f>VLOOKUP($A70,'MG Universe'!$A$2:$V$9990,19)</f>
        <v>175.14</v>
      </c>
      <c r="T70" s="15">
        <f>VLOOKUP($A70,'MG Universe'!$A$2:$V$9990,20)</f>
        <v>67309293657</v>
      </c>
      <c r="U70" s="15" t="str">
        <f>VLOOKUP($A70,'MG Universe'!$A$2:$V$9990,21)</f>
        <v>Large</v>
      </c>
      <c r="V70" s="15" t="str">
        <f>VLOOKUP($A70,'MG Universe'!$A$2:$V$9990,22)</f>
        <v>Pharmaceuticals</v>
      </c>
    </row>
    <row r="71" spans="1:22" ht="15.75" thickBot="1" x14ac:dyDescent="0.3">
      <c r="A71" s="119" t="s">
        <v>295</v>
      </c>
      <c r="B71" s="12" t="str">
        <f>VLOOKUP($A71,'MG Universe'!$A$2:$S$9990,2)</f>
        <v>Bank of New York Mellon Corp</v>
      </c>
      <c r="C71" s="12" t="str">
        <f>VLOOKUP($A71,'MG Universe'!$A$2:$S$9990,3)</f>
        <v>B+</v>
      </c>
      <c r="D71" s="12" t="str">
        <f>VLOOKUP($A71,'MG Universe'!$A$2:$S$9990,4)</f>
        <v>E</v>
      </c>
      <c r="E71" s="12" t="str">
        <f>VLOOKUP($A71,'MG Universe'!$A$2:$S$9990,5)</f>
        <v>U</v>
      </c>
      <c r="F71" s="13" t="str">
        <f>VLOOKUP($A71,'MG Universe'!$A$2:$S$9990,6)</f>
        <v>EU</v>
      </c>
      <c r="G71" s="77">
        <f>VLOOKUP($A71,'MG Universe'!$A$2:$S$9990,7)</f>
        <v>43224</v>
      </c>
      <c r="H71" s="15">
        <f>VLOOKUP($A71,'MG Universe'!$A$2:$S$9990,8)</f>
        <v>110.36</v>
      </c>
      <c r="I71" s="15">
        <f>VLOOKUP($A71,'MG Universe'!$A$2:$S$9990,9)</f>
        <v>3.45</v>
      </c>
      <c r="J71" s="15">
        <f>VLOOKUP($A71,'MG Universe'!$A$2:$S$9990,10)</f>
        <v>52.38</v>
      </c>
      <c r="K71" s="16">
        <f>VLOOKUP($A71,'MG Universe'!$A$2:$S$9990,11)</f>
        <v>0.47460000000000002</v>
      </c>
      <c r="L71" s="78">
        <f>VLOOKUP($A71,'MG Universe'!$A$2:$S$9990,12)</f>
        <v>15.18</v>
      </c>
      <c r="M71" s="16">
        <f>VLOOKUP($A71,'MG Universe'!$A$2:$S$9990,13)</f>
        <v>1.6400000000000001E-2</v>
      </c>
      <c r="N71" s="79">
        <f>VLOOKUP($A71,'MG Universe'!$A$2:$S$9990,14)</f>
        <v>1</v>
      </c>
      <c r="O71" s="79" t="str">
        <f>VLOOKUP($A71,'MG Universe'!$A$2:$S$9990,15)</f>
        <v>N/A</v>
      </c>
      <c r="P71" s="15" t="str">
        <f>VLOOKUP($A71,'MG Universe'!$A$2:$S$9990,16)</f>
        <v>N/A</v>
      </c>
      <c r="Q71" s="16">
        <f>VLOOKUP($A71,'MG Universe'!$A$2:$S$9990,17)</f>
        <v>3.3399999999999999E-2</v>
      </c>
      <c r="R71" s="80">
        <f>VLOOKUP($A71,'MG Universe'!$A$2:$S$9990,18)</f>
        <v>7</v>
      </c>
      <c r="S71" s="15">
        <f>VLOOKUP($A71,'MG Universe'!$A$2:$V$9990,19)</f>
        <v>57.58</v>
      </c>
      <c r="T71" s="15">
        <f>VLOOKUP($A71,'MG Universe'!$A$2:$V$9990,20)</f>
        <v>51792161268</v>
      </c>
      <c r="U71" s="15" t="str">
        <f>VLOOKUP($A71,'MG Universe'!$A$2:$V$9990,21)</f>
        <v>Large</v>
      </c>
      <c r="V71" s="15" t="str">
        <f>VLOOKUP($A71,'MG Universe'!$A$2:$V$9990,22)</f>
        <v>Financial Services</v>
      </c>
    </row>
    <row r="72" spans="1:22" ht="15.75" thickBot="1" x14ac:dyDescent="0.3">
      <c r="A72" s="119" t="s">
        <v>297</v>
      </c>
      <c r="B72" s="12" t="str">
        <f>VLOOKUP($A72,'MG Universe'!$A$2:$S$9990,2)</f>
        <v>Booking Holdings Inc</v>
      </c>
      <c r="C72" s="12" t="str">
        <f>VLOOKUP($A72,'MG Universe'!$A$2:$S$9990,3)</f>
        <v>D+</v>
      </c>
      <c r="D72" s="12" t="str">
        <f>VLOOKUP($A72,'MG Universe'!$A$2:$S$9990,4)</f>
        <v>S</v>
      </c>
      <c r="E72" s="12" t="str">
        <f>VLOOKUP($A72,'MG Universe'!$A$2:$S$9990,5)</f>
        <v>F</v>
      </c>
      <c r="F72" s="13" t="str">
        <f>VLOOKUP($A72,'MG Universe'!$A$2:$S$9990,6)</f>
        <v>SF</v>
      </c>
      <c r="G72" s="77">
        <f>VLOOKUP($A72,'MG Universe'!$A$2:$S$9990,7)</f>
        <v>43496</v>
      </c>
      <c r="H72" s="15">
        <f>VLOOKUP($A72,'MG Universe'!$A$2:$S$9990,8)</f>
        <v>1894.3</v>
      </c>
      <c r="I72" s="15">
        <f>VLOOKUP($A72,'MG Universe'!$A$2:$S$9990,9)</f>
        <v>59.93</v>
      </c>
      <c r="J72" s="15">
        <f>VLOOKUP($A72,'MG Universe'!$A$2:$S$9990,10)</f>
        <v>1860.99</v>
      </c>
      <c r="K72" s="16">
        <f>VLOOKUP($A72,'MG Universe'!$A$2:$S$9990,11)</f>
        <v>0.98240000000000005</v>
      </c>
      <c r="L72" s="78">
        <f>VLOOKUP($A72,'MG Universe'!$A$2:$S$9990,12)</f>
        <v>31.05</v>
      </c>
      <c r="M72" s="16">
        <f>VLOOKUP($A72,'MG Universe'!$A$2:$S$9990,13)</f>
        <v>0</v>
      </c>
      <c r="N72" s="79">
        <f>VLOOKUP($A72,'MG Universe'!$A$2:$S$9990,14)</f>
        <v>1.1000000000000001</v>
      </c>
      <c r="O72" s="79">
        <f>VLOOKUP($A72,'MG Universe'!$A$2:$S$9990,15)</f>
        <v>2.41</v>
      </c>
      <c r="P72" s="15">
        <f>VLOOKUP($A72,'MG Universe'!$A$2:$S$9990,16)</f>
        <v>-103.68</v>
      </c>
      <c r="Q72" s="16">
        <f>VLOOKUP($A72,'MG Universe'!$A$2:$S$9990,17)</f>
        <v>0.1128</v>
      </c>
      <c r="R72" s="80">
        <f>VLOOKUP($A72,'MG Universe'!$A$2:$S$9990,18)</f>
        <v>0</v>
      </c>
      <c r="S72" s="15">
        <f>VLOOKUP($A72,'MG Universe'!$A$2:$V$9990,19)</f>
        <v>677.42</v>
      </c>
      <c r="T72" s="15">
        <f>VLOOKUP($A72,'MG Universe'!$A$2:$V$9990,20)</f>
        <v>86218884631</v>
      </c>
      <c r="U72" s="15" t="str">
        <f>VLOOKUP($A72,'MG Universe'!$A$2:$V$9990,21)</f>
        <v>Large</v>
      </c>
      <c r="V72" s="15" t="str">
        <f>VLOOKUP($A72,'MG Universe'!$A$2:$V$9990,22)</f>
        <v>Travel</v>
      </c>
    </row>
    <row r="73" spans="1:22" ht="15.75" thickBot="1" x14ac:dyDescent="0.3">
      <c r="A73" s="119" t="s">
        <v>300</v>
      </c>
      <c r="B73" s="12" t="str">
        <f>VLOOKUP($A73,'MG Universe'!$A$2:$S$9990,2)</f>
        <v>BlackRock, Inc.</v>
      </c>
      <c r="C73" s="12" t="str">
        <f>VLOOKUP($A73,'MG Universe'!$A$2:$S$9990,3)</f>
        <v>B+</v>
      </c>
      <c r="D73" s="12" t="str">
        <f>VLOOKUP($A73,'MG Universe'!$A$2:$S$9990,4)</f>
        <v>D</v>
      </c>
      <c r="E73" s="12" t="str">
        <f>VLOOKUP($A73,'MG Universe'!$A$2:$S$9990,5)</f>
        <v>U</v>
      </c>
      <c r="F73" s="13" t="str">
        <f>VLOOKUP($A73,'MG Universe'!$A$2:$S$9990,6)</f>
        <v>DU</v>
      </c>
      <c r="G73" s="77">
        <f>VLOOKUP($A73,'MG Universe'!$A$2:$S$9990,7)</f>
        <v>43477</v>
      </c>
      <c r="H73" s="15">
        <f>VLOOKUP($A73,'MG Universe'!$A$2:$S$9990,8)</f>
        <v>604.5</v>
      </c>
      <c r="I73" s="15">
        <f>VLOOKUP($A73,'MG Universe'!$A$2:$S$9990,9)</f>
        <v>24.61</v>
      </c>
      <c r="J73" s="15">
        <f>VLOOKUP($A73,'MG Universe'!$A$2:$S$9990,10)</f>
        <v>417.98</v>
      </c>
      <c r="K73" s="16">
        <f>VLOOKUP($A73,'MG Universe'!$A$2:$S$9990,11)</f>
        <v>0.69140000000000001</v>
      </c>
      <c r="L73" s="78">
        <f>VLOOKUP($A73,'MG Universe'!$A$2:$S$9990,12)</f>
        <v>16.98</v>
      </c>
      <c r="M73" s="16">
        <f>VLOOKUP($A73,'MG Universe'!$A$2:$S$9990,13)</f>
        <v>2.3900000000000001E-2</v>
      </c>
      <c r="N73" s="79">
        <f>VLOOKUP($A73,'MG Universe'!$A$2:$S$9990,14)</f>
        <v>1.4</v>
      </c>
      <c r="O73" s="79">
        <f>VLOOKUP($A73,'MG Universe'!$A$2:$S$9990,15)</f>
        <v>1.45</v>
      </c>
      <c r="P73" s="15">
        <f>VLOOKUP($A73,'MG Universe'!$A$2:$S$9990,16)</f>
        <v>-824.96</v>
      </c>
      <c r="Q73" s="16">
        <f>VLOOKUP($A73,'MG Universe'!$A$2:$S$9990,17)</f>
        <v>4.24E-2</v>
      </c>
      <c r="R73" s="80">
        <f>VLOOKUP($A73,'MG Universe'!$A$2:$S$9990,18)</f>
        <v>8</v>
      </c>
      <c r="S73" s="15">
        <f>VLOOKUP($A73,'MG Universe'!$A$2:$V$9990,19)</f>
        <v>342.93</v>
      </c>
      <c r="T73" s="15">
        <f>VLOOKUP($A73,'MG Universe'!$A$2:$V$9990,20)</f>
        <v>66258233139</v>
      </c>
      <c r="U73" s="15" t="str">
        <f>VLOOKUP($A73,'MG Universe'!$A$2:$V$9990,21)</f>
        <v>Large</v>
      </c>
      <c r="V73" s="15" t="str">
        <f>VLOOKUP($A73,'MG Universe'!$A$2:$V$9990,22)</f>
        <v>Financial Services</v>
      </c>
    </row>
    <row r="74" spans="1:22" ht="15.75" thickBot="1" x14ac:dyDescent="0.3">
      <c r="A74" s="119" t="s">
        <v>302</v>
      </c>
      <c r="B74" s="12" t="str">
        <f>VLOOKUP($A74,'MG Universe'!$A$2:$S$9990,2)</f>
        <v>Ball Corporation</v>
      </c>
      <c r="C74" s="12" t="str">
        <f>VLOOKUP($A74,'MG Universe'!$A$2:$S$9990,3)</f>
        <v>F</v>
      </c>
      <c r="D74" s="12" t="str">
        <f>VLOOKUP($A74,'MG Universe'!$A$2:$S$9990,4)</f>
        <v>S</v>
      </c>
      <c r="E74" s="12" t="str">
        <f>VLOOKUP($A74,'MG Universe'!$A$2:$S$9990,5)</f>
        <v>O</v>
      </c>
      <c r="F74" s="13" t="str">
        <f>VLOOKUP($A74,'MG Universe'!$A$2:$S$9990,6)</f>
        <v>SO</v>
      </c>
      <c r="G74" s="77">
        <f>VLOOKUP($A74,'MG Universe'!$A$2:$S$9990,7)</f>
        <v>43220</v>
      </c>
      <c r="H74" s="15">
        <f>VLOOKUP($A74,'MG Universe'!$A$2:$S$9990,8)</f>
        <v>10.029999999999999</v>
      </c>
      <c r="I74" s="15">
        <f>VLOOKUP($A74,'MG Universe'!$A$2:$S$9990,9)</f>
        <v>1.37</v>
      </c>
      <c r="J74" s="15">
        <f>VLOOKUP($A74,'MG Universe'!$A$2:$S$9990,10)</f>
        <v>51.98</v>
      </c>
      <c r="K74" s="16">
        <f>VLOOKUP($A74,'MG Universe'!$A$2:$S$9990,11)</f>
        <v>5.1825000000000001</v>
      </c>
      <c r="L74" s="78">
        <f>VLOOKUP($A74,'MG Universe'!$A$2:$S$9990,12)</f>
        <v>37.94</v>
      </c>
      <c r="M74" s="16">
        <f>VLOOKUP($A74,'MG Universe'!$A$2:$S$9990,13)</f>
        <v>7.1000000000000004E-3</v>
      </c>
      <c r="N74" s="79">
        <f>VLOOKUP($A74,'MG Universe'!$A$2:$S$9990,14)</f>
        <v>0.9</v>
      </c>
      <c r="O74" s="79">
        <f>VLOOKUP($A74,'MG Universe'!$A$2:$S$9990,15)</f>
        <v>0.92</v>
      </c>
      <c r="P74" s="15">
        <f>VLOOKUP($A74,'MG Universe'!$A$2:$S$9990,16)</f>
        <v>-26.87</v>
      </c>
      <c r="Q74" s="16">
        <f>VLOOKUP($A74,'MG Universe'!$A$2:$S$9990,17)</f>
        <v>0.1472</v>
      </c>
      <c r="R74" s="80">
        <f>VLOOKUP($A74,'MG Universe'!$A$2:$S$9990,18)</f>
        <v>1</v>
      </c>
      <c r="S74" s="15">
        <f>VLOOKUP($A74,'MG Universe'!$A$2:$V$9990,19)</f>
        <v>22.79</v>
      </c>
      <c r="T74" s="15">
        <f>VLOOKUP($A74,'MG Universe'!$A$2:$V$9990,20)</f>
        <v>17631158420</v>
      </c>
      <c r="U74" s="15" t="str">
        <f>VLOOKUP($A74,'MG Universe'!$A$2:$V$9990,21)</f>
        <v>Large</v>
      </c>
      <c r="V74" s="15" t="str">
        <f>VLOOKUP($A74,'MG Universe'!$A$2:$V$9990,22)</f>
        <v>Packaging</v>
      </c>
    </row>
    <row r="75" spans="1:22" ht="15.75" thickBot="1" x14ac:dyDescent="0.3">
      <c r="A75" s="119" t="s">
        <v>307</v>
      </c>
      <c r="B75" s="12" t="str">
        <f>VLOOKUP($A75,'MG Universe'!$A$2:$S$9990,2)</f>
        <v>Bristol-Myers Squibb Co</v>
      </c>
      <c r="C75" s="12" t="str">
        <f>VLOOKUP($A75,'MG Universe'!$A$2:$S$9990,3)</f>
        <v>C+</v>
      </c>
      <c r="D75" s="12" t="str">
        <f>VLOOKUP($A75,'MG Universe'!$A$2:$S$9990,4)</f>
        <v>E</v>
      </c>
      <c r="E75" s="12" t="str">
        <f>VLOOKUP($A75,'MG Universe'!$A$2:$S$9990,5)</f>
        <v>O</v>
      </c>
      <c r="F75" s="13" t="str">
        <f>VLOOKUP($A75,'MG Universe'!$A$2:$S$9990,6)</f>
        <v>EO</v>
      </c>
      <c r="G75" s="77">
        <f>VLOOKUP($A75,'MG Universe'!$A$2:$S$9990,7)</f>
        <v>43280</v>
      </c>
      <c r="H75" s="15">
        <f>VLOOKUP($A75,'MG Universe'!$A$2:$S$9990,8)</f>
        <v>40.369999999999997</v>
      </c>
      <c r="I75" s="15">
        <f>VLOOKUP($A75,'MG Universe'!$A$2:$S$9990,9)</f>
        <v>2.0099999999999998</v>
      </c>
      <c r="J75" s="15">
        <f>VLOOKUP($A75,'MG Universe'!$A$2:$S$9990,10)</f>
        <v>50.85</v>
      </c>
      <c r="K75" s="16">
        <f>VLOOKUP($A75,'MG Universe'!$A$2:$S$9990,11)</f>
        <v>1.2596000000000001</v>
      </c>
      <c r="L75" s="78">
        <f>VLOOKUP($A75,'MG Universe'!$A$2:$S$9990,12)</f>
        <v>25.3</v>
      </c>
      <c r="M75" s="16">
        <f>VLOOKUP($A75,'MG Universe'!$A$2:$S$9990,13)</f>
        <v>3.09E-2</v>
      </c>
      <c r="N75" s="79">
        <f>VLOOKUP($A75,'MG Universe'!$A$2:$S$9990,14)</f>
        <v>0.8</v>
      </c>
      <c r="O75" s="79">
        <f>VLOOKUP($A75,'MG Universe'!$A$2:$S$9990,15)</f>
        <v>1.52</v>
      </c>
      <c r="P75" s="15">
        <f>VLOOKUP($A75,'MG Universe'!$A$2:$S$9990,16)</f>
        <v>-3.37</v>
      </c>
      <c r="Q75" s="16">
        <f>VLOOKUP($A75,'MG Universe'!$A$2:$S$9990,17)</f>
        <v>8.4000000000000005E-2</v>
      </c>
      <c r="R75" s="80">
        <f>VLOOKUP($A75,'MG Universe'!$A$2:$S$9990,18)</f>
        <v>11</v>
      </c>
      <c r="S75" s="15">
        <f>VLOOKUP($A75,'MG Universe'!$A$2:$V$9990,19)</f>
        <v>23.3</v>
      </c>
      <c r="T75" s="15">
        <f>VLOOKUP($A75,'MG Universe'!$A$2:$V$9990,20)</f>
        <v>82997265809</v>
      </c>
      <c r="U75" s="15" t="str">
        <f>VLOOKUP($A75,'MG Universe'!$A$2:$V$9990,21)</f>
        <v>Large</v>
      </c>
      <c r="V75" s="15" t="str">
        <f>VLOOKUP($A75,'MG Universe'!$A$2:$V$9990,22)</f>
        <v>Pharmaceuticals</v>
      </c>
    </row>
    <row r="76" spans="1:22" ht="15.75" thickBot="1" x14ac:dyDescent="0.3">
      <c r="A76" s="119" t="s">
        <v>1726</v>
      </c>
      <c r="B76" s="12" t="str">
        <f>VLOOKUP($A76,'MG Universe'!$A$2:$S$9990,2)</f>
        <v>Bristol-Myers Squibb Co</v>
      </c>
      <c r="C76" s="12" t="str">
        <f>VLOOKUP($A76,'MG Universe'!$A$2:$S$9990,3)</f>
        <v>C+</v>
      </c>
      <c r="D76" s="12" t="str">
        <f>VLOOKUP($A76,'MG Universe'!$A$2:$S$9990,4)</f>
        <v>E</v>
      </c>
      <c r="E76" s="12" t="str">
        <f>VLOOKUP($A76,'MG Universe'!$A$2:$S$9990,5)</f>
        <v>O</v>
      </c>
      <c r="F76" s="13" t="str">
        <f>VLOOKUP($A76,'MG Universe'!$A$2:$S$9990,6)</f>
        <v>EO</v>
      </c>
      <c r="G76" s="77">
        <f>VLOOKUP($A76,'MG Universe'!$A$2:$S$9990,7)</f>
        <v>43280</v>
      </c>
      <c r="H76" s="15">
        <f>VLOOKUP($A76,'MG Universe'!$A$2:$S$9990,8)</f>
        <v>40.369999999999997</v>
      </c>
      <c r="I76" s="15">
        <f>VLOOKUP($A76,'MG Universe'!$A$2:$S$9990,9)</f>
        <v>2.0099999999999998</v>
      </c>
      <c r="J76" s="15">
        <f>VLOOKUP($A76,'MG Universe'!$A$2:$S$9990,10)</f>
        <v>50.85</v>
      </c>
      <c r="K76" s="16">
        <f>VLOOKUP($A76,'MG Universe'!$A$2:$S$9990,11)</f>
        <v>1.2596000000000001</v>
      </c>
      <c r="L76" s="78">
        <f>VLOOKUP($A76,'MG Universe'!$A$2:$S$9990,12)</f>
        <v>25.3</v>
      </c>
      <c r="M76" s="16">
        <f>VLOOKUP($A76,'MG Universe'!$A$2:$S$9990,13)</f>
        <v>3.09E-2</v>
      </c>
      <c r="N76" s="79">
        <f>VLOOKUP($A76,'MG Universe'!$A$2:$S$9990,14)</f>
        <v>0.8</v>
      </c>
      <c r="O76" s="79">
        <f>VLOOKUP($A76,'MG Universe'!$A$2:$S$9990,15)</f>
        <v>1.52</v>
      </c>
      <c r="P76" s="15">
        <f>VLOOKUP($A76,'MG Universe'!$A$2:$S$9990,16)</f>
        <v>-3.37</v>
      </c>
      <c r="Q76" s="16">
        <f>VLOOKUP($A76,'MG Universe'!$A$2:$S$9990,17)</f>
        <v>8.4000000000000005E-2</v>
      </c>
      <c r="R76" s="80">
        <f>VLOOKUP($A76,'MG Universe'!$A$2:$S$9990,18)</f>
        <v>11</v>
      </c>
      <c r="S76" s="15">
        <f>VLOOKUP($A76,'MG Universe'!$A$2:$V$9990,19)</f>
        <v>23.3</v>
      </c>
      <c r="T76" s="15">
        <f>VLOOKUP($A76,'MG Universe'!$A$2:$V$9990,20)</f>
        <v>82997265809</v>
      </c>
      <c r="U76" s="15" t="str">
        <f>VLOOKUP($A76,'MG Universe'!$A$2:$V$9990,21)</f>
        <v>Large</v>
      </c>
      <c r="V76" s="15" t="str">
        <f>VLOOKUP($A76,'MG Universe'!$A$2:$V$9990,22)</f>
        <v>Pharmaceuticals</v>
      </c>
    </row>
    <row r="77" spans="1:22" ht="15.75" thickBot="1" x14ac:dyDescent="0.3">
      <c r="A77" s="119" t="s">
        <v>1828</v>
      </c>
      <c r="B77" s="12" t="str">
        <f>VLOOKUP($A77,'MG Universe'!$A$2:$S$9990,2)</f>
        <v>Berkshire Hathaway Inc. Class B</v>
      </c>
      <c r="C77" s="12" t="str">
        <f>VLOOKUP($A77,'MG Universe'!$A$2:$S$9990,3)</f>
        <v>C-</v>
      </c>
      <c r="D77" s="12" t="str">
        <f>VLOOKUP($A77,'MG Universe'!$A$2:$S$9990,4)</f>
        <v>S</v>
      </c>
      <c r="E77" s="12" t="str">
        <f>VLOOKUP($A77,'MG Universe'!$A$2:$S$9990,5)</f>
        <v>U</v>
      </c>
      <c r="F77" s="13" t="str">
        <f>VLOOKUP($A77,'MG Universe'!$A$2:$S$9990,6)</f>
        <v>SU</v>
      </c>
      <c r="G77" s="77">
        <f>VLOOKUP($A77,'MG Universe'!$A$2:$S$9990,7)</f>
        <v>43225</v>
      </c>
      <c r="H77" s="15">
        <f>VLOOKUP($A77,'MG Universe'!$A$2:$S$9990,8)</f>
        <v>324.52999999999997</v>
      </c>
      <c r="I77" s="15">
        <f>VLOOKUP($A77,'MG Universe'!$A$2:$S$9990,9)</f>
        <v>11.45</v>
      </c>
      <c r="J77" s="15">
        <f>VLOOKUP($A77,'MG Universe'!$A$2:$S$9990,10)</f>
        <v>208.52</v>
      </c>
      <c r="K77" s="16">
        <f>VLOOKUP($A77,'MG Universe'!$A$2:$S$9990,11)</f>
        <v>0.64249999999999996</v>
      </c>
      <c r="L77" s="78">
        <f>VLOOKUP($A77,'MG Universe'!$A$2:$S$9990,12)</f>
        <v>18.21</v>
      </c>
      <c r="M77" s="16">
        <f>VLOOKUP($A77,'MG Universe'!$A$2:$S$9990,13)</f>
        <v>0</v>
      </c>
      <c r="N77" s="79">
        <f>VLOOKUP($A77,'MG Universe'!$A$2:$S$9990,14)</f>
        <v>0.8</v>
      </c>
      <c r="O77" s="79" t="str">
        <f>VLOOKUP($A77,'MG Universe'!$A$2:$S$9990,15)</f>
        <v>N/A</v>
      </c>
      <c r="P77" s="15" t="str">
        <f>VLOOKUP($A77,'MG Universe'!$A$2:$S$9990,16)</f>
        <v>N/A</v>
      </c>
      <c r="Q77" s="16">
        <f>VLOOKUP($A77,'MG Universe'!$A$2:$S$9990,17)</f>
        <v>4.8599999999999997E-2</v>
      </c>
      <c r="R77" s="80">
        <f>VLOOKUP($A77,'MG Universe'!$A$2:$S$9990,18)</f>
        <v>0</v>
      </c>
      <c r="S77" s="15">
        <f>VLOOKUP($A77,'MG Universe'!$A$2:$V$9990,19)</f>
        <v>163.44</v>
      </c>
      <c r="T77" s="15">
        <f>VLOOKUP($A77,'MG Universe'!$A$2:$V$9990,20)</f>
        <v>512122416000</v>
      </c>
      <c r="U77" s="15" t="str">
        <f>VLOOKUP($A77,'MG Universe'!$A$2:$V$9990,21)</f>
        <v>Large</v>
      </c>
      <c r="V77" s="15" t="str">
        <f>VLOOKUP($A77,'MG Universe'!$A$2:$V$9990,22)</f>
        <v>Insurance</v>
      </c>
    </row>
    <row r="78" spans="1:22" ht="15.75" thickBot="1" x14ac:dyDescent="0.3">
      <c r="A78" s="119" t="s">
        <v>311</v>
      </c>
      <c r="B78" s="12" t="str">
        <f>VLOOKUP($A78,'MG Universe'!$A$2:$S$9990,2)</f>
        <v>Boston Scientific Corporation</v>
      </c>
      <c r="C78" s="12" t="str">
        <f>VLOOKUP($A78,'MG Universe'!$A$2:$S$9990,3)</f>
        <v>F</v>
      </c>
      <c r="D78" s="12" t="str">
        <f>VLOOKUP($A78,'MG Universe'!$A$2:$S$9990,4)</f>
        <v>S</v>
      </c>
      <c r="E78" s="12" t="str">
        <f>VLOOKUP($A78,'MG Universe'!$A$2:$S$9990,5)</f>
        <v>O</v>
      </c>
      <c r="F78" s="13" t="str">
        <f>VLOOKUP($A78,'MG Universe'!$A$2:$S$9990,6)</f>
        <v>SO</v>
      </c>
      <c r="G78" s="77">
        <f>VLOOKUP($A78,'MG Universe'!$A$2:$S$9990,7)</f>
        <v>43230</v>
      </c>
      <c r="H78" s="15">
        <f>VLOOKUP($A78,'MG Universe'!$A$2:$S$9990,8)</f>
        <v>19.170000000000002</v>
      </c>
      <c r="I78" s="15">
        <f>VLOOKUP($A78,'MG Universe'!$A$2:$S$9990,9)</f>
        <v>0.5</v>
      </c>
      <c r="J78" s="15">
        <f>VLOOKUP($A78,'MG Universe'!$A$2:$S$9990,10)</f>
        <v>37.93</v>
      </c>
      <c r="K78" s="16">
        <f>VLOOKUP($A78,'MG Universe'!$A$2:$S$9990,11)</f>
        <v>1.9785999999999999</v>
      </c>
      <c r="L78" s="78">
        <f>VLOOKUP($A78,'MG Universe'!$A$2:$S$9990,12)</f>
        <v>75.86</v>
      </c>
      <c r="M78" s="16">
        <f>VLOOKUP($A78,'MG Universe'!$A$2:$S$9990,13)</f>
        <v>0</v>
      </c>
      <c r="N78" s="79">
        <f>VLOOKUP($A78,'MG Universe'!$A$2:$S$9990,14)</f>
        <v>0.8</v>
      </c>
      <c r="O78" s="79">
        <f>VLOOKUP($A78,'MG Universe'!$A$2:$S$9990,15)</f>
        <v>0.82</v>
      </c>
      <c r="P78" s="15">
        <f>VLOOKUP($A78,'MG Universe'!$A$2:$S$9990,16)</f>
        <v>-5.79</v>
      </c>
      <c r="Q78" s="16">
        <f>VLOOKUP($A78,'MG Universe'!$A$2:$S$9990,17)</f>
        <v>0.33679999999999999</v>
      </c>
      <c r="R78" s="80">
        <f>VLOOKUP($A78,'MG Universe'!$A$2:$S$9990,18)</f>
        <v>0</v>
      </c>
      <c r="S78" s="15">
        <f>VLOOKUP($A78,'MG Universe'!$A$2:$V$9990,19)</f>
        <v>12.54</v>
      </c>
      <c r="T78" s="15">
        <f>VLOOKUP($A78,'MG Universe'!$A$2:$V$9990,20)</f>
        <v>52487572352</v>
      </c>
      <c r="U78" s="15" t="str">
        <f>VLOOKUP($A78,'MG Universe'!$A$2:$V$9990,21)</f>
        <v>Large</v>
      </c>
      <c r="V78" s="15" t="str">
        <f>VLOOKUP($A78,'MG Universe'!$A$2:$V$9990,22)</f>
        <v>Medical</v>
      </c>
    </row>
    <row r="79" spans="1:22" ht="15.75" thickBot="1" x14ac:dyDescent="0.3">
      <c r="A79" s="119" t="s">
        <v>313</v>
      </c>
      <c r="B79" s="12" t="str">
        <f>VLOOKUP($A79,'MG Universe'!$A$2:$S$9990,2)</f>
        <v>BorgWarner Inc.</v>
      </c>
      <c r="C79" s="12" t="str">
        <f>VLOOKUP($A79,'MG Universe'!$A$2:$S$9990,3)</f>
        <v>D</v>
      </c>
      <c r="D79" s="12" t="str">
        <f>VLOOKUP($A79,'MG Universe'!$A$2:$S$9990,4)</f>
        <v>S</v>
      </c>
      <c r="E79" s="12" t="str">
        <f>VLOOKUP($A79,'MG Universe'!$A$2:$S$9990,5)</f>
        <v>O</v>
      </c>
      <c r="F79" s="13" t="str">
        <f>VLOOKUP($A79,'MG Universe'!$A$2:$S$9990,6)</f>
        <v>SO</v>
      </c>
      <c r="G79" s="77">
        <f>VLOOKUP($A79,'MG Universe'!$A$2:$S$9990,7)</f>
        <v>43216</v>
      </c>
      <c r="H79" s="15">
        <f>VLOOKUP($A79,'MG Universe'!$A$2:$S$9990,8)</f>
        <v>22.81</v>
      </c>
      <c r="I79" s="15">
        <f>VLOOKUP($A79,'MG Universe'!$A$2:$S$9990,9)</f>
        <v>2.5299999999999998</v>
      </c>
      <c r="J79" s="15">
        <f>VLOOKUP($A79,'MG Universe'!$A$2:$S$9990,10)</f>
        <v>40.98</v>
      </c>
      <c r="K79" s="16">
        <f>VLOOKUP($A79,'MG Universe'!$A$2:$S$9990,11)</f>
        <v>1.7966</v>
      </c>
      <c r="L79" s="78">
        <f>VLOOKUP($A79,'MG Universe'!$A$2:$S$9990,12)</f>
        <v>16.2</v>
      </c>
      <c r="M79" s="16">
        <f>VLOOKUP($A79,'MG Universe'!$A$2:$S$9990,13)</f>
        <v>1.44E-2</v>
      </c>
      <c r="N79" s="79">
        <f>VLOOKUP($A79,'MG Universe'!$A$2:$S$9990,14)</f>
        <v>1.8</v>
      </c>
      <c r="O79" s="79">
        <f>VLOOKUP($A79,'MG Universe'!$A$2:$S$9990,15)</f>
        <v>1.46</v>
      </c>
      <c r="P79" s="15">
        <f>VLOOKUP($A79,'MG Universe'!$A$2:$S$9990,16)</f>
        <v>-11.95</v>
      </c>
      <c r="Q79" s="16">
        <f>VLOOKUP($A79,'MG Universe'!$A$2:$S$9990,17)</f>
        <v>3.85E-2</v>
      </c>
      <c r="R79" s="80">
        <f>VLOOKUP($A79,'MG Universe'!$A$2:$S$9990,18)</f>
        <v>5</v>
      </c>
      <c r="S79" s="15">
        <f>VLOOKUP($A79,'MG Universe'!$A$2:$V$9990,19)</f>
        <v>39.58</v>
      </c>
      <c r="T79" s="15">
        <f>VLOOKUP($A79,'MG Universe'!$A$2:$V$9990,20)</f>
        <v>8535027444</v>
      </c>
      <c r="U79" s="15" t="str">
        <f>VLOOKUP($A79,'MG Universe'!$A$2:$V$9990,21)</f>
        <v>Mid</v>
      </c>
      <c r="V79" s="15" t="str">
        <f>VLOOKUP($A79,'MG Universe'!$A$2:$V$9990,22)</f>
        <v>Auto</v>
      </c>
    </row>
    <row r="80" spans="1:22" ht="15.75" thickBot="1" x14ac:dyDescent="0.3">
      <c r="A80" s="119" t="s">
        <v>315</v>
      </c>
      <c r="B80" s="12" t="str">
        <f>VLOOKUP($A80,'MG Universe'!$A$2:$S$9990,2)</f>
        <v>Boston Properties, Inc.</v>
      </c>
      <c r="C80" s="12" t="str">
        <f>VLOOKUP($A80,'MG Universe'!$A$2:$S$9990,3)</f>
        <v>B-</v>
      </c>
      <c r="D80" s="12" t="str">
        <f>VLOOKUP($A80,'MG Universe'!$A$2:$S$9990,4)</f>
        <v>D</v>
      </c>
      <c r="E80" s="12" t="str">
        <f>VLOOKUP($A80,'MG Universe'!$A$2:$S$9990,5)</f>
        <v>O</v>
      </c>
      <c r="F80" s="13" t="str">
        <f>VLOOKUP($A80,'MG Universe'!$A$2:$S$9990,6)</f>
        <v>DO</v>
      </c>
      <c r="G80" s="77">
        <f>VLOOKUP($A80,'MG Universe'!$A$2:$S$9990,7)</f>
        <v>43468</v>
      </c>
      <c r="H80" s="15">
        <f>VLOOKUP($A80,'MG Universe'!$A$2:$S$9990,8)</f>
        <v>38.14</v>
      </c>
      <c r="I80" s="15">
        <f>VLOOKUP($A80,'MG Universe'!$A$2:$S$9990,9)</f>
        <v>3.26</v>
      </c>
      <c r="J80" s="15">
        <f>VLOOKUP($A80,'MG Universe'!$A$2:$S$9990,10)</f>
        <v>132.46</v>
      </c>
      <c r="K80" s="16">
        <f>VLOOKUP($A80,'MG Universe'!$A$2:$S$9990,11)</f>
        <v>3.4729999999999999</v>
      </c>
      <c r="L80" s="78">
        <f>VLOOKUP($A80,'MG Universe'!$A$2:$S$9990,12)</f>
        <v>40.630000000000003</v>
      </c>
      <c r="M80" s="16">
        <f>VLOOKUP($A80,'MG Universe'!$A$2:$S$9990,13)</f>
        <v>2.3E-2</v>
      </c>
      <c r="N80" s="79">
        <f>VLOOKUP($A80,'MG Universe'!$A$2:$S$9990,14)</f>
        <v>0.9</v>
      </c>
      <c r="O80" s="79">
        <f>VLOOKUP($A80,'MG Universe'!$A$2:$S$9990,15)</f>
        <v>2.9</v>
      </c>
      <c r="P80" s="15">
        <f>VLOOKUP($A80,'MG Universe'!$A$2:$S$9990,16)</f>
        <v>-66.39</v>
      </c>
      <c r="Q80" s="16">
        <f>VLOOKUP($A80,'MG Universe'!$A$2:$S$9990,17)</f>
        <v>0.16070000000000001</v>
      </c>
      <c r="R80" s="80">
        <f>VLOOKUP($A80,'MG Universe'!$A$2:$S$9990,18)</f>
        <v>2</v>
      </c>
      <c r="S80" s="15">
        <f>VLOOKUP($A80,'MG Universe'!$A$2:$V$9990,19)</f>
        <v>52.98</v>
      </c>
      <c r="T80" s="15">
        <f>VLOOKUP($A80,'MG Universe'!$A$2:$V$9990,20)</f>
        <v>20470011795</v>
      </c>
      <c r="U80" s="15" t="str">
        <f>VLOOKUP($A80,'MG Universe'!$A$2:$V$9990,21)</f>
        <v>Large</v>
      </c>
      <c r="V80" s="15" t="str">
        <f>VLOOKUP($A80,'MG Universe'!$A$2:$V$9990,22)</f>
        <v>REIT</v>
      </c>
    </row>
    <row r="81" spans="1:22" ht="15.75" thickBot="1" x14ac:dyDescent="0.3">
      <c r="A81" s="119" t="s">
        <v>84</v>
      </c>
      <c r="B81" s="12" t="str">
        <f>VLOOKUP($A81,'MG Universe'!$A$2:$S$9990,2)</f>
        <v>Citigroup Inc</v>
      </c>
      <c r="C81" s="12" t="str">
        <f>VLOOKUP($A81,'MG Universe'!$A$2:$S$9990,3)</f>
        <v>D+</v>
      </c>
      <c r="D81" s="12" t="str">
        <f>VLOOKUP($A81,'MG Universe'!$A$2:$S$9990,4)</f>
        <v>S</v>
      </c>
      <c r="E81" s="12" t="str">
        <f>VLOOKUP($A81,'MG Universe'!$A$2:$S$9990,5)</f>
        <v>O</v>
      </c>
      <c r="F81" s="13" t="str">
        <f>VLOOKUP($A81,'MG Universe'!$A$2:$S$9990,6)</f>
        <v>SO</v>
      </c>
      <c r="G81" s="77">
        <f>VLOOKUP($A81,'MG Universe'!$A$2:$S$9990,7)</f>
        <v>43470</v>
      </c>
      <c r="H81" s="15">
        <f>VLOOKUP($A81,'MG Universe'!$A$2:$S$9990,8)</f>
        <v>29.77</v>
      </c>
      <c r="I81" s="15">
        <f>VLOOKUP($A81,'MG Universe'!$A$2:$S$9990,9)</f>
        <v>3.19</v>
      </c>
      <c r="J81" s="15">
        <f>VLOOKUP($A81,'MG Universe'!$A$2:$S$9990,10)</f>
        <v>64.06</v>
      </c>
      <c r="K81" s="16">
        <f>VLOOKUP($A81,'MG Universe'!$A$2:$S$9990,11)</f>
        <v>2.1518000000000002</v>
      </c>
      <c r="L81" s="78">
        <f>VLOOKUP($A81,'MG Universe'!$A$2:$S$9990,12)</f>
        <v>20.079999999999998</v>
      </c>
      <c r="M81" s="16">
        <f>VLOOKUP($A81,'MG Universe'!$A$2:$S$9990,13)</f>
        <v>1.4999999999999999E-2</v>
      </c>
      <c r="N81" s="79">
        <f>VLOOKUP($A81,'MG Universe'!$A$2:$S$9990,14)</f>
        <v>1.7</v>
      </c>
      <c r="O81" s="79" t="str">
        <f>VLOOKUP($A81,'MG Universe'!$A$2:$S$9990,15)</f>
        <v>N/A</v>
      </c>
      <c r="P81" s="15" t="str">
        <f>VLOOKUP($A81,'MG Universe'!$A$2:$S$9990,16)</f>
        <v>N/A</v>
      </c>
      <c r="Q81" s="16">
        <f>VLOOKUP($A81,'MG Universe'!$A$2:$S$9990,17)</f>
        <v>5.79E-2</v>
      </c>
      <c r="R81" s="80">
        <f>VLOOKUP($A81,'MG Universe'!$A$2:$S$9990,18)</f>
        <v>3</v>
      </c>
      <c r="S81" s="15">
        <f>VLOOKUP($A81,'MG Universe'!$A$2:$V$9990,19)</f>
        <v>101.71</v>
      </c>
      <c r="T81" s="15">
        <f>VLOOKUP($A81,'MG Universe'!$A$2:$V$9990,20)</f>
        <v>151726104217</v>
      </c>
      <c r="U81" s="15" t="str">
        <f>VLOOKUP($A81,'MG Universe'!$A$2:$V$9990,21)</f>
        <v>Large</v>
      </c>
      <c r="V81" s="15" t="str">
        <f>VLOOKUP($A81,'MG Universe'!$A$2:$V$9990,22)</f>
        <v>Banks</v>
      </c>
    </row>
    <row r="82" spans="1:22" ht="15.75" thickBot="1" x14ac:dyDescent="0.3">
      <c r="A82" s="119" t="s">
        <v>318</v>
      </c>
      <c r="B82" s="12" t="str">
        <f>VLOOKUP($A82,'MG Universe'!$A$2:$S$9990,2)</f>
        <v>Conagra Brands Inc</v>
      </c>
      <c r="C82" s="12" t="str">
        <f>VLOOKUP($A82,'MG Universe'!$A$2:$S$9990,3)</f>
        <v>C-</v>
      </c>
      <c r="D82" s="12" t="str">
        <f>VLOOKUP($A82,'MG Universe'!$A$2:$S$9990,4)</f>
        <v>S</v>
      </c>
      <c r="E82" s="12" t="str">
        <f>VLOOKUP($A82,'MG Universe'!$A$2:$S$9990,5)</f>
        <v>O</v>
      </c>
      <c r="F82" s="13" t="str">
        <f>VLOOKUP($A82,'MG Universe'!$A$2:$S$9990,6)</f>
        <v>SO</v>
      </c>
      <c r="G82" s="77">
        <f>VLOOKUP($A82,'MG Universe'!$A$2:$S$9990,7)</f>
        <v>43222</v>
      </c>
      <c r="H82" s="15">
        <f>VLOOKUP($A82,'MG Universe'!$A$2:$S$9990,8)</f>
        <v>0</v>
      </c>
      <c r="I82" s="15">
        <f>VLOOKUP($A82,'MG Universe'!$A$2:$S$9990,9)</f>
        <v>0.78</v>
      </c>
      <c r="J82" s="15">
        <f>VLOOKUP($A82,'MG Universe'!$A$2:$S$9990,10)</f>
        <v>21.67</v>
      </c>
      <c r="K82" s="16" t="str">
        <f>VLOOKUP($A82,'MG Universe'!$A$2:$S$9990,11)</f>
        <v>N/A</v>
      </c>
      <c r="L82" s="78">
        <f>VLOOKUP($A82,'MG Universe'!$A$2:$S$9990,12)</f>
        <v>27.78</v>
      </c>
      <c r="M82" s="16">
        <f>VLOOKUP($A82,'MG Universe'!$A$2:$S$9990,13)</f>
        <v>4.1500000000000002E-2</v>
      </c>
      <c r="N82" s="79">
        <f>VLOOKUP($A82,'MG Universe'!$A$2:$S$9990,14)</f>
        <v>0.6</v>
      </c>
      <c r="O82" s="79">
        <f>VLOOKUP($A82,'MG Universe'!$A$2:$S$9990,15)</f>
        <v>1.03</v>
      </c>
      <c r="P82" s="15">
        <f>VLOOKUP($A82,'MG Universe'!$A$2:$S$9990,16)</f>
        <v>-11.42</v>
      </c>
      <c r="Q82" s="16">
        <f>VLOOKUP($A82,'MG Universe'!$A$2:$S$9990,17)</f>
        <v>9.64E-2</v>
      </c>
      <c r="R82" s="80">
        <f>VLOOKUP($A82,'MG Universe'!$A$2:$S$9990,18)</f>
        <v>0</v>
      </c>
      <c r="S82" s="15">
        <f>VLOOKUP($A82,'MG Universe'!$A$2:$V$9990,19)</f>
        <v>21.88</v>
      </c>
      <c r="T82" s="15">
        <f>VLOOKUP($A82,'MG Universe'!$A$2:$V$9990,20)</f>
        <v>10523862177</v>
      </c>
      <c r="U82" s="15" t="str">
        <f>VLOOKUP($A82,'MG Universe'!$A$2:$V$9990,21)</f>
        <v>Large</v>
      </c>
      <c r="V82" s="15" t="str">
        <f>VLOOKUP($A82,'MG Universe'!$A$2:$V$9990,22)</f>
        <v>Food Processing</v>
      </c>
    </row>
    <row r="83" spans="1:22" ht="15.75" thickBot="1" x14ac:dyDescent="0.3">
      <c r="A83" s="119" t="s">
        <v>320</v>
      </c>
      <c r="B83" s="12" t="str">
        <f>VLOOKUP($A83,'MG Universe'!$A$2:$S$9990,2)</f>
        <v>Cardinal Health Inc</v>
      </c>
      <c r="C83" s="12" t="str">
        <f>VLOOKUP($A83,'MG Universe'!$A$2:$S$9990,3)</f>
        <v>C</v>
      </c>
      <c r="D83" s="12" t="str">
        <f>VLOOKUP($A83,'MG Universe'!$A$2:$S$9990,4)</f>
        <v>S</v>
      </c>
      <c r="E83" s="12" t="str">
        <f>VLOOKUP($A83,'MG Universe'!$A$2:$S$9990,5)</f>
        <v>O</v>
      </c>
      <c r="F83" s="13" t="str">
        <f>VLOOKUP($A83,'MG Universe'!$A$2:$S$9990,6)</f>
        <v>SO</v>
      </c>
      <c r="G83" s="77">
        <f>VLOOKUP($A83,'MG Universe'!$A$2:$S$9990,7)</f>
        <v>43484</v>
      </c>
      <c r="H83" s="15">
        <f>VLOOKUP($A83,'MG Universe'!$A$2:$S$9990,8)</f>
        <v>42.8</v>
      </c>
      <c r="I83" s="15">
        <f>VLOOKUP($A83,'MG Universe'!$A$2:$S$9990,9)</f>
        <v>3.32</v>
      </c>
      <c r="J83" s="15">
        <f>VLOOKUP($A83,'MG Universe'!$A$2:$S$9990,10)</f>
        <v>49.91</v>
      </c>
      <c r="K83" s="16">
        <f>VLOOKUP($A83,'MG Universe'!$A$2:$S$9990,11)</f>
        <v>1.1660999999999999</v>
      </c>
      <c r="L83" s="78">
        <f>VLOOKUP($A83,'MG Universe'!$A$2:$S$9990,12)</f>
        <v>15.03</v>
      </c>
      <c r="M83" s="16">
        <f>VLOOKUP($A83,'MG Universe'!$A$2:$S$9990,13)</f>
        <v>3.73E-2</v>
      </c>
      <c r="N83" s="79">
        <f>VLOOKUP($A83,'MG Universe'!$A$2:$S$9990,14)</f>
        <v>1.2</v>
      </c>
      <c r="O83" s="79">
        <f>VLOOKUP($A83,'MG Universe'!$A$2:$S$9990,15)</f>
        <v>1.06</v>
      </c>
      <c r="P83" s="15">
        <f>VLOOKUP($A83,'MG Universe'!$A$2:$S$9990,16)</f>
        <v>-31.55</v>
      </c>
      <c r="Q83" s="16">
        <f>VLOOKUP($A83,'MG Universe'!$A$2:$S$9990,17)</f>
        <v>3.27E-2</v>
      </c>
      <c r="R83" s="80">
        <f>VLOOKUP($A83,'MG Universe'!$A$2:$S$9990,18)</f>
        <v>20</v>
      </c>
      <c r="S83" s="15">
        <f>VLOOKUP($A83,'MG Universe'!$A$2:$V$9990,19)</f>
        <v>44.21</v>
      </c>
      <c r="T83" s="15">
        <f>VLOOKUP($A83,'MG Universe'!$A$2:$V$9990,20)</f>
        <v>14870235264</v>
      </c>
      <c r="U83" s="15" t="str">
        <f>VLOOKUP($A83,'MG Universe'!$A$2:$V$9990,21)</f>
        <v>Large</v>
      </c>
      <c r="V83" s="15" t="str">
        <f>VLOOKUP($A83,'MG Universe'!$A$2:$V$9990,22)</f>
        <v>Medical</v>
      </c>
    </row>
    <row r="84" spans="1:22" ht="15.75" thickBot="1" x14ac:dyDescent="0.3">
      <c r="A84" s="119" t="s">
        <v>322</v>
      </c>
      <c r="B84" s="12" t="str">
        <f>VLOOKUP($A84,'MG Universe'!$A$2:$S$9990,2)</f>
        <v>Caterpillar Inc.</v>
      </c>
      <c r="C84" s="12" t="str">
        <f>VLOOKUP($A84,'MG Universe'!$A$2:$S$9990,3)</f>
        <v>D</v>
      </c>
      <c r="D84" s="12" t="str">
        <f>VLOOKUP($A84,'MG Universe'!$A$2:$S$9990,4)</f>
        <v>S</v>
      </c>
      <c r="E84" s="12" t="str">
        <f>VLOOKUP($A84,'MG Universe'!$A$2:$S$9990,5)</f>
        <v>O</v>
      </c>
      <c r="F84" s="13" t="str">
        <f>VLOOKUP($A84,'MG Universe'!$A$2:$S$9990,6)</f>
        <v>SO</v>
      </c>
      <c r="G84" s="77">
        <f>VLOOKUP($A84,'MG Universe'!$A$2:$S$9990,7)</f>
        <v>43414</v>
      </c>
      <c r="H84" s="15">
        <f>VLOOKUP($A84,'MG Universe'!$A$2:$S$9990,8)</f>
        <v>17.78</v>
      </c>
      <c r="I84" s="15">
        <f>VLOOKUP($A84,'MG Universe'!$A$2:$S$9990,9)</f>
        <v>4.8600000000000003</v>
      </c>
      <c r="J84" s="15">
        <f>VLOOKUP($A84,'MG Universe'!$A$2:$S$9990,10)</f>
        <v>130.88</v>
      </c>
      <c r="K84" s="16">
        <f>VLOOKUP($A84,'MG Universe'!$A$2:$S$9990,11)</f>
        <v>7.3611000000000004</v>
      </c>
      <c r="L84" s="78">
        <f>VLOOKUP($A84,'MG Universe'!$A$2:$S$9990,12)</f>
        <v>26.93</v>
      </c>
      <c r="M84" s="16">
        <f>VLOOKUP($A84,'MG Universe'!$A$2:$S$9990,13)</f>
        <v>2.3699999999999999E-2</v>
      </c>
      <c r="N84" s="79">
        <f>VLOOKUP($A84,'MG Universe'!$A$2:$S$9990,14)</f>
        <v>1.5</v>
      </c>
      <c r="O84" s="79">
        <f>VLOOKUP($A84,'MG Universe'!$A$2:$S$9990,15)</f>
        <v>1.48</v>
      </c>
      <c r="P84" s="15">
        <f>VLOOKUP($A84,'MG Universe'!$A$2:$S$9990,16)</f>
        <v>-39.81</v>
      </c>
      <c r="Q84" s="16">
        <f>VLOOKUP($A84,'MG Universe'!$A$2:$S$9990,17)</f>
        <v>9.2200000000000004E-2</v>
      </c>
      <c r="R84" s="80">
        <f>VLOOKUP($A84,'MG Universe'!$A$2:$S$9990,18)</f>
        <v>4</v>
      </c>
      <c r="S84" s="15">
        <f>VLOOKUP($A84,'MG Universe'!$A$2:$V$9990,19)</f>
        <v>75.930000000000007</v>
      </c>
      <c r="T84" s="15">
        <f>VLOOKUP($A84,'MG Universe'!$A$2:$V$9990,20)</f>
        <v>77233207041</v>
      </c>
      <c r="U84" s="15" t="str">
        <f>VLOOKUP($A84,'MG Universe'!$A$2:$V$9990,21)</f>
        <v>Large</v>
      </c>
      <c r="V84" s="15" t="str">
        <f>VLOOKUP($A84,'MG Universe'!$A$2:$V$9990,22)</f>
        <v>Machinery</v>
      </c>
    </row>
    <row r="85" spans="1:22" ht="15.75" thickBot="1" x14ac:dyDescent="0.3">
      <c r="A85" s="119" t="s">
        <v>324</v>
      </c>
      <c r="B85" s="12" t="str">
        <f>VLOOKUP($A85,'MG Universe'!$A$2:$S$9990,2)</f>
        <v>Chubb Ltd</v>
      </c>
      <c r="C85" s="12" t="str">
        <f>VLOOKUP($A85,'MG Universe'!$A$2:$S$9990,3)</f>
        <v>B</v>
      </c>
      <c r="D85" s="12" t="str">
        <f>VLOOKUP($A85,'MG Universe'!$A$2:$S$9990,4)</f>
        <v>E</v>
      </c>
      <c r="E85" s="12" t="str">
        <f>VLOOKUP($A85,'MG Universe'!$A$2:$S$9990,5)</f>
        <v>O</v>
      </c>
      <c r="F85" s="13" t="str">
        <f>VLOOKUP($A85,'MG Universe'!$A$2:$S$9990,6)</f>
        <v>EO</v>
      </c>
      <c r="G85" s="77">
        <f>VLOOKUP($A85,'MG Universe'!$A$2:$S$9990,7)</f>
        <v>43254</v>
      </c>
      <c r="H85" s="15">
        <f>VLOOKUP($A85,'MG Universe'!$A$2:$S$9990,8)</f>
        <v>93.65</v>
      </c>
      <c r="I85" s="15">
        <f>VLOOKUP($A85,'MG Universe'!$A$2:$S$9990,9)</f>
        <v>9.0399999999999991</v>
      </c>
      <c r="J85" s="15">
        <f>VLOOKUP($A85,'MG Universe'!$A$2:$S$9990,10)</f>
        <v>133.93</v>
      </c>
      <c r="K85" s="16">
        <f>VLOOKUP($A85,'MG Universe'!$A$2:$S$9990,11)</f>
        <v>1.4300999999999999</v>
      </c>
      <c r="L85" s="78">
        <f>VLOOKUP($A85,'MG Universe'!$A$2:$S$9990,12)</f>
        <v>14.82</v>
      </c>
      <c r="M85" s="16">
        <f>VLOOKUP($A85,'MG Universe'!$A$2:$S$9990,13)</f>
        <v>2.1100000000000001E-2</v>
      </c>
      <c r="N85" s="79">
        <f>VLOOKUP($A85,'MG Universe'!$A$2:$S$9990,14)</f>
        <v>0.8</v>
      </c>
      <c r="O85" s="79" t="str">
        <f>VLOOKUP($A85,'MG Universe'!$A$2:$S$9990,15)</f>
        <v>N/A</v>
      </c>
      <c r="P85" s="15" t="str">
        <f>VLOOKUP($A85,'MG Universe'!$A$2:$S$9990,16)</f>
        <v>N/A</v>
      </c>
      <c r="Q85" s="16">
        <f>VLOOKUP($A85,'MG Universe'!$A$2:$S$9990,17)</f>
        <v>3.1600000000000003E-2</v>
      </c>
      <c r="R85" s="80">
        <f>VLOOKUP($A85,'MG Universe'!$A$2:$S$9990,18)</f>
        <v>2</v>
      </c>
      <c r="S85" s="15">
        <f>VLOOKUP($A85,'MG Universe'!$A$2:$V$9990,19)</f>
        <v>158.34</v>
      </c>
      <c r="T85" s="15">
        <f>VLOOKUP($A85,'MG Universe'!$A$2:$V$9990,20)</f>
        <v>61715650453</v>
      </c>
      <c r="U85" s="15" t="str">
        <f>VLOOKUP($A85,'MG Universe'!$A$2:$V$9990,21)</f>
        <v>Large</v>
      </c>
      <c r="V85" s="15" t="str">
        <f>VLOOKUP($A85,'MG Universe'!$A$2:$V$9990,22)</f>
        <v>Insurance</v>
      </c>
    </row>
    <row r="86" spans="1:22" ht="15.75" thickBot="1" x14ac:dyDescent="0.3">
      <c r="A86" s="119" t="s">
        <v>326</v>
      </c>
      <c r="B86" s="12" t="str">
        <f>VLOOKUP($A86,'MG Universe'!$A$2:$S$9990,2)</f>
        <v>Cboe Global Markets Inc</v>
      </c>
      <c r="C86" s="12" t="str">
        <f>VLOOKUP($A86,'MG Universe'!$A$2:$S$9990,3)</f>
        <v>D</v>
      </c>
      <c r="D86" s="12" t="str">
        <f>VLOOKUP($A86,'MG Universe'!$A$2:$S$9990,4)</f>
        <v>S</v>
      </c>
      <c r="E86" s="12" t="str">
        <f>VLOOKUP($A86,'MG Universe'!$A$2:$S$9990,5)</f>
        <v>F</v>
      </c>
      <c r="F86" s="13" t="str">
        <f>VLOOKUP($A86,'MG Universe'!$A$2:$S$9990,6)</f>
        <v>SF</v>
      </c>
      <c r="G86" s="77">
        <f>VLOOKUP($A86,'MG Universe'!$A$2:$S$9990,7)</f>
        <v>43188</v>
      </c>
      <c r="H86" s="15">
        <f>VLOOKUP($A86,'MG Universe'!$A$2:$S$9990,8)</f>
        <v>106.24</v>
      </c>
      <c r="I86" s="15">
        <f>VLOOKUP($A86,'MG Universe'!$A$2:$S$9990,9)</f>
        <v>3.36</v>
      </c>
      <c r="J86" s="15">
        <f>VLOOKUP($A86,'MG Universe'!$A$2:$S$9990,10)</f>
        <v>93.71</v>
      </c>
      <c r="K86" s="16">
        <f>VLOOKUP($A86,'MG Universe'!$A$2:$S$9990,11)</f>
        <v>0.8821</v>
      </c>
      <c r="L86" s="78">
        <f>VLOOKUP($A86,'MG Universe'!$A$2:$S$9990,12)</f>
        <v>27.89</v>
      </c>
      <c r="M86" s="16">
        <f>VLOOKUP($A86,'MG Universe'!$A$2:$S$9990,13)</f>
        <v>1.11E-2</v>
      </c>
      <c r="N86" s="79" t="e">
        <f>VLOOKUP($A86,'MG Universe'!$A$2:$S$9990,14)</f>
        <v>#N/A</v>
      </c>
      <c r="O86" s="79">
        <f>VLOOKUP($A86,'MG Universe'!$A$2:$S$9990,15)</f>
        <v>1.3</v>
      </c>
      <c r="P86" s="15">
        <f>VLOOKUP($A86,'MG Universe'!$A$2:$S$9990,16)</f>
        <v>-15.28</v>
      </c>
      <c r="Q86" s="16">
        <f>VLOOKUP($A86,'MG Universe'!$A$2:$S$9990,17)</f>
        <v>9.69E-2</v>
      </c>
      <c r="R86" s="80">
        <f>VLOOKUP($A86,'MG Universe'!$A$2:$S$9990,18)</f>
        <v>8</v>
      </c>
      <c r="S86" s="15">
        <f>VLOOKUP($A86,'MG Universe'!$A$2:$V$9990,19)</f>
        <v>51.85</v>
      </c>
      <c r="T86" s="15">
        <f>VLOOKUP($A86,'MG Universe'!$A$2:$V$9990,20)</f>
        <v>10514439946</v>
      </c>
      <c r="U86" s="15" t="str">
        <f>VLOOKUP($A86,'MG Universe'!$A$2:$V$9990,21)</f>
        <v>Large</v>
      </c>
      <c r="V86" s="15" t="str">
        <f>VLOOKUP($A86,'MG Universe'!$A$2:$V$9990,22)</f>
        <v>Financial Services</v>
      </c>
    </row>
    <row r="87" spans="1:22" ht="15.75" thickBot="1" x14ac:dyDescent="0.3">
      <c r="A87" s="119" t="s">
        <v>328</v>
      </c>
      <c r="B87" s="12" t="str">
        <f>VLOOKUP($A87,'MG Universe'!$A$2:$S$9990,2)</f>
        <v>CBRE Group Inc</v>
      </c>
      <c r="C87" s="12" t="str">
        <f>VLOOKUP($A87,'MG Universe'!$A$2:$S$9990,3)</f>
        <v>D+</v>
      </c>
      <c r="D87" s="12" t="str">
        <f>VLOOKUP($A87,'MG Universe'!$A$2:$S$9990,4)</f>
        <v>S</v>
      </c>
      <c r="E87" s="12" t="str">
        <f>VLOOKUP($A87,'MG Universe'!$A$2:$S$9990,5)</f>
        <v>U</v>
      </c>
      <c r="F87" s="13" t="str">
        <f>VLOOKUP($A87,'MG Universe'!$A$2:$S$9990,6)</f>
        <v>SU</v>
      </c>
      <c r="G87" s="77">
        <f>VLOOKUP($A87,'MG Universe'!$A$2:$S$9990,7)</f>
        <v>43252</v>
      </c>
      <c r="H87" s="15">
        <f>VLOOKUP($A87,'MG Universe'!$A$2:$S$9990,8)</f>
        <v>83.67</v>
      </c>
      <c r="I87" s="15">
        <f>VLOOKUP($A87,'MG Universe'!$A$2:$S$9990,9)</f>
        <v>2.17</v>
      </c>
      <c r="J87" s="15">
        <f>VLOOKUP($A87,'MG Universe'!$A$2:$S$9990,10)</f>
        <v>46.54</v>
      </c>
      <c r="K87" s="16">
        <f>VLOOKUP($A87,'MG Universe'!$A$2:$S$9990,11)</f>
        <v>0.55620000000000003</v>
      </c>
      <c r="L87" s="78">
        <f>VLOOKUP($A87,'MG Universe'!$A$2:$S$9990,12)</f>
        <v>21.45</v>
      </c>
      <c r="M87" s="16">
        <f>VLOOKUP($A87,'MG Universe'!$A$2:$S$9990,13)</f>
        <v>0</v>
      </c>
      <c r="N87" s="79">
        <f>VLOOKUP($A87,'MG Universe'!$A$2:$S$9990,14)</f>
        <v>1.7</v>
      </c>
      <c r="O87" s="79">
        <f>VLOOKUP($A87,'MG Universe'!$A$2:$S$9990,15)</f>
        <v>1.18</v>
      </c>
      <c r="P87" s="15">
        <f>VLOOKUP($A87,'MG Universe'!$A$2:$S$9990,16)</f>
        <v>-5.0599999999999996</v>
      </c>
      <c r="Q87" s="16">
        <f>VLOOKUP($A87,'MG Universe'!$A$2:$S$9990,17)</f>
        <v>6.4699999999999994E-2</v>
      </c>
      <c r="R87" s="80">
        <f>VLOOKUP($A87,'MG Universe'!$A$2:$S$9990,18)</f>
        <v>0</v>
      </c>
      <c r="S87" s="15">
        <f>VLOOKUP($A87,'MG Universe'!$A$2:$V$9990,19)</f>
        <v>27.99</v>
      </c>
      <c r="T87" s="15">
        <f>VLOOKUP($A87,'MG Universe'!$A$2:$V$9990,20)</f>
        <v>15864555512</v>
      </c>
      <c r="U87" s="15" t="str">
        <f>VLOOKUP($A87,'MG Universe'!$A$2:$V$9990,21)</f>
        <v>Large</v>
      </c>
      <c r="V87" s="15" t="str">
        <f>VLOOKUP($A87,'MG Universe'!$A$2:$V$9990,22)</f>
        <v>Financial Services</v>
      </c>
    </row>
    <row r="88" spans="1:22" ht="15.75" thickBot="1" x14ac:dyDescent="0.3">
      <c r="A88" s="119" t="s">
        <v>330</v>
      </c>
      <c r="B88" s="12" t="str">
        <f>VLOOKUP($A88,'MG Universe'!$A$2:$S$9990,2)</f>
        <v>CBS Corporation Common Stock</v>
      </c>
      <c r="C88" s="12" t="str">
        <f>VLOOKUP($A88,'MG Universe'!$A$2:$S$9990,3)</f>
        <v>D</v>
      </c>
      <c r="D88" s="12" t="str">
        <f>VLOOKUP($A88,'MG Universe'!$A$2:$S$9990,4)</f>
        <v>S</v>
      </c>
      <c r="E88" s="12" t="str">
        <f>VLOOKUP($A88,'MG Universe'!$A$2:$S$9990,5)</f>
        <v>O</v>
      </c>
      <c r="F88" s="13" t="str">
        <f>VLOOKUP($A88,'MG Universe'!$A$2:$S$9990,6)</f>
        <v>SO</v>
      </c>
      <c r="G88" s="77">
        <f>VLOOKUP($A88,'MG Universe'!$A$2:$S$9990,7)</f>
        <v>43206</v>
      </c>
      <c r="H88" s="15">
        <f>VLOOKUP($A88,'MG Universe'!$A$2:$S$9990,8)</f>
        <v>23.75</v>
      </c>
      <c r="I88" s="15">
        <f>VLOOKUP($A88,'MG Universe'!$A$2:$S$9990,9)</f>
        <v>3.23</v>
      </c>
      <c r="J88" s="15">
        <f>VLOOKUP($A88,'MG Universe'!$A$2:$S$9990,10)</f>
        <v>49.51</v>
      </c>
      <c r="K88" s="16">
        <f>VLOOKUP($A88,'MG Universe'!$A$2:$S$9990,11)</f>
        <v>2.0846</v>
      </c>
      <c r="L88" s="78">
        <f>VLOOKUP($A88,'MG Universe'!$A$2:$S$9990,12)</f>
        <v>15.33</v>
      </c>
      <c r="M88" s="16">
        <f>VLOOKUP($A88,'MG Universe'!$A$2:$S$9990,13)</f>
        <v>1.4500000000000001E-2</v>
      </c>
      <c r="N88" s="79">
        <f>VLOOKUP($A88,'MG Universe'!$A$2:$S$9990,14)</f>
        <v>1.3</v>
      </c>
      <c r="O88" s="79">
        <f>VLOOKUP($A88,'MG Universe'!$A$2:$S$9990,15)</f>
        <v>1.58</v>
      </c>
      <c r="P88" s="15">
        <f>VLOOKUP($A88,'MG Universe'!$A$2:$S$9990,16)</f>
        <v>-31.64</v>
      </c>
      <c r="Q88" s="16">
        <f>VLOOKUP($A88,'MG Universe'!$A$2:$S$9990,17)</f>
        <v>3.4099999999999998E-2</v>
      </c>
      <c r="R88" s="80">
        <f>VLOOKUP($A88,'MG Universe'!$A$2:$S$9990,18)</f>
        <v>7</v>
      </c>
      <c r="S88" s="15">
        <f>VLOOKUP($A88,'MG Universe'!$A$2:$V$9990,19)</f>
        <v>24.34</v>
      </c>
      <c r="T88" s="15">
        <f>VLOOKUP($A88,'MG Universe'!$A$2:$V$9990,20)</f>
        <v>18527245393</v>
      </c>
      <c r="U88" s="15" t="str">
        <f>VLOOKUP($A88,'MG Universe'!$A$2:$V$9990,21)</f>
        <v>Large</v>
      </c>
      <c r="V88" s="15" t="str">
        <f>VLOOKUP($A88,'MG Universe'!$A$2:$V$9990,22)</f>
        <v>Media Entertainment</v>
      </c>
    </row>
    <row r="89" spans="1:22" ht="15.75" thickBot="1" x14ac:dyDescent="0.3">
      <c r="A89" s="119" t="s">
        <v>332</v>
      </c>
      <c r="B89" s="12" t="str">
        <f>VLOOKUP($A89,'MG Universe'!$A$2:$S$9990,2)</f>
        <v>CROWN CASTLE IN/SH SH</v>
      </c>
      <c r="C89" s="12" t="str">
        <f>VLOOKUP($A89,'MG Universe'!$A$2:$S$9990,3)</f>
        <v>D+</v>
      </c>
      <c r="D89" s="12" t="str">
        <f>VLOOKUP($A89,'MG Universe'!$A$2:$S$9990,4)</f>
        <v>S</v>
      </c>
      <c r="E89" s="12" t="str">
        <f>VLOOKUP($A89,'MG Universe'!$A$2:$S$9990,5)</f>
        <v>O</v>
      </c>
      <c r="F89" s="13" t="str">
        <f>VLOOKUP($A89,'MG Universe'!$A$2:$S$9990,6)</f>
        <v>SO</v>
      </c>
      <c r="G89" s="77">
        <f>VLOOKUP($A89,'MG Universe'!$A$2:$S$9990,7)</f>
        <v>43474</v>
      </c>
      <c r="H89" s="15">
        <f>VLOOKUP($A89,'MG Universe'!$A$2:$S$9990,8)</f>
        <v>59.08</v>
      </c>
      <c r="I89" s="15">
        <f>VLOOKUP($A89,'MG Universe'!$A$2:$S$9990,9)</f>
        <v>1.53</v>
      </c>
      <c r="J89" s="15">
        <f>VLOOKUP($A89,'MG Universe'!$A$2:$S$9990,10)</f>
        <v>117.64</v>
      </c>
      <c r="K89" s="16">
        <f>VLOOKUP($A89,'MG Universe'!$A$2:$S$9990,11)</f>
        <v>1.9912000000000001</v>
      </c>
      <c r="L89" s="78">
        <f>VLOOKUP($A89,'MG Universe'!$A$2:$S$9990,12)</f>
        <v>76.89</v>
      </c>
      <c r="M89" s="16">
        <f>VLOOKUP($A89,'MG Universe'!$A$2:$S$9990,13)</f>
        <v>3.32E-2</v>
      </c>
      <c r="N89" s="79">
        <f>VLOOKUP($A89,'MG Universe'!$A$2:$S$9990,14)</f>
        <v>0.4</v>
      </c>
      <c r="O89" s="79">
        <f>VLOOKUP($A89,'MG Universe'!$A$2:$S$9990,15)</f>
        <v>0.96</v>
      </c>
      <c r="P89" s="15">
        <f>VLOOKUP($A89,'MG Universe'!$A$2:$S$9990,16)</f>
        <v>-45.91</v>
      </c>
      <c r="Q89" s="16">
        <f>VLOOKUP($A89,'MG Universe'!$A$2:$S$9990,17)</f>
        <v>0.34189999999999998</v>
      </c>
      <c r="R89" s="80">
        <f>VLOOKUP($A89,'MG Universe'!$A$2:$S$9990,18)</f>
        <v>4</v>
      </c>
      <c r="S89" s="15">
        <f>VLOOKUP($A89,'MG Universe'!$A$2:$V$9990,19)</f>
        <v>29.23</v>
      </c>
      <c r="T89" s="15">
        <f>VLOOKUP($A89,'MG Universe'!$A$2:$V$9990,20)</f>
        <v>48803000802</v>
      </c>
      <c r="U89" s="15" t="str">
        <f>VLOOKUP($A89,'MG Universe'!$A$2:$V$9990,21)</f>
        <v>Large</v>
      </c>
      <c r="V89" s="15" t="str">
        <f>VLOOKUP($A89,'MG Universe'!$A$2:$V$9990,22)</f>
        <v>REIT</v>
      </c>
    </row>
    <row r="90" spans="1:22" ht="15.75" thickBot="1" x14ac:dyDescent="0.3">
      <c r="A90" s="119" t="s">
        <v>334</v>
      </c>
      <c r="B90" s="12" t="str">
        <f>VLOOKUP($A90,'MG Universe'!$A$2:$S$9990,2)</f>
        <v>Carnival Corp</v>
      </c>
      <c r="C90" s="12" t="str">
        <f>VLOOKUP($A90,'MG Universe'!$A$2:$S$9990,3)</f>
        <v>B-</v>
      </c>
      <c r="D90" s="12" t="str">
        <f>VLOOKUP($A90,'MG Universe'!$A$2:$S$9990,4)</f>
        <v>S</v>
      </c>
      <c r="E90" s="12" t="str">
        <f>VLOOKUP($A90,'MG Universe'!$A$2:$S$9990,5)</f>
        <v>U</v>
      </c>
      <c r="F90" s="13" t="str">
        <f>VLOOKUP($A90,'MG Universe'!$A$2:$S$9990,6)</f>
        <v>SU</v>
      </c>
      <c r="G90" s="77">
        <f>VLOOKUP($A90,'MG Universe'!$A$2:$S$9990,7)</f>
        <v>43497</v>
      </c>
      <c r="H90" s="15">
        <f>VLOOKUP($A90,'MG Universe'!$A$2:$S$9990,8)</f>
        <v>158.06</v>
      </c>
      <c r="I90" s="15">
        <f>VLOOKUP($A90,'MG Universe'!$A$2:$S$9990,9)</f>
        <v>4.1100000000000003</v>
      </c>
      <c r="J90" s="15">
        <f>VLOOKUP($A90,'MG Universe'!$A$2:$S$9990,10)</f>
        <v>58.18</v>
      </c>
      <c r="K90" s="16">
        <f>VLOOKUP($A90,'MG Universe'!$A$2:$S$9990,11)</f>
        <v>0.36809999999999998</v>
      </c>
      <c r="L90" s="78">
        <f>VLOOKUP($A90,'MG Universe'!$A$2:$S$9990,12)</f>
        <v>14.16</v>
      </c>
      <c r="M90" s="16">
        <f>VLOOKUP($A90,'MG Universe'!$A$2:$S$9990,13)</f>
        <v>3.3500000000000002E-2</v>
      </c>
      <c r="N90" s="79">
        <f>VLOOKUP($A90,'MG Universe'!$A$2:$S$9990,14)</f>
        <v>1.2</v>
      </c>
      <c r="O90" s="79">
        <f>VLOOKUP($A90,'MG Universe'!$A$2:$S$9990,15)</f>
        <v>0.24</v>
      </c>
      <c r="P90" s="15">
        <f>VLOOKUP($A90,'MG Universe'!$A$2:$S$9990,16)</f>
        <v>-22.48</v>
      </c>
      <c r="Q90" s="16">
        <f>VLOOKUP($A90,'MG Universe'!$A$2:$S$9990,17)</f>
        <v>2.8299999999999999E-2</v>
      </c>
      <c r="R90" s="80">
        <f>VLOOKUP($A90,'MG Universe'!$A$2:$S$9990,18)</f>
        <v>4</v>
      </c>
      <c r="S90" s="15">
        <f>VLOOKUP($A90,'MG Universe'!$A$2:$V$9990,19)</f>
        <v>59.51</v>
      </c>
      <c r="T90" s="15">
        <f>VLOOKUP($A90,'MG Universe'!$A$2:$V$9990,20)</f>
        <v>40071219218</v>
      </c>
      <c r="U90" s="15" t="str">
        <f>VLOOKUP($A90,'MG Universe'!$A$2:$V$9990,21)</f>
        <v>Large</v>
      </c>
      <c r="V90" s="15" t="str">
        <f>VLOOKUP($A90,'MG Universe'!$A$2:$V$9990,22)</f>
        <v>Hospitality</v>
      </c>
    </row>
    <row r="91" spans="1:22" ht="15.75" thickBot="1" x14ac:dyDescent="0.3">
      <c r="A91" s="119" t="s">
        <v>337</v>
      </c>
      <c r="B91" s="12" t="str">
        <f>VLOOKUP($A91,'MG Universe'!$A$2:$S$9990,2)</f>
        <v>Cadence Design Systems Inc</v>
      </c>
      <c r="C91" s="12" t="str">
        <f>VLOOKUP($A91,'MG Universe'!$A$2:$S$9990,3)</f>
        <v>C</v>
      </c>
      <c r="D91" s="12" t="str">
        <f>VLOOKUP($A91,'MG Universe'!$A$2:$S$9990,4)</f>
        <v>E</v>
      </c>
      <c r="E91" s="12" t="str">
        <f>VLOOKUP($A91,'MG Universe'!$A$2:$S$9990,5)</f>
        <v>O</v>
      </c>
      <c r="F91" s="13" t="str">
        <f>VLOOKUP($A91,'MG Universe'!$A$2:$S$9990,6)</f>
        <v>EO</v>
      </c>
      <c r="G91" s="77">
        <f>VLOOKUP($A91,'MG Universe'!$A$2:$S$9990,7)</f>
        <v>43496</v>
      </c>
      <c r="H91" s="15">
        <f>VLOOKUP($A91,'MG Universe'!$A$2:$S$9990,8)</f>
        <v>16.670000000000002</v>
      </c>
      <c r="I91" s="15">
        <f>VLOOKUP($A91,'MG Universe'!$A$2:$S$9990,9)</f>
        <v>0.93</v>
      </c>
      <c r="J91" s="15">
        <f>VLOOKUP($A91,'MG Universe'!$A$2:$S$9990,10)</f>
        <v>49.69</v>
      </c>
      <c r="K91" s="16">
        <f>VLOOKUP($A91,'MG Universe'!$A$2:$S$9990,11)</f>
        <v>2.9807999999999999</v>
      </c>
      <c r="L91" s="78">
        <f>VLOOKUP($A91,'MG Universe'!$A$2:$S$9990,12)</f>
        <v>53.43</v>
      </c>
      <c r="M91" s="16">
        <f>VLOOKUP($A91,'MG Universe'!$A$2:$S$9990,13)</f>
        <v>0</v>
      </c>
      <c r="N91" s="79">
        <f>VLOOKUP($A91,'MG Universe'!$A$2:$S$9990,14)</f>
        <v>1.1000000000000001</v>
      </c>
      <c r="O91" s="79">
        <f>VLOOKUP($A91,'MG Universe'!$A$2:$S$9990,15)</f>
        <v>1.64</v>
      </c>
      <c r="P91" s="15">
        <f>VLOOKUP($A91,'MG Universe'!$A$2:$S$9990,16)</f>
        <v>-0.45</v>
      </c>
      <c r="Q91" s="16">
        <f>VLOOKUP($A91,'MG Universe'!$A$2:$S$9990,17)</f>
        <v>0.22470000000000001</v>
      </c>
      <c r="R91" s="80">
        <f>VLOOKUP($A91,'MG Universe'!$A$2:$S$9990,18)</f>
        <v>0</v>
      </c>
      <c r="S91" s="15">
        <f>VLOOKUP($A91,'MG Universe'!$A$2:$V$9990,19)</f>
        <v>10.32</v>
      </c>
      <c r="T91" s="15">
        <f>VLOOKUP($A91,'MG Universe'!$A$2:$V$9990,20)</f>
        <v>14019635592</v>
      </c>
      <c r="U91" s="15" t="str">
        <f>VLOOKUP($A91,'MG Universe'!$A$2:$V$9990,21)</f>
        <v>Large</v>
      </c>
      <c r="V91" s="15" t="str">
        <f>VLOOKUP($A91,'MG Universe'!$A$2:$V$9990,22)</f>
        <v>Software</v>
      </c>
    </row>
    <row r="92" spans="1:22" ht="15.75" thickBot="1" x14ac:dyDescent="0.3">
      <c r="A92" s="119" t="s">
        <v>1831</v>
      </c>
      <c r="B92" s="12" t="str">
        <f>VLOOKUP($A92,'MG Universe'!$A$2:$S$9990,2)</f>
        <v>Celanese Corporation</v>
      </c>
      <c r="C92" s="12" t="str">
        <f>VLOOKUP($A92,'MG Universe'!$A$2:$S$9990,3)</f>
        <v>B+</v>
      </c>
      <c r="D92" s="12" t="str">
        <f>VLOOKUP($A92,'MG Universe'!$A$2:$S$9990,4)</f>
        <v>D</v>
      </c>
      <c r="E92" s="12" t="str">
        <f>VLOOKUP($A92,'MG Universe'!$A$2:$S$9990,5)</f>
        <v>U</v>
      </c>
      <c r="F92" s="13" t="str">
        <f>VLOOKUP($A92,'MG Universe'!$A$2:$S$9990,6)</f>
        <v>DU</v>
      </c>
      <c r="G92" s="77">
        <f>VLOOKUP($A92,'MG Universe'!$A$2:$S$9990,7)</f>
        <v>43497</v>
      </c>
      <c r="H92" s="15">
        <f>VLOOKUP($A92,'MG Universe'!$A$2:$S$9990,8)</f>
        <v>300.35000000000002</v>
      </c>
      <c r="I92" s="15">
        <f>VLOOKUP($A92,'MG Universe'!$A$2:$S$9990,9)</f>
        <v>7.8</v>
      </c>
      <c r="J92" s="15">
        <f>VLOOKUP($A92,'MG Universe'!$A$2:$S$9990,10)</f>
        <v>99.34</v>
      </c>
      <c r="K92" s="16">
        <f>VLOOKUP($A92,'MG Universe'!$A$2:$S$9990,11)</f>
        <v>0.33069999999999999</v>
      </c>
      <c r="L92" s="78">
        <f>VLOOKUP($A92,'MG Universe'!$A$2:$S$9990,12)</f>
        <v>12.74</v>
      </c>
      <c r="M92" s="16">
        <f>VLOOKUP($A92,'MG Universe'!$A$2:$S$9990,13)</f>
        <v>2.0899999999999998E-2</v>
      </c>
      <c r="N92" s="79">
        <f>VLOOKUP($A92,'MG Universe'!$A$2:$S$9990,14)</f>
        <v>1.3</v>
      </c>
      <c r="O92" s="79">
        <f>VLOOKUP($A92,'MG Universe'!$A$2:$S$9990,15)</f>
        <v>1.62</v>
      </c>
      <c r="P92" s="15">
        <f>VLOOKUP($A92,'MG Universe'!$A$2:$S$9990,16)</f>
        <v>-23.16</v>
      </c>
      <c r="Q92" s="16">
        <f>VLOOKUP($A92,'MG Universe'!$A$2:$S$9990,17)</f>
        <v>2.12E-2</v>
      </c>
      <c r="R92" s="80">
        <f>VLOOKUP($A92,'MG Universe'!$A$2:$S$9990,18)</f>
        <v>9</v>
      </c>
      <c r="S92" s="15">
        <f>VLOOKUP($A92,'MG Universe'!$A$2:$V$9990,19)</f>
        <v>69.959999999999994</v>
      </c>
      <c r="T92" s="15">
        <f>VLOOKUP($A92,'MG Universe'!$A$2:$V$9990,20)</f>
        <v>13287519230</v>
      </c>
      <c r="U92" s="15" t="str">
        <f>VLOOKUP($A92,'MG Universe'!$A$2:$V$9990,21)</f>
        <v>Large</v>
      </c>
      <c r="V92" s="15" t="str">
        <f>VLOOKUP($A92,'MG Universe'!$A$2:$V$9990,22)</f>
        <v>Chemicals</v>
      </c>
    </row>
    <row r="93" spans="1:22" ht="15.75" thickBot="1" x14ac:dyDescent="0.3">
      <c r="A93" s="119" t="s">
        <v>339</v>
      </c>
      <c r="B93" s="12" t="str">
        <f>VLOOKUP($A93,'MG Universe'!$A$2:$S$9990,2)</f>
        <v>Celgene Corporation</v>
      </c>
      <c r="C93" s="12" t="str">
        <f>VLOOKUP($A93,'MG Universe'!$A$2:$S$9990,3)</f>
        <v>C-</v>
      </c>
      <c r="D93" s="12" t="str">
        <f>VLOOKUP($A93,'MG Universe'!$A$2:$S$9990,4)</f>
        <v>S</v>
      </c>
      <c r="E93" s="12" t="str">
        <f>VLOOKUP($A93,'MG Universe'!$A$2:$S$9990,5)</f>
        <v>U</v>
      </c>
      <c r="F93" s="13" t="str">
        <f>VLOOKUP($A93,'MG Universe'!$A$2:$S$9990,6)</f>
        <v>SU</v>
      </c>
      <c r="G93" s="77">
        <f>VLOOKUP($A93,'MG Universe'!$A$2:$S$9990,7)</f>
        <v>43274</v>
      </c>
      <c r="H93" s="15">
        <f>VLOOKUP($A93,'MG Universe'!$A$2:$S$9990,8)</f>
        <v>180.05</v>
      </c>
      <c r="I93" s="15">
        <f>VLOOKUP($A93,'MG Universe'!$A$2:$S$9990,9)</f>
        <v>4.68</v>
      </c>
      <c r="J93" s="15">
        <f>VLOOKUP($A93,'MG Universe'!$A$2:$S$9990,10)</f>
        <v>87.57</v>
      </c>
      <c r="K93" s="16">
        <f>VLOOKUP($A93,'MG Universe'!$A$2:$S$9990,11)</f>
        <v>0.4864</v>
      </c>
      <c r="L93" s="78">
        <f>VLOOKUP($A93,'MG Universe'!$A$2:$S$9990,12)</f>
        <v>18.71</v>
      </c>
      <c r="M93" s="16">
        <f>VLOOKUP($A93,'MG Universe'!$A$2:$S$9990,13)</f>
        <v>0</v>
      </c>
      <c r="N93" s="79">
        <f>VLOOKUP($A93,'MG Universe'!$A$2:$S$9990,14)</f>
        <v>1.7</v>
      </c>
      <c r="O93" s="79">
        <f>VLOOKUP($A93,'MG Universe'!$A$2:$S$9990,15)</f>
        <v>2.5299999999999998</v>
      </c>
      <c r="P93" s="15">
        <f>VLOOKUP($A93,'MG Universe'!$A$2:$S$9990,16)</f>
        <v>-28</v>
      </c>
      <c r="Q93" s="16">
        <f>VLOOKUP($A93,'MG Universe'!$A$2:$S$9990,17)</f>
        <v>5.11E-2</v>
      </c>
      <c r="R93" s="80">
        <f>VLOOKUP($A93,'MG Universe'!$A$2:$S$9990,18)</f>
        <v>0</v>
      </c>
      <c r="S93" s="15">
        <f>VLOOKUP($A93,'MG Universe'!$A$2:$V$9990,19)</f>
        <v>41.43</v>
      </c>
      <c r="T93" s="15">
        <f>VLOOKUP($A93,'MG Universe'!$A$2:$V$9990,20)</f>
        <v>61233479912</v>
      </c>
      <c r="U93" s="15" t="str">
        <f>VLOOKUP($A93,'MG Universe'!$A$2:$V$9990,21)</f>
        <v>Large</v>
      </c>
      <c r="V93" s="15" t="str">
        <f>VLOOKUP($A93,'MG Universe'!$A$2:$V$9990,22)</f>
        <v>Pharmaceuticals</v>
      </c>
    </row>
    <row r="94" spans="1:22" ht="15.75" thickBot="1" x14ac:dyDescent="0.3">
      <c r="A94" s="119" t="s">
        <v>343</v>
      </c>
      <c r="B94" s="12" t="str">
        <f>VLOOKUP($A94,'MG Universe'!$A$2:$S$9990,2)</f>
        <v>Cerner Corporation</v>
      </c>
      <c r="C94" s="12" t="str">
        <f>VLOOKUP($A94,'MG Universe'!$A$2:$S$9990,3)</f>
        <v>B-</v>
      </c>
      <c r="D94" s="12" t="str">
        <f>VLOOKUP($A94,'MG Universe'!$A$2:$S$9990,4)</f>
        <v>E</v>
      </c>
      <c r="E94" s="12" t="str">
        <f>VLOOKUP($A94,'MG Universe'!$A$2:$S$9990,5)</f>
        <v>U</v>
      </c>
      <c r="F94" s="13" t="str">
        <f>VLOOKUP($A94,'MG Universe'!$A$2:$S$9990,6)</f>
        <v>EU</v>
      </c>
      <c r="G94" s="77">
        <f>VLOOKUP($A94,'MG Universe'!$A$2:$S$9990,7)</f>
        <v>43199</v>
      </c>
      <c r="H94" s="15">
        <f>VLOOKUP($A94,'MG Universe'!$A$2:$S$9990,8)</f>
        <v>76.17</v>
      </c>
      <c r="I94" s="15">
        <f>VLOOKUP($A94,'MG Universe'!$A$2:$S$9990,9)</f>
        <v>2.2200000000000002</v>
      </c>
      <c r="J94" s="15">
        <f>VLOOKUP($A94,'MG Universe'!$A$2:$S$9990,10)</f>
        <v>55.59</v>
      </c>
      <c r="K94" s="16">
        <f>VLOOKUP($A94,'MG Universe'!$A$2:$S$9990,11)</f>
        <v>0.7298</v>
      </c>
      <c r="L94" s="78">
        <f>VLOOKUP($A94,'MG Universe'!$A$2:$S$9990,12)</f>
        <v>25.04</v>
      </c>
      <c r="M94" s="16">
        <f>VLOOKUP($A94,'MG Universe'!$A$2:$S$9990,13)</f>
        <v>0</v>
      </c>
      <c r="N94" s="79">
        <f>VLOOKUP($A94,'MG Universe'!$A$2:$S$9990,14)</f>
        <v>1</v>
      </c>
      <c r="O94" s="79">
        <f>VLOOKUP($A94,'MG Universe'!$A$2:$S$9990,15)</f>
        <v>3.01</v>
      </c>
      <c r="P94" s="15">
        <f>VLOOKUP($A94,'MG Universe'!$A$2:$S$9990,16)</f>
        <v>2.06</v>
      </c>
      <c r="Q94" s="16">
        <f>VLOOKUP($A94,'MG Universe'!$A$2:$S$9990,17)</f>
        <v>8.2699999999999996E-2</v>
      </c>
      <c r="R94" s="80">
        <f>VLOOKUP($A94,'MG Universe'!$A$2:$S$9990,18)</f>
        <v>0</v>
      </c>
      <c r="S94" s="15">
        <f>VLOOKUP($A94,'MG Universe'!$A$2:$V$9990,19)</f>
        <v>28.85</v>
      </c>
      <c r="T94" s="15">
        <f>VLOOKUP($A94,'MG Universe'!$A$2:$V$9990,20)</f>
        <v>18316237970</v>
      </c>
      <c r="U94" s="15" t="str">
        <f>VLOOKUP($A94,'MG Universe'!$A$2:$V$9990,21)</f>
        <v>Large</v>
      </c>
      <c r="V94" s="15" t="str">
        <f>VLOOKUP($A94,'MG Universe'!$A$2:$V$9990,22)</f>
        <v>Medical</v>
      </c>
    </row>
    <row r="95" spans="1:22" ht="15.75" thickBot="1" x14ac:dyDescent="0.3">
      <c r="A95" s="119" t="s">
        <v>347</v>
      </c>
      <c r="B95" s="12" t="str">
        <f>VLOOKUP($A95,'MG Universe'!$A$2:$S$9990,2)</f>
        <v>CF Industries Holdings, Inc.</v>
      </c>
      <c r="C95" s="12" t="str">
        <f>VLOOKUP($A95,'MG Universe'!$A$2:$S$9990,3)</f>
        <v>D</v>
      </c>
      <c r="D95" s="12" t="str">
        <f>VLOOKUP($A95,'MG Universe'!$A$2:$S$9990,4)</f>
        <v>S</v>
      </c>
      <c r="E95" s="12" t="str">
        <f>VLOOKUP($A95,'MG Universe'!$A$2:$S$9990,5)</f>
        <v>O</v>
      </c>
      <c r="F95" s="13" t="str">
        <f>VLOOKUP($A95,'MG Universe'!$A$2:$S$9990,6)</f>
        <v>SO</v>
      </c>
      <c r="G95" s="77">
        <f>VLOOKUP($A95,'MG Universe'!$A$2:$S$9990,7)</f>
        <v>43203</v>
      </c>
      <c r="H95" s="15">
        <f>VLOOKUP($A95,'MG Universe'!$A$2:$S$9990,8)</f>
        <v>0</v>
      </c>
      <c r="I95" s="15">
        <f>VLOOKUP($A95,'MG Universe'!$A$2:$S$9990,9)</f>
        <v>1.04</v>
      </c>
      <c r="J95" s="15">
        <f>VLOOKUP($A95,'MG Universe'!$A$2:$S$9990,10)</f>
        <v>42.66</v>
      </c>
      <c r="K95" s="16" t="str">
        <f>VLOOKUP($A95,'MG Universe'!$A$2:$S$9990,11)</f>
        <v>N/A</v>
      </c>
      <c r="L95" s="78">
        <f>VLOOKUP($A95,'MG Universe'!$A$2:$S$9990,12)</f>
        <v>41.02</v>
      </c>
      <c r="M95" s="16">
        <f>VLOOKUP($A95,'MG Universe'!$A$2:$S$9990,13)</f>
        <v>2.81E-2</v>
      </c>
      <c r="N95" s="79">
        <f>VLOOKUP($A95,'MG Universe'!$A$2:$S$9990,14)</f>
        <v>0.8</v>
      </c>
      <c r="O95" s="79">
        <f>VLOOKUP($A95,'MG Universe'!$A$2:$S$9990,15)</f>
        <v>2.5299999999999998</v>
      </c>
      <c r="P95" s="15">
        <f>VLOOKUP($A95,'MG Universe'!$A$2:$S$9990,16)</f>
        <v>-35.67</v>
      </c>
      <c r="Q95" s="16">
        <f>VLOOKUP($A95,'MG Universe'!$A$2:$S$9990,17)</f>
        <v>0.16259999999999999</v>
      </c>
      <c r="R95" s="80">
        <f>VLOOKUP($A95,'MG Universe'!$A$2:$S$9990,18)</f>
        <v>0</v>
      </c>
      <c r="S95" s="15">
        <f>VLOOKUP($A95,'MG Universe'!$A$2:$V$9990,19)</f>
        <v>10.83</v>
      </c>
      <c r="T95" s="15">
        <f>VLOOKUP($A95,'MG Universe'!$A$2:$V$9990,20)</f>
        <v>9845544024</v>
      </c>
      <c r="U95" s="15" t="str">
        <f>VLOOKUP($A95,'MG Universe'!$A$2:$V$9990,21)</f>
        <v>Mid</v>
      </c>
      <c r="V95" s="15" t="str">
        <f>VLOOKUP($A95,'MG Universe'!$A$2:$V$9990,22)</f>
        <v>Fertilizer</v>
      </c>
    </row>
    <row r="96" spans="1:22" ht="15.75" thickBot="1" x14ac:dyDescent="0.3">
      <c r="A96" s="119" t="s">
        <v>350</v>
      </c>
      <c r="B96" s="12" t="str">
        <f>VLOOKUP($A96,'MG Universe'!$A$2:$S$9990,2)</f>
        <v>Citizens Financial Group Inc</v>
      </c>
      <c r="C96" s="12" t="str">
        <f>VLOOKUP($A96,'MG Universe'!$A$2:$S$9990,3)</f>
        <v>B+</v>
      </c>
      <c r="D96" s="12" t="str">
        <f>VLOOKUP($A96,'MG Universe'!$A$2:$S$9990,4)</f>
        <v>E</v>
      </c>
      <c r="E96" s="12" t="str">
        <f>VLOOKUP($A96,'MG Universe'!$A$2:$S$9990,5)</f>
        <v>U</v>
      </c>
      <c r="F96" s="13" t="str">
        <f>VLOOKUP($A96,'MG Universe'!$A$2:$S$9990,6)</f>
        <v>EU</v>
      </c>
      <c r="G96" s="77">
        <f>VLOOKUP($A96,'MG Universe'!$A$2:$S$9990,7)</f>
        <v>43210</v>
      </c>
      <c r="H96" s="15">
        <f>VLOOKUP($A96,'MG Universe'!$A$2:$S$9990,8)</f>
        <v>102.82</v>
      </c>
      <c r="I96" s="15">
        <f>VLOOKUP($A96,'MG Universe'!$A$2:$S$9990,9)</f>
        <v>2.67</v>
      </c>
      <c r="J96" s="15">
        <f>VLOOKUP($A96,'MG Universe'!$A$2:$S$9990,10)</f>
        <v>34.450000000000003</v>
      </c>
      <c r="K96" s="16">
        <f>VLOOKUP($A96,'MG Universe'!$A$2:$S$9990,11)</f>
        <v>0.33510000000000001</v>
      </c>
      <c r="L96" s="78">
        <f>VLOOKUP($A96,'MG Universe'!$A$2:$S$9990,12)</f>
        <v>12.9</v>
      </c>
      <c r="M96" s="16">
        <f>VLOOKUP($A96,'MG Universe'!$A$2:$S$9990,13)</f>
        <v>1.8599999999999998E-2</v>
      </c>
      <c r="N96" s="79">
        <f>VLOOKUP($A96,'MG Universe'!$A$2:$S$9990,14)</f>
        <v>1.4</v>
      </c>
      <c r="O96" s="79" t="str">
        <f>VLOOKUP($A96,'MG Universe'!$A$2:$S$9990,15)</f>
        <v>N/A</v>
      </c>
      <c r="P96" s="15" t="str">
        <f>VLOOKUP($A96,'MG Universe'!$A$2:$S$9990,16)</f>
        <v>N/A</v>
      </c>
      <c r="Q96" s="16">
        <f>VLOOKUP($A96,'MG Universe'!$A$2:$S$9990,17)</f>
        <v>2.1999999999999999E-2</v>
      </c>
      <c r="R96" s="80">
        <f>VLOOKUP($A96,'MG Universe'!$A$2:$S$9990,18)</f>
        <v>4</v>
      </c>
      <c r="S96" s="15">
        <f>VLOOKUP($A96,'MG Universe'!$A$2:$V$9990,19)</f>
        <v>55.04</v>
      </c>
      <c r="T96" s="15">
        <f>VLOOKUP($A96,'MG Universe'!$A$2:$V$9990,20)</f>
        <v>16053975955</v>
      </c>
      <c r="U96" s="15" t="str">
        <f>VLOOKUP($A96,'MG Universe'!$A$2:$V$9990,21)</f>
        <v>Large</v>
      </c>
      <c r="V96" s="15" t="str">
        <f>VLOOKUP($A96,'MG Universe'!$A$2:$V$9990,22)</f>
        <v>Banks</v>
      </c>
    </row>
    <row r="97" spans="1:22" ht="15.75" thickBot="1" x14ac:dyDescent="0.3">
      <c r="A97" s="119" t="s">
        <v>358</v>
      </c>
      <c r="B97" s="12" t="str">
        <f>VLOOKUP($A97,'MG Universe'!$A$2:$S$9990,2)</f>
        <v>Church &amp; Dwight Co., Inc.</v>
      </c>
      <c r="C97" s="12" t="str">
        <f>VLOOKUP($A97,'MG Universe'!$A$2:$S$9990,3)</f>
        <v>D+</v>
      </c>
      <c r="D97" s="12" t="str">
        <f>VLOOKUP($A97,'MG Universe'!$A$2:$S$9990,4)</f>
        <v>S</v>
      </c>
      <c r="E97" s="12" t="str">
        <f>VLOOKUP($A97,'MG Universe'!$A$2:$S$9990,5)</f>
        <v>F</v>
      </c>
      <c r="F97" s="13" t="str">
        <f>VLOOKUP($A97,'MG Universe'!$A$2:$S$9990,6)</f>
        <v>SF</v>
      </c>
      <c r="G97" s="77">
        <f>VLOOKUP($A97,'MG Universe'!$A$2:$S$9990,7)</f>
        <v>43220</v>
      </c>
      <c r="H97" s="15">
        <f>VLOOKUP($A97,'MG Universe'!$A$2:$S$9990,8)</f>
        <v>60.25</v>
      </c>
      <c r="I97" s="15">
        <f>VLOOKUP($A97,'MG Universe'!$A$2:$S$9990,9)</f>
        <v>2.17</v>
      </c>
      <c r="J97" s="15">
        <f>VLOOKUP($A97,'MG Universe'!$A$2:$S$9990,10)</f>
        <v>65.37</v>
      </c>
      <c r="K97" s="16">
        <f>VLOOKUP($A97,'MG Universe'!$A$2:$S$9990,11)</f>
        <v>1.085</v>
      </c>
      <c r="L97" s="78">
        <f>VLOOKUP($A97,'MG Universe'!$A$2:$S$9990,12)</f>
        <v>30.12</v>
      </c>
      <c r="M97" s="16">
        <f>VLOOKUP($A97,'MG Universe'!$A$2:$S$9990,13)</f>
        <v>1.1599999999999999E-2</v>
      </c>
      <c r="N97" s="79">
        <f>VLOOKUP($A97,'MG Universe'!$A$2:$S$9990,14)</f>
        <v>0.2</v>
      </c>
      <c r="O97" s="79">
        <f>VLOOKUP($A97,'MG Universe'!$A$2:$S$9990,15)</f>
        <v>1.07</v>
      </c>
      <c r="P97" s="15">
        <f>VLOOKUP($A97,'MG Universe'!$A$2:$S$9990,16)</f>
        <v>-11.02</v>
      </c>
      <c r="Q97" s="16">
        <f>VLOOKUP($A97,'MG Universe'!$A$2:$S$9990,17)</f>
        <v>0.1081</v>
      </c>
      <c r="R97" s="80">
        <f>VLOOKUP($A97,'MG Universe'!$A$2:$S$9990,18)</f>
        <v>13</v>
      </c>
      <c r="S97" s="15">
        <f>VLOOKUP($A97,'MG Universe'!$A$2:$V$9990,19)</f>
        <v>21.2</v>
      </c>
      <c r="T97" s="15">
        <f>VLOOKUP($A97,'MG Universe'!$A$2:$V$9990,20)</f>
        <v>16096251886</v>
      </c>
      <c r="U97" s="15" t="str">
        <f>VLOOKUP($A97,'MG Universe'!$A$2:$V$9990,21)</f>
        <v>Large</v>
      </c>
      <c r="V97" s="15" t="str">
        <f>VLOOKUP($A97,'MG Universe'!$A$2:$V$9990,22)</f>
        <v>Personal Products</v>
      </c>
    </row>
    <row r="98" spans="1:22" ht="15.75" thickBot="1" x14ac:dyDescent="0.3">
      <c r="A98" s="119" t="s">
        <v>364</v>
      </c>
      <c r="B98" s="12" t="str">
        <f>VLOOKUP($A98,'MG Universe'!$A$2:$S$9990,2)</f>
        <v>C.H. Robinson Worldwide Inc</v>
      </c>
      <c r="C98" s="12" t="str">
        <f>VLOOKUP($A98,'MG Universe'!$A$2:$S$9990,3)</f>
        <v>C-</v>
      </c>
      <c r="D98" s="12" t="str">
        <f>VLOOKUP($A98,'MG Universe'!$A$2:$S$9990,4)</f>
        <v>S</v>
      </c>
      <c r="E98" s="12" t="str">
        <f>VLOOKUP($A98,'MG Universe'!$A$2:$S$9990,5)</f>
        <v>O</v>
      </c>
      <c r="F98" s="13" t="str">
        <f>VLOOKUP($A98,'MG Universe'!$A$2:$S$9990,6)</f>
        <v>SO</v>
      </c>
      <c r="G98" s="77">
        <f>VLOOKUP($A98,'MG Universe'!$A$2:$S$9990,7)</f>
        <v>43201</v>
      </c>
      <c r="H98" s="15">
        <f>VLOOKUP($A98,'MG Universe'!$A$2:$S$9990,8)</f>
        <v>58.82</v>
      </c>
      <c r="I98" s="15">
        <f>VLOOKUP($A98,'MG Universe'!$A$2:$S$9990,9)</f>
        <v>3.69</v>
      </c>
      <c r="J98" s="15">
        <f>VLOOKUP($A98,'MG Universe'!$A$2:$S$9990,10)</f>
        <v>88.62</v>
      </c>
      <c r="K98" s="16">
        <f>VLOOKUP($A98,'MG Universe'!$A$2:$S$9990,11)</f>
        <v>1.5065999999999999</v>
      </c>
      <c r="L98" s="78">
        <f>VLOOKUP($A98,'MG Universe'!$A$2:$S$9990,12)</f>
        <v>24.02</v>
      </c>
      <c r="M98" s="16">
        <f>VLOOKUP($A98,'MG Universe'!$A$2:$S$9990,13)</f>
        <v>2.0400000000000001E-2</v>
      </c>
      <c r="N98" s="79">
        <f>VLOOKUP($A98,'MG Universe'!$A$2:$S$9990,14)</f>
        <v>0.6</v>
      </c>
      <c r="O98" s="79">
        <f>VLOOKUP($A98,'MG Universe'!$A$2:$S$9990,15)</f>
        <v>1.26</v>
      </c>
      <c r="P98" s="15">
        <f>VLOOKUP($A98,'MG Universe'!$A$2:$S$9990,16)</f>
        <v>-2.12</v>
      </c>
      <c r="Q98" s="16">
        <f>VLOOKUP($A98,'MG Universe'!$A$2:$S$9990,17)</f>
        <v>7.7600000000000002E-2</v>
      </c>
      <c r="R98" s="80">
        <f>VLOOKUP($A98,'MG Universe'!$A$2:$S$9990,18)</f>
        <v>20</v>
      </c>
      <c r="S98" s="15">
        <f>VLOOKUP($A98,'MG Universe'!$A$2:$V$9990,19)</f>
        <v>30.53</v>
      </c>
      <c r="T98" s="15">
        <f>VLOOKUP($A98,'MG Universe'!$A$2:$V$9990,20)</f>
        <v>12185604857</v>
      </c>
      <c r="U98" s="15" t="str">
        <f>VLOOKUP($A98,'MG Universe'!$A$2:$V$9990,21)</f>
        <v>Large</v>
      </c>
      <c r="V98" s="15" t="str">
        <f>VLOOKUP($A98,'MG Universe'!$A$2:$V$9990,22)</f>
        <v>Freight</v>
      </c>
    </row>
    <row r="99" spans="1:22" ht="15.75" thickBot="1" x14ac:dyDescent="0.3">
      <c r="A99" s="119" t="s">
        <v>371</v>
      </c>
      <c r="B99" s="12" t="str">
        <f>VLOOKUP($A99,'MG Universe'!$A$2:$S$9990,2)</f>
        <v>Charter Communications Inc</v>
      </c>
      <c r="C99" s="12" t="str">
        <f>VLOOKUP($A99,'MG Universe'!$A$2:$S$9990,3)</f>
        <v>C-</v>
      </c>
      <c r="D99" s="12" t="str">
        <f>VLOOKUP($A99,'MG Universe'!$A$2:$S$9990,4)</f>
        <v>S</v>
      </c>
      <c r="E99" s="12" t="str">
        <f>VLOOKUP($A99,'MG Universe'!$A$2:$S$9990,5)</f>
        <v>U</v>
      </c>
      <c r="F99" s="13" t="str">
        <f>VLOOKUP($A99,'MG Universe'!$A$2:$S$9990,6)</f>
        <v>SU</v>
      </c>
      <c r="G99" s="77">
        <f>VLOOKUP($A99,'MG Universe'!$A$2:$S$9990,7)</f>
        <v>43221</v>
      </c>
      <c r="H99" s="15">
        <f>VLOOKUP($A99,'MG Universe'!$A$2:$S$9990,8)</f>
        <v>472.5</v>
      </c>
      <c r="I99" s="15">
        <f>VLOOKUP($A99,'MG Universe'!$A$2:$S$9990,9)</f>
        <v>12.27</v>
      </c>
      <c r="J99" s="15">
        <f>VLOOKUP($A99,'MG Universe'!$A$2:$S$9990,10)</f>
        <v>337</v>
      </c>
      <c r="K99" s="16">
        <f>VLOOKUP($A99,'MG Universe'!$A$2:$S$9990,11)</f>
        <v>0.71319999999999995</v>
      </c>
      <c r="L99" s="78">
        <f>VLOOKUP($A99,'MG Universe'!$A$2:$S$9990,12)</f>
        <v>27.47</v>
      </c>
      <c r="M99" s="16">
        <f>VLOOKUP($A99,'MG Universe'!$A$2:$S$9990,13)</f>
        <v>0</v>
      </c>
      <c r="N99" s="79">
        <f>VLOOKUP($A99,'MG Universe'!$A$2:$S$9990,14)</f>
        <v>1.3</v>
      </c>
      <c r="O99" s="79">
        <f>VLOOKUP($A99,'MG Universe'!$A$2:$S$9990,15)</f>
        <v>0.21</v>
      </c>
      <c r="P99" s="15">
        <f>VLOOKUP($A99,'MG Universe'!$A$2:$S$9990,16)</f>
        <v>-420.16</v>
      </c>
      <c r="Q99" s="16">
        <f>VLOOKUP($A99,'MG Universe'!$A$2:$S$9990,17)</f>
        <v>9.4799999999999995E-2</v>
      </c>
      <c r="R99" s="80">
        <f>VLOOKUP($A99,'MG Universe'!$A$2:$S$9990,18)</f>
        <v>0</v>
      </c>
      <c r="S99" s="15">
        <f>VLOOKUP($A99,'MG Universe'!$A$2:$V$9990,19)</f>
        <v>70.94</v>
      </c>
      <c r="T99" s="15">
        <f>VLOOKUP($A99,'MG Universe'!$A$2:$V$9990,20)</f>
        <v>77145231200</v>
      </c>
      <c r="U99" s="15" t="str">
        <f>VLOOKUP($A99,'MG Universe'!$A$2:$V$9990,21)</f>
        <v>Large</v>
      </c>
      <c r="V99" s="15" t="str">
        <f>VLOOKUP($A99,'MG Universe'!$A$2:$V$9990,22)</f>
        <v>Media Entertainment</v>
      </c>
    </row>
    <row r="100" spans="1:22" ht="15.75" thickBot="1" x14ac:dyDescent="0.3">
      <c r="A100" s="119" t="s">
        <v>376</v>
      </c>
      <c r="B100" s="12" t="str">
        <f>VLOOKUP($A100,'MG Universe'!$A$2:$S$9990,2)</f>
        <v>Cigna Holding Co</v>
      </c>
      <c r="C100" s="12" t="str">
        <f>VLOOKUP($A100,'MG Universe'!$A$2:$S$9990,3)</f>
        <v>C+</v>
      </c>
      <c r="D100" s="12" t="str">
        <f>VLOOKUP($A100,'MG Universe'!$A$2:$S$9990,4)</f>
        <v>E</v>
      </c>
      <c r="E100" s="12" t="str">
        <f>VLOOKUP($A100,'MG Universe'!$A$2:$S$9990,5)</f>
        <v>F</v>
      </c>
      <c r="F100" s="13" t="str">
        <f>VLOOKUP($A100,'MG Universe'!$A$2:$S$9990,6)</f>
        <v>EF</v>
      </c>
      <c r="G100" s="77">
        <f>VLOOKUP($A100,'MG Universe'!$A$2:$S$9990,7)</f>
        <v>43487</v>
      </c>
      <c r="H100" s="15">
        <f>VLOOKUP($A100,'MG Universe'!$A$2:$S$9990,8)</f>
        <v>230.49</v>
      </c>
      <c r="I100" s="15">
        <f>VLOOKUP($A100,'MG Universe'!$A$2:$S$9990,9)</f>
        <v>9.31</v>
      </c>
      <c r="J100" s="15">
        <f>VLOOKUP($A100,'MG Universe'!$A$2:$S$9990,10)</f>
        <v>192.07</v>
      </c>
      <c r="K100" s="16">
        <f>VLOOKUP($A100,'MG Universe'!$A$2:$S$9990,11)</f>
        <v>0.83330000000000004</v>
      </c>
      <c r="L100" s="78">
        <f>VLOOKUP($A100,'MG Universe'!$A$2:$S$9990,12)</f>
        <v>20.63</v>
      </c>
      <c r="M100" s="16">
        <f>VLOOKUP($A100,'MG Universe'!$A$2:$S$9990,13)</f>
        <v>2.0000000000000001E-4</v>
      </c>
      <c r="N100" s="79">
        <f>VLOOKUP($A100,'MG Universe'!$A$2:$S$9990,14)</f>
        <v>0.7</v>
      </c>
      <c r="O100" s="79" t="str">
        <f>VLOOKUP($A100,'MG Universe'!$A$2:$S$9990,15)</f>
        <v>N/A</v>
      </c>
      <c r="P100" s="15" t="str">
        <f>VLOOKUP($A100,'MG Universe'!$A$2:$S$9990,16)</f>
        <v>N/A</v>
      </c>
      <c r="Q100" s="16">
        <f>VLOOKUP($A100,'MG Universe'!$A$2:$S$9990,17)</f>
        <v>6.0699999999999997E-2</v>
      </c>
      <c r="R100" s="80">
        <f>VLOOKUP($A100,'MG Universe'!$A$2:$S$9990,18)</f>
        <v>0</v>
      </c>
      <c r="S100" s="15">
        <f>VLOOKUP($A100,'MG Universe'!$A$2:$V$9990,19)</f>
        <v>122.31</v>
      </c>
      <c r="T100" s="15">
        <f>VLOOKUP($A100,'MG Universe'!$A$2:$V$9990,20)</f>
        <v>73164075469</v>
      </c>
      <c r="U100" s="15" t="str">
        <f>VLOOKUP($A100,'MG Universe'!$A$2:$V$9990,21)</f>
        <v>Large</v>
      </c>
      <c r="V100" s="15" t="str">
        <f>VLOOKUP($A100,'MG Universe'!$A$2:$V$9990,22)</f>
        <v>Insurance</v>
      </c>
    </row>
    <row r="101" spans="1:22" ht="15.75" thickBot="1" x14ac:dyDescent="0.3">
      <c r="A101" s="119" t="s">
        <v>50</v>
      </c>
      <c r="B101" s="12" t="str">
        <f>VLOOKUP($A101,'MG Universe'!$A$2:$S$9990,2)</f>
        <v>Cincinnati Financial Corporation</v>
      </c>
      <c r="C101" s="12" t="str">
        <f>VLOOKUP($A101,'MG Universe'!$A$2:$S$9990,3)</f>
        <v>A</v>
      </c>
      <c r="D101" s="12" t="str">
        <f>VLOOKUP($A101,'MG Universe'!$A$2:$S$9990,4)</f>
        <v>D</v>
      </c>
      <c r="E101" s="12" t="str">
        <f>VLOOKUP($A101,'MG Universe'!$A$2:$S$9990,5)</f>
        <v>U</v>
      </c>
      <c r="F101" s="13" t="str">
        <f>VLOOKUP($A101,'MG Universe'!$A$2:$S$9990,6)</f>
        <v>DU</v>
      </c>
      <c r="G101" s="77">
        <f>VLOOKUP($A101,'MG Universe'!$A$2:$S$9990,7)</f>
        <v>43466</v>
      </c>
      <c r="H101" s="15">
        <f>VLOOKUP($A101,'MG Universe'!$A$2:$S$9990,8)</f>
        <v>155.08000000000001</v>
      </c>
      <c r="I101" s="15">
        <f>VLOOKUP($A101,'MG Universe'!$A$2:$S$9990,9)</f>
        <v>4.82</v>
      </c>
      <c r="J101" s="15">
        <f>VLOOKUP($A101,'MG Universe'!$A$2:$S$9990,10)</f>
        <v>82.47</v>
      </c>
      <c r="K101" s="16">
        <f>VLOOKUP($A101,'MG Universe'!$A$2:$S$9990,11)</f>
        <v>0.53180000000000005</v>
      </c>
      <c r="L101" s="78">
        <f>VLOOKUP($A101,'MG Universe'!$A$2:$S$9990,12)</f>
        <v>17.11</v>
      </c>
      <c r="M101" s="16">
        <f>VLOOKUP($A101,'MG Universe'!$A$2:$S$9990,13)</f>
        <v>2.4299999999999999E-2</v>
      </c>
      <c r="N101" s="79">
        <f>VLOOKUP($A101,'MG Universe'!$A$2:$S$9990,14)</f>
        <v>0.6</v>
      </c>
      <c r="O101" s="79" t="str">
        <f>VLOOKUP($A101,'MG Universe'!$A$2:$S$9990,15)</f>
        <v>N/A</v>
      </c>
      <c r="P101" s="15" t="str">
        <f>VLOOKUP($A101,'MG Universe'!$A$2:$S$9990,16)</f>
        <v>N/A</v>
      </c>
      <c r="Q101" s="16">
        <f>VLOOKUP($A101,'MG Universe'!$A$2:$S$9990,17)</f>
        <v>4.2999999999999997E-2</v>
      </c>
      <c r="R101" s="80">
        <f>VLOOKUP($A101,'MG Universe'!$A$2:$S$9990,18)</f>
        <v>20</v>
      </c>
      <c r="S101" s="15">
        <f>VLOOKUP($A101,'MG Universe'!$A$2:$V$9990,19)</f>
        <v>76.19</v>
      </c>
      <c r="T101" s="15">
        <f>VLOOKUP($A101,'MG Universe'!$A$2:$V$9990,20)</f>
        <v>13421003058</v>
      </c>
      <c r="U101" s="15" t="str">
        <f>VLOOKUP($A101,'MG Universe'!$A$2:$V$9990,21)</f>
        <v>Large</v>
      </c>
      <c r="V101" s="15" t="str">
        <f>VLOOKUP($A101,'MG Universe'!$A$2:$V$9990,22)</f>
        <v>Insurance</v>
      </c>
    </row>
    <row r="102" spans="1:22" ht="15.75" thickBot="1" x14ac:dyDescent="0.3">
      <c r="A102" s="119" t="s">
        <v>384</v>
      </c>
      <c r="B102" s="12" t="str">
        <f>VLOOKUP($A102,'MG Universe'!$A$2:$S$9990,2)</f>
        <v>Colgate-Palmolive Company</v>
      </c>
      <c r="C102" s="12" t="str">
        <f>VLOOKUP($A102,'MG Universe'!$A$2:$S$9990,3)</f>
        <v>C</v>
      </c>
      <c r="D102" s="12" t="str">
        <f>VLOOKUP($A102,'MG Universe'!$A$2:$S$9990,4)</f>
        <v>S</v>
      </c>
      <c r="E102" s="12" t="str">
        <f>VLOOKUP($A102,'MG Universe'!$A$2:$S$9990,5)</f>
        <v>O</v>
      </c>
      <c r="F102" s="13" t="str">
        <f>VLOOKUP($A102,'MG Universe'!$A$2:$S$9990,6)</f>
        <v>SO</v>
      </c>
      <c r="G102" s="77">
        <f>VLOOKUP($A102,'MG Universe'!$A$2:$S$9990,7)</f>
        <v>43275</v>
      </c>
      <c r="H102" s="15">
        <f>VLOOKUP($A102,'MG Universe'!$A$2:$S$9990,8)</f>
        <v>33.18</v>
      </c>
      <c r="I102" s="15">
        <f>VLOOKUP($A102,'MG Universe'!$A$2:$S$9990,9)</f>
        <v>2.48</v>
      </c>
      <c r="J102" s="15">
        <f>VLOOKUP($A102,'MG Universe'!$A$2:$S$9990,10)</f>
        <v>65.19</v>
      </c>
      <c r="K102" s="16">
        <f>VLOOKUP($A102,'MG Universe'!$A$2:$S$9990,11)</f>
        <v>1.9646999999999999</v>
      </c>
      <c r="L102" s="78">
        <f>VLOOKUP($A102,'MG Universe'!$A$2:$S$9990,12)</f>
        <v>26.29</v>
      </c>
      <c r="M102" s="16">
        <f>VLOOKUP($A102,'MG Universe'!$A$2:$S$9990,13)</f>
        <v>2.4400000000000002E-2</v>
      </c>
      <c r="N102" s="79">
        <f>VLOOKUP($A102,'MG Universe'!$A$2:$S$9990,14)</f>
        <v>0.8</v>
      </c>
      <c r="O102" s="79">
        <f>VLOOKUP($A102,'MG Universe'!$A$2:$S$9990,15)</f>
        <v>1.08</v>
      </c>
      <c r="P102" s="15">
        <f>VLOOKUP($A102,'MG Universe'!$A$2:$S$9990,16)</f>
        <v>-9.9499999999999993</v>
      </c>
      <c r="Q102" s="16">
        <f>VLOOKUP($A102,'MG Universe'!$A$2:$S$9990,17)</f>
        <v>8.8900000000000007E-2</v>
      </c>
      <c r="R102" s="80">
        <f>VLOOKUP($A102,'MG Universe'!$A$2:$S$9990,18)</f>
        <v>20</v>
      </c>
      <c r="S102" s="15">
        <f>VLOOKUP($A102,'MG Universe'!$A$2:$V$9990,19)</f>
        <v>0</v>
      </c>
      <c r="T102" s="15">
        <f>VLOOKUP($A102,'MG Universe'!$A$2:$V$9990,20)</f>
        <v>56540592917</v>
      </c>
      <c r="U102" s="15" t="str">
        <f>VLOOKUP($A102,'MG Universe'!$A$2:$V$9990,21)</f>
        <v>Large</v>
      </c>
      <c r="V102" s="15" t="str">
        <f>VLOOKUP($A102,'MG Universe'!$A$2:$V$9990,22)</f>
        <v>Personal Products</v>
      </c>
    </row>
    <row r="103" spans="1:22" ht="15.75" thickBot="1" x14ac:dyDescent="0.3">
      <c r="A103" s="119" t="s">
        <v>399</v>
      </c>
      <c r="B103" s="12" t="str">
        <f>VLOOKUP($A103,'MG Universe'!$A$2:$S$9990,2)</f>
        <v>Clorox Co</v>
      </c>
      <c r="C103" s="12" t="str">
        <f>VLOOKUP($A103,'MG Universe'!$A$2:$S$9990,3)</f>
        <v>C-</v>
      </c>
      <c r="D103" s="12" t="str">
        <f>VLOOKUP($A103,'MG Universe'!$A$2:$S$9990,4)</f>
        <v>S</v>
      </c>
      <c r="E103" s="12" t="str">
        <f>VLOOKUP($A103,'MG Universe'!$A$2:$S$9990,5)</f>
        <v>O</v>
      </c>
      <c r="F103" s="13" t="str">
        <f>VLOOKUP($A103,'MG Universe'!$A$2:$S$9990,6)</f>
        <v>SO</v>
      </c>
      <c r="G103" s="77">
        <f>VLOOKUP($A103,'MG Universe'!$A$2:$S$9990,7)</f>
        <v>43230</v>
      </c>
      <c r="H103" s="15">
        <f>VLOOKUP($A103,'MG Universe'!$A$2:$S$9990,8)</f>
        <v>86.65</v>
      </c>
      <c r="I103" s="15">
        <f>VLOOKUP($A103,'MG Universe'!$A$2:$S$9990,9)</f>
        <v>5.29</v>
      </c>
      <c r="J103" s="15">
        <f>VLOOKUP($A103,'MG Universe'!$A$2:$S$9990,10)</f>
        <v>158.38</v>
      </c>
      <c r="K103" s="16">
        <f>VLOOKUP($A103,'MG Universe'!$A$2:$S$9990,11)</f>
        <v>1.8278000000000001</v>
      </c>
      <c r="L103" s="78">
        <f>VLOOKUP($A103,'MG Universe'!$A$2:$S$9990,12)</f>
        <v>29.94</v>
      </c>
      <c r="M103" s="16">
        <f>VLOOKUP($A103,'MG Universe'!$A$2:$S$9990,13)</f>
        <v>2.0199999999999999E-2</v>
      </c>
      <c r="N103" s="79">
        <f>VLOOKUP($A103,'MG Universe'!$A$2:$S$9990,14)</f>
        <v>0.3</v>
      </c>
      <c r="O103" s="79">
        <f>VLOOKUP($A103,'MG Universe'!$A$2:$S$9990,15)</f>
        <v>1.18</v>
      </c>
      <c r="P103" s="15">
        <f>VLOOKUP($A103,'MG Universe'!$A$2:$S$9990,16)</f>
        <v>-16.940000000000001</v>
      </c>
      <c r="Q103" s="16">
        <f>VLOOKUP($A103,'MG Universe'!$A$2:$S$9990,17)</f>
        <v>0.1072</v>
      </c>
      <c r="R103" s="80">
        <f>VLOOKUP($A103,'MG Universe'!$A$2:$S$9990,18)</f>
        <v>20</v>
      </c>
      <c r="S103" s="15">
        <f>VLOOKUP($A103,'MG Universe'!$A$2:$V$9990,19)</f>
        <v>23.95</v>
      </c>
      <c r="T103" s="15">
        <f>VLOOKUP($A103,'MG Universe'!$A$2:$V$9990,20)</f>
        <v>20217524383</v>
      </c>
      <c r="U103" s="15" t="str">
        <f>VLOOKUP($A103,'MG Universe'!$A$2:$V$9990,21)</f>
        <v>Large</v>
      </c>
      <c r="V103" s="15" t="str">
        <f>VLOOKUP($A103,'MG Universe'!$A$2:$V$9990,22)</f>
        <v>Household Goods</v>
      </c>
    </row>
    <row r="104" spans="1:22" ht="15.75" thickBot="1" x14ac:dyDescent="0.3">
      <c r="A104" s="119" t="s">
        <v>402</v>
      </c>
      <c r="B104" s="12" t="str">
        <f>VLOOKUP($A104,'MG Universe'!$A$2:$S$9990,2)</f>
        <v>Comerica Incorporated</v>
      </c>
      <c r="C104" s="12" t="str">
        <f>VLOOKUP($A104,'MG Universe'!$A$2:$S$9990,3)</f>
        <v>B</v>
      </c>
      <c r="D104" s="12" t="str">
        <f>VLOOKUP($A104,'MG Universe'!$A$2:$S$9990,4)</f>
        <v>E</v>
      </c>
      <c r="E104" s="12" t="str">
        <f>VLOOKUP($A104,'MG Universe'!$A$2:$S$9990,5)</f>
        <v>U</v>
      </c>
      <c r="F104" s="13" t="str">
        <f>VLOOKUP($A104,'MG Universe'!$A$2:$S$9990,6)</f>
        <v>EU</v>
      </c>
      <c r="G104" s="77">
        <f>VLOOKUP($A104,'MG Universe'!$A$2:$S$9990,7)</f>
        <v>43255</v>
      </c>
      <c r="H104" s="15">
        <f>VLOOKUP($A104,'MG Universe'!$A$2:$S$9990,8)</f>
        <v>117.62</v>
      </c>
      <c r="I104" s="15">
        <f>VLOOKUP($A104,'MG Universe'!$A$2:$S$9990,9)</f>
        <v>4.3499999999999996</v>
      </c>
      <c r="J104" s="15">
        <f>VLOOKUP($A104,'MG Universe'!$A$2:$S$9990,10)</f>
        <v>79.53</v>
      </c>
      <c r="K104" s="16">
        <f>VLOOKUP($A104,'MG Universe'!$A$2:$S$9990,11)</f>
        <v>0.67620000000000002</v>
      </c>
      <c r="L104" s="78">
        <f>VLOOKUP($A104,'MG Universe'!$A$2:$S$9990,12)</f>
        <v>18.28</v>
      </c>
      <c r="M104" s="16">
        <f>VLOOKUP($A104,'MG Universe'!$A$2:$S$9990,13)</f>
        <v>1.37E-2</v>
      </c>
      <c r="N104" s="79">
        <f>VLOOKUP($A104,'MG Universe'!$A$2:$S$9990,14)</f>
        <v>1.4</v>
      </c>
      <c r="O104" s="79" t="str">
        <f>VLOOKUP($A104,'MG Universe'!$A$2:$S$9990,15)</f>
        <v>N/A</v>
      </c>
      <c r="P104" s="15" t="str">
        <f>VLOOKUP($A104,'MG Universe'!$A$2:$S$9990,16)</f>
        <v>N/A</v>
      </c>
      <c r="Q104" s="16">
        <f>VLOOKUP($A104,'MG Universe'!$A$2:$S$9990,17)</f>
        <v>4.8899999999999999E-2</v>
      </c>
      <c r="R104" s="80">
        <f>VLOOKUP($A104,'MG Universe'!$A$2:$S$9990,18)</f>
        <v>8</v>
      </c>
      <c r="S104" s="15">
        <f>VLOOKUP($A104,'MG Universe'!$A$2:$V$9990,19)</f>
        <v>81.13</v>
      </c>
      <c r="T104" s="15">
        <f>VLOOKUP($A104,'MG Universe'!$A$2:$V$9990,20)</f>
        <v>12732752804</v>
      </c>
      <c r="U104" s="15" t="str">
        <f>VLOOKUP($A104,'MG Universe'!$A$2:$V$9990,21)</f>
        <v>Large</v>
      </c>
      <c r="V104" s="15" t="str">
        <f>VLOOKUP($A104,'MG Universe'!$A$2:$V$9990,22)</f>
        <v>Banks</v>
      </c>
    </row>
    <row r="105" spans="1:22" ht="15.75" thickBot="1" x14ac:dyDescent="0.3">
      <c r="A105" s="119" t="s">
        <v>407</v>
      </c>
      <c r="B105" s="12" t="str">
        <f>VLOOKUP($A105,'MG Universe'!$A$2:$S$9990,2)</f>
        <v>Comcast Corporation</v>
      </c>
      <c r="C105" s="12" t="str">
        <f>VLOOKUP($A105,'MG Universe'!$A$2:$S$9990,3)</f>
        <v>B</v>
      </c>
      <c r="D105" s="12" t="str">
        <f>VLOOKUP($A105,'MG Universe'!$A$2:$S$9990,4)</f>
        <v>D</v>
      </c>
      <c r="E105" s="12" t="str">
        <f>VLOOKUP($A105,'MG Universe'!$A$2:$S$9990,5)</f>
        <v>U</v>
      </c>
      <c r="F105" s="13" t="str">
        <f>VLOOKUP($A105,'MG Universe'!$A$2:$S$9990,6)</f>
        <v>DU</v>
      </c>
      <c r="G105" s="77">
        <f>VLOOKUP($A105,'MG Universe'!$A$2:$S$9990,7)</f>
        <v>43476</v>
      </c>
      <c r="H105" s="15">
        <f>VLOOKUP($A105,'MG Universe'!$A$2:$S$9990,8)</f>
        <v>107.49</v>
      </c>
      <c r="I105" s="15">
        <f>VLOOKUP($A105,'MG Universe'!$A$2:$S$9990,9)</f>
        <v>2.79</v>
      </c>
      <c r="J105" s="15">
        <f>VLOOKUP($A105,'MG Universe'!$A$2:$S$9990,10)</f>
        <v>36.770000000000003</v>
      </c>
      <c r="K105" s="16">
        <f>VLOOKUP($A105,'MG Universe'!$A$2:$S$9990,11)</f>
        <v>0.34210000000000002</v>
      </c>
      <c r="L105" s="78">
        <f>VLOOKUP($A105,'MG Universe'!$A$2:$S$9990,12)</f>
        <v>13.18</v>
      </c>
      <c r="M105" s="16">
        <f>VLOOKUP($A105,'MG Universe'!$A$2:$S$9990,13)</f>
        <v>1.7100000000000001E-2</v>
      </c>
      <c r="N105" s="79">
        <f>VLOOKUP($A105,'MG Universe'!$A$2:$S$9990,14)</f>
        <v>1</v>
      </c>
      <c r="O105" s="79">
        <f>VLOOKUP($A105,'MG Universe'!$A$2:$S$9990,15)</f>
        <v>1.18</v>
      </c>
      <c r="P105" s="15">
        <f>VLOOKUP($A105,'MG Universe'!$A$2:$S$9990,16)</f>
        <v>-22.75</v>
      </c>
      <c r="Q105" s="16">
        <f>VLOOKUP($A105,'MG Universe'!$A$2:$S$9990,17)</f>
        <v>2.3400000000000001E-2</v>
      </c>
      <c r="R105" s="80">
        <f>VLOOKUP($A105,'MG Universe'!$A$2:$S$9990,18)</f>
        <v>10</v>
      </c>
      <c r="S105" s="15">
        <f>VLOOKUP($A105,'MG Universe'!$A$2:$V$9990,19)</f>
        <v>29.05</v>
      </c>
      <c r="T105" s="15">
        <f>VLOOKUP($A105,'MG Universe'!$A$2:$V$9990,20)</f>
        <v>167285300932</v>
      </c>
      <c r="U105" s="15" t="str">
        <f>VLOOKUP($A105,'MG Universe'!$A$2:$V$9990,21)</f>
        <v>Large</v>
      </c>
      <c r="V105" s="15" t="str">
        <f>VLOOKUP($A105,'MG Universe'!$A$2:$V$9990,22)</f>
        <v>Telecom</v>
      </c>
    </row>
    <row r="106" spans="1:22" ht="15.75" thickBot="1" x14ac:dyDescent="0.3">
      <c r="A106" s="119" t="s">
        <v>409</v>
      </c>
      <c r="B106" s="12" t="str">
        <f>VLOOKUP($A106,'MG Universe'!$A$2:$S$9990,2)</f>
        <v>CME Group Inc</v>
      </c>
      <c r="C106" s="12" t="str">
        <f>VLOOKUP($A106,'MG Universe'!$A$2:$S$9990,3)</f>
        <v>D+</v>
      </c>
      <c r="D106" s="12" t="str">
        <f>VLOOKUP($A106,'MG Universe'!$A$2:$S$9990,4)</f>
        <v>S</v>
      </c>
      <c r="E106" s="12" t="str">
        <f>VLOOKUP($A106,'MG Universe'!$A$2:$S$9990,5)</f>
        <v>U</v>
      </c>
      <c r="F106" s="13" t="str">
        <f>VLOOKUP($A106,'MG Universe'!$A$2:$S$9990,6)</f>
        <v>SU</v>
      </c>
      <c r="G106" s="77">
        <f>VLOOKUP($A106,'MG Universe'!$A$2:$S$9990,7)</f>
        <v>43235</v>
      </c>
      <c r="H106" s="15">
        <f>VLOOKUP($A106,'MG Universe'!$A$2:$S$9990,8)</f>
        <v>266.75</v>
      </c>
      <c r="I106" s="15">
        <f>VLOOKUP($A106,'MG Universe'!$A$2:$S$9990,9)</f>
        <v>6.93</v>
      </c>
      <c r="J106" s="15">
        <f>VLOOKUP($A106,'MG Universe'!$A$2:$S$9990,10)</f>
        <v>181.54</v>
      </c>
      <c r="K106" s="16">
        <f>VLOOKUP($A106,'MG Universe'!$A$2:$S$9990,11)</f>
        <v>0.68059999999999998</v>
      </c>
      <c r="L106" s="78">
        <f>VLOOKUP($A106,'MG Universe'!$A$2:$S$9990,12)</f>
        <v>26.2</v>
      </c>
      <c r="M106" s="16">
        <f>VLOOKUP($A106,'MG Universe'!$A$2:$S$9990,13)</f>
        <v>1.4500000000000001E-2</v>
      </c>
      <c r="N106" s="79">
        <f>VLOOKUP($A106,'MG Universe'!$A$2:$S$9990,14)</f>
        <v>0.3</v>
      </c>
      <c r="O106" s="79">
        <f>VLOOKUP($A106,'MG Universe'!$A$2:$S$9990,15)</f>
        <v>1.04</v>
      </c>
      <c r="P106" s="15">
        <f>VLOOKUP($A106,'MG Universe'!$A$2:$S$9990,16)</f>
        <v>-17.88</v>
      </c>
      <c r="Q106" s="16">
        <f>VLOOKUP($A106,'MG Universe'!$A$2:$S$9990,17)</f>
        <v>8.8499999999999995E-2</v>
      </c>
      <c r="R106" s="80">
        <f>VLOOKUP($A106,'MG Universe'!$A$2:$S$9990,18)</f>
        <v>7</v>
      </c>
      <c r="S106" s="15">
        <f>VLOOKUP($A106,'MG Universe'!$A$2:$V$9990,19)</f>
        <v>97.31</v>
      </c>
      <c r="T106" s="15">
        <f>VLOOKUP($A106,'MG Universe'!$A$2:$V$9990,20)</f>
        <v>64950289557</v>
      </c>
      <c r="U106" s="15" t="str">
        <f>VLOOKUP($A106,'MG Universe'!$A$2:$V$9990,21)</f>
        <v>Large</v>
      </c>
      <c r="V106" s="15" t="str">
        <f>VLOOKUP($A106,'MG Universe'!$A$2:$V$9990,22)</f>
        <v>Financial Services</v>
      </c>
    </row>
    <row r="107" spans="1:22" ht="15.75" thickBot="1" x14ac:dyDescent="0.3">
      <c r="A107" s="119" t="s">
        <v>411</v>
      </c>
      <c r="B107" s="12" t="str">
        <f>VLOOKUP($A107,'MG Universe'!$A$2:$S$9990,2)</f>
        <v>Chipotle Mexican Grill, Inc.</v>
      </c>
      <c r="C107" s="12" t="str">
        <f>VLOOKUP($A107,'MG Universe'!$A$2:$S$9990,3)</f>
        <v>F</v>
      </c>
      <c r="D107" s="12" t="str">
        <f>VLOOKUP($A107,'MG Universe'!$A$2:$S$9990,4)</f>
        <v>S</v>
      </c>
      <c r="E107" s="12" t="str">
        <f>VLOOKUP($A107,'MG Universe'!$A$2:$S$9990,5)</f>
        <v>O</v>
      </c>
      <c r="F107" s="13" t="str">
        <f>VLOOKUP($A107,'MG Universe'!$A$2:$S$9990,6)</f>
        <v>SO</v>
      </c>
      <c r="G107" s="77">
        <f>VLOOKUP($A107,'MG Universe'!$A$2:$S$9990,7)</f>
        <v>43274</v>
      </c>
      <c r="H107" s="15">
        <f>VLOOKUP($A107,'MG Universe'!$A$2:$S$9990,8)</f>
        <v>0</v>
      </c>
      <c r="I107" s="15">
        <f>VLOOKUP($A107,'MG Universe'!$A$2:$S$9990,9)</f>
        <v>7.35</v>
      </c>
      <c r="J107" s="15">
        <f>VLOOKUP($A107,'MG Universe'!$A$2:$S$9990,10)</f>
        <v>527.91999999999996</v>
      </c>
      <c r="K107" s="16" t="str">
        <f>VLOOKUP($A107,'MG Universe'!$A$2:$S$9990,11)</f>
        <v>N/A</v>
      </c>
      <c r="L107" s="78">
        <f>VLOOKUP($A107,'MG Universe'!$A$2:$S$9990,12)</f>
        <v>71.83</v>
      </c>
      <c r="M107" s="16">
        <f>VLOOKUP($A107,'MG Universe'!$A$2:$S$9990,13)</f>
        <v>0</v>
      </c>
      <c r="N107" s="79">
        <f>VLOOKUP($A107,'MG Universe'!$A$2:$S$9990,14)</f>
        <v>0.6</v>
      </c>
      <c r="O107" s="79">
        <f>VLOOKUP($A107,'MG Universe'!$A$2:$S$9990,15)</f>
        <v>1.72</v>
      </c>
      <c r="P107" s="15">
        <f>VLOOKUP($A107,'MG Universe'!$A$2:$S$9990,16)</f>
        <v>-3.68</v>
      </c>
      <c r="Q107" s="16">
        <f>VLOOKUP($A107,'MG Universe'!$A$2:$S$9990,17)</f>
        <v>0.31659999999999999</v>
      </c>
      <c r="R107" s="80">
        <f>VLOOKUP($A107,'MG Universe'!$A$2:$S$9990,18)</f>
        <v>0</v>
      </c>
      <c r="S107" s="15">
        <f>VLOOKUP($A107,'MG Universe'!$A$2:$V$9990,19)</f>
        <v>92.43</v>
      </c>
      <c r="T107" s="15">
        <f>VLOOKUP($A107,'MG Universe'!$A$2:$V$9990,20)</f>
        <v>14669312565</v>
      </c>
      <c r="U107" s="15" t="str">
        <f>VLOOKUP($A107,'MG Universe'!$A$2:$V$9990,21)</f>
        <v>Large</v>
      </c>
      <c r="V107" s="15" t="str">
        <f>VLOOKUP($A107,'MG Universe'!$A$2:$V$9990,22)</f>
        <v>Restaurants</v>
      </c>
    </row>
    <row r="108" spans="1:22" ht="15.75" thickBot="1" x14ac:dyDescent="0.3">
      <c r="A108" s="119" t="s">
        <v>413</v>
      </c>
      <c r="B108" s="12" t="str">
        <f>VLOOKUP($A108,'MG Universe'!$A$2:$S$9990,2)</f>
        <v>Cummins Inc.</v>
      </c>
      <c r="C108" s="12" t="str">
        <f>VLOOKUP($A108,'MG Universe'!$A$2:$S$9990,3)</f>
        <v>B-</v>
      </c>
      <c r="D108" s="12" t="str">
        <f>VLOOKUP($A108,'MG Universe'!$A$2:$S$9990,4)</f>
        <v>D</v>
      </c>
      <c r="E108" s="12" t="str">
        <f>VLOOKUP($A108,'MG Universe'!$A$2:$S$9990,5)</f>
        <v>O</v>
      </c>
      <c r="F108" s="13" t="str">
        <f>VLOOKUP($A108,'MG Universe'!$A$2:$S$9990,6)</f>
        <v>DO</v>
      </c>
      <c r="G108" s="77">
        <f>VLOOKUP($A108,'MG Universe'!$A$2:$S$9990,7)</f>
        <v>43485</v>
      </c>
      <c r="H108" s="15">
        <f>VLOOKUP($A108,'MG Universe'!$A$2:$S$9990,8)</f>
        <v>105.22</v>
      </c>
      <c r="I108" s="15">
        <f>VLOOKUP($A108,'MG Universe'!$A$2:$S$9990,9)</f>
        <v>9.2799999999999994</v>
      </c>
      <c r="J108" s="15">
        <f>VLOOKUP($A108,'MG Universe'!$A$2:$S$9990,10)</f>
        <v>148.75</v>
      </c>
      <c r="K108" s="16">
        <f>VLOOKUP($A108,'MG Universe'!$A$2:$S$9990,11)</f>
        <v>1.4137</v>
      </c>
      <c r="L108" s="78">
        <f>VLOOKUP($A108,'MG Universe'!$A$2:$S$9990,12)</f>
        <v>16.03</v>
      </c>
      <c r="M108" s="16">
        <f>VLOOKUP($A108,'MG Universe'!$A$2:$S$9990,13)</f>
        <v>2.8299999999999999E-2</v>
      </c>
      <c r="N108" s="79">
        <f>VLOOKUP($A108,'MG Universe'!$A$2:$S$9990,14)</f>
        <v>1.1000000000000001</v>
      </c>
      <c r="O108" s="79">
        <f>VLOOKUP($A108,'MG Universe'!$A$2:$S$9990,15)</f>
        <v>1.54</v>
      </c>
      <c r="P108" s="15">
        <f>VLOOKUP($A108,'MG Universe'!$A$2:$S$9990,16)</f>
        <v>-6.61</v>
      </c>
      <c r="Q108" s="16">
        <f>VLOOKUP($A108,'MG Universe'!$A$2:$S$9990,17)</f>
        <v>3.7600000000000001E-2</v>
      </c>
      <c r="R108" s="80">
        <f>VLOOKUP($A108,'MG Universe'!$A$2:$S$9990,18)</f>
        <v>12</v>
      </c>
      <c r="S108" s="15">
        <f>VLOOKUP($A108,'MG Universe'!$A$2:$V$9990,19)</f>
        <v>113.98</v>
      </c>
      <c r="T108" s="15">
        <f>VLOOKUP($A108,'MG Universe'!$A$2:$V$9990,20)</f>
        <v>23883448750</v>
      </c>
      <c r="U108" s="15" t="str">
        <f>VLOOKUP($A108,'MG Universe'!$A$2:$V$9990,21)</f>
        <v>Large</v>
      </c>
      <c r="V108" s="15" t="str">
        <f>VLOOKUP($A108,'MG Universe'!$A$2:$V$9990,22)</f>
        <v>Construction</v>
      </c>
    </row>
    <row r="109" spans="1:22" ht="15.75" thickBot="1" x14ac:dyDescent="0.3">
      <c r="A109" s="119" t="s">
        <v>419</v>
      </c>
      <c r="B109" s="12" t="str">
        <f>VLOOKUP($A109,'MG Universe'!$A$2:$S$9990,2)</f>
        <v>CMS Energy Corporation</v>
      </c>
      <c r="C109" s="12" t="str">
        <f>VLOOKUP($A109,'MG Universe'!$A$2:$S$9990,3)</f>
        <v>D</v>
      </c>
      <c r="D109" s="12" t="str">
        <f>VLOOKUP($A109,'MG Universe'!$A$2:$S$9990,4)</f>
        <v>S</v>
      </c>
      <c r="E109" s="12" t="str">
        <f>VLOOKUP($A109,'MG Universe'!$A$2:$S$9990,5)</f>
        <v>O</v>
      </c>
      <c r="F109" s="13" t="str">
        <f>VLOOKUP($A109,'MG Universe'!$A$2:$S$9990,6)</f>
        <v>SO</v>
      </c>
      <c r="G109" s="77">
        <f>VLOOKUP($A109,'MG Universe'!$A$2:$S$9990,7)</f>
        <v>43480</v>
      </c>
      <c r="H109" s="15">
        <f>VLOOKUP($A109,'MG Universe'!$A$2:$S$9990,8)</f>
        <v>31.05</v>
      </c>
      <c r="I109" s="15">
        <f>VLOOKUP($A109,'MG Universe'!$A$2:$S$9990,9)</f>
        <v>1.98</v>
      </c>
      <c r="J109" s="15">
        <f>VLOOKUP($A109,'MG Universe'!$A$2:$S$9990,10)</f>
        <v>52</v>
      </c>
      <c r="K109" s="16">
        <f>VLOOKUP($A109,'MG Universe'!$A$2:$S$9990,11)</f>
        <v>1.6747000000000001</v>
      </c>
      <c r="L109" s="78">
        <f>VLOOKUP($A109,'MG Universe'!$A$2:$S$9990,12)</f>
        <v>26.26</v>
      </c>
      <c r="M109" s="16">
        <f>VLOOKUP($A109,'MG Universe'!$A$2:$S$9990,13)</f>
        <v>2.5600000000000001E-2</v>
      </c>
      <c r="N109" s="79">
        <f>VLOOKUP($A109,'MG Universe'!$A$2:$S$9990,14)</f>
        <v>0.2</v>
      </c>
      <c r="O109" s="79">
        <f>VLOOKUP($A109,'MG Universe'!$A$2:$S$9990,15)</f>
        <v>0.69</v>
      </c>
      <c r="P109" s="15">
        <f>VLOOKUP($A109,'MG Universe'!$A$2:$S$9990,16)</f>
        <v>-59.16</v>
      </c>
      <c r="Q109" s="16">
        <f>VLOOKUP($A109,'MG Universe'!$A$2:$S$9990,17)</f>
        <v>8.8800000000000004E-2</v>
      </c>
      <c r="R109" s="80">
        <f>VLOOKUP($A109,'MG Universe'!$A$2:$S$9990,18)</f>
        <v>11</v>
      </c>
      <c r="S109" s="15">
        <f>VLOOKUP($A109,'MG Universe'!$A$2:$V$9990,19)</f>
        <v>28.75</v>
      </c>
      <c r="T109" s="15">
        <f>VLOOKUP($A109,'MG Universe'!$A$2:$V$9990,20)</f>
        <v>14733212000</v>
      </c>
      <c r="U109" s="15" t="str">
        <f>VLOOKUP($A109,'MG Universe'!$A$2:$V$9990,21)</f>
        <v>Large</v>
      </c>
      <c r="V109" s="15" t="str">
        <f>VLOOKUP($A109,'MG Universe'!$A$2:$V$9990,22)</f>
        <v>Utilities</v>
      </c>
    </row>
    <row r="110" spans="1:22" ht="15.75" thickBot="1" x14ac:dyDescent="0.3">
      <c r="A110" s="119" t="s">
        <v>423</v>
      </c>
      <c r="B110" s="12" t="str">
        <f>VLOOKUP($A110,'MG Universe'!$A$2:$S$9990,2)</f>
        <v>Centene Corp</v>
      </c>
      <c r="C110" s="12" t="str">
        <f>VLOOKUP($A110,'MG Universe'!$A$2:$S$9990,3)</f>
        <v>C-</v>
      </c>
      <c r="D110" s="12" t="str">
        <f>VLOOKUP($A110,'MG Universe'!$A$2:$S$9990,4)</f>
        <v>S</v>
      </c>
      <c r="E110" s="12" t="str">
        <f>VLOOKUP($A110,'MG Universe'!$A$2:$S$9990,5)</f>
        <v>U</v>
      </c>
      <c r="F110" s="13" t="str">
        <f>VLOOKUP($A110,'MG Universe'!$A$2:$S$9990,6)</f>
        <v>SU</v>
      </c>
      <c r="G110" s="77">
        <f>VLOOKUP($A110,'MG Universe'!$A$2:$S$9990,7)</f>
        <v>43228</v>
      </c>
      <c r="H110" s="15">
        <f>VLOOKUP($A110,'MG Universe'!$A$2:$S$9990,8)</f>
        <v>183.67</v>
      </c>
      <c r="I110" s="15">
        <f>VLOOKUP($A110,'MG Universe'!$A$2:$S$9990,9)</f>
        <v>4.7699999999999996</v>
      </c>
      <c r="J110" s="15">
        <f>VLOOKUP($A110,'MG Universe'!$A$2:$S$9990,10)</f>
        <v>129.97</v>
      </c>
      <c r="K110" s="16">
        <f>VLOOKUP($A110,'MG Universe'!$A$2:$S$9990,11)</f>
        <v>0.70760000000000001</v>
      </c>
      <c r="L110" s="78">
        <f>VLOOKUP($A110,'MG Universe'!$A$2:$S$9990,12)</f>
        <v>27.25</v>
      </c>
      <c r="M110" s="16">
        <f>VLOOKUP($A110,'MG Universe'!$A$2:$S$9990,13)</f>
        <v>0</v>
      </c>
      <c r="N110" s="79">
        <f>VLOOKUP($A110,'MG Universe'!$A$2:$S$9990,14)</f>
        <v>1.3</v>
      </c>
      <c r="O110" s="79">
        <f>VLOOKUP($A110,'MG Universe'!$A$2:$S$9990,15)</f>
        <v>1.01</v>
      </c>
      <c r="P110" s="15">
        <f>VLOOKUP($A110,'MG Universe'!$A$2:$S$9990,16)</f>
        <v>-37.659999999999997</v>
      </c>
      <c r="Q110" s="16">
        <f>VLOOKUP($A110,'MG Universe'!$A$2:$S$9990,17)</f>
        <v>9.3700000000000006E-2</v>
      </c>
      <c r="R110" s="80">
        <f>VLOOKUP($A110,'MG Universe'!$A$2:$S$9990,18)</f>
        <v>0</v>
      </c>
      <c r="S110" s="15">
        <f>VLOOKUP($A110,'MG Universe'!$A$2:$V$9990,19)</f>
        <v>78.3</v>
      </c>
      <c r="T110" s="15">
        <f>VLOOKUP($A110,'MG Universe'!$A$2:$V$9990,20)</f>
        <v>26797734731</v>
      </c>
      <c r="U110" s="15" t="str">
        <f>VLOOKUP($A110,'MG Universe'!$A$2:$V$9990,21)</f>
        <v>Large</v>
      </c>
      <c r="V110" s="15" t="str">
        <f>VLOOKUP($A110,'MG Universe'!$A$2:$V$9990,22)</f>
        <v>Medical</v>
      </c>
    </row>
    <row r="111" spans="1:22" ht="15.75" thickBot="1" x14ac:dyDescent="0.3">
      <c r="A111" s="119" t="s">
        <v>431</v>
      </c>
      <c r="B111" s="12" t="str">
        <f>VLOOKUP($A111,'MG Universe'!$A$2:$S$9990,2)</f>
        <v>CenterPoint Energy, Inc.</v>
      </c>
      <c r="C111" s="12" t="str">
        <f>VLOOKUP($A111,'MG Universe'!$A$2:$S$9990,3)</f>
        <v>D+</v>
      </c>
      <c r="D111" s="12" t="str">
        <f>VLOOKUP($A111,'MG Universe'!$A$2:$S$9990,4)</f>
        <v>S</v>
      </c>
      <c r="E111" s="12" t="str">
        <f>VLOOKUP($A111,'MG Universe'!$A$2:$S$9990,5)</f>
        <v>O</v>
      </c>
      <c r="F111" s="13" t="str">
        <f>VLOOKUP($A111,'MG Universe'!$A$2:$S$9990,6)</f>
        <v>SO</v>
      </c>
      <c r="G111" s="77">
        <f>VLOOKUP($A111,'MG Universe'!$A$2:$S$9990,7)</f>
        <v>43481</v>
      </c>
      <c r="H111" s="15">
        <f>VLOOKUP($A111,'MG Universe'!$A$2:$S$9990,8)</f>
        <v>15.49</v>
      </c>
      <c r="I111" s="15">
        <f>VLOOKUP($A111,'MG Universe'!$A$2:$S$9990,9)</f>
        <v>1.45</v>
      </c>
      <c r="J111" s="15">
        <f>VLOOKUP($A111,'MG Universe'!$A$2:$S$9990,10)</f>
        <v>30.93</v>
      </c>
      <c r="K111" s="16">
        <f>VLOOKUP($A111,'MG Universe'!$A$2:$S$9990,11)</f>
        <v>1.9967999999999999</v>
      </c>
      <c r="L111" s="78">
        <f>VLOOKUP($A111,'MG Universe'!$A$2:$S$9990,12)</f>
        <v>21.33</v>
      </c>
      <c r="M111" s="16">
        <f>VLOOKUP($A111,'MG Universe'!$A$2:$S$9990,13)</f>
        <v>3.4599999999999999E-2</v>
      </c>
      <c r="N111" s="79">
        <f>VLOOKUP($A111,'MG Universe'!$A$2:$S$9990,14)</f>
        <v>0.5</v>
      </c>
      <c r="O111" s="79">
        <f>VLOOKUP($A111,'MG Universe'!$A$2:$S$9990,15)</f>
        <v>1.06</v>
      </c>
      <c r="P111" s="15">
        <f>VLOOKUP($A111,'MG Universe'!$A$2:$S$9990,16)</f>
        <v>-32.17</v>
      </c>
      <c r="Q111" s="16">
        <f>VLOOKUP($A111,'MG Universe'!$A$2:$S$9990,17)</f>
        <v>6.4199999999999993E-2</v>
      </c>
      <c r="R111" s="80">
        <f>VLOOKUP($A111,'MG Universe'!$A$2:$S$9990,18)</f>
        <v>12</v>
      </c>
      <c r="S111" s="15">
        <f>VLOOKUP($A111,'MG Universe'!$A$2:$V$9990,19)</f>
        <v>14.08</v>
      </c>
      <c r="T111" s="15">
        <f>VLOOKUP($A111,'MG Universe'!$A$2:$V$9990,20)</f>
        <v>15501850154</v>
      </c>
      <c r="U111" s="15" t="str">
        <f>VLOOKUP($A111,'MG Universe'!$A$2:$V$9990,21)</f>
        <v>Large</v>
      </c>
      <c r="V111" s="15" t="str">
        <f>VLOOKUP($A111,'MG Universe'!$A$2:$V$9990,22)</f>
        <v>Utilities</v>
      </c>
    </row>
    <row r="112" spans="1:22" ht="15.75" thickBot="1" x14ac:dyDescent="0.3">
      <c r="A112" s="119" t="s">
        <v>437</v>
      </c>
      <c r="B112" s="12" t="str">
        <f>VLOOKUP($A112,'MG Universe'!$A$2:$S$9990,2)</f>
        <v>Capital One Financial Corp.</v>
      </c>
      <c r="C112" s="12" t="str">
        <f>VLOOKUP($A112,'MG Universe'!$A$2:$S$9990,3)</f>
        <v>B+</v>
      </c>
      <c r="D112" s="12" t="str">
        <f>VLOOKUP($A112,'MG Universe'!$A$2:$S$9990,4)</f>
        <v>D</v>
      </c>
      <c r="E112" s="12" t="str">
        <f>VLOOKUP($A112,'MG Universe'!$A$2:$S$9990,5)</f>
        <v>F</v>
      </c>
      <c r="F112" s="13" t="str">
        <f>VLOOKUP($A112,'MG Universe'!$A$2:$S$9990,6)</f>
        <v>DF</v>
      </c>
      <c r="G112" s="77">
        <f>VLOOKUP($A112,'MG Universe'!$A$2:$S$9990,7)</f>
        <v>43469</v>
      </c>
      <c r="H112" s="15">
        <f>VLOOKUP($A112,'MG Universe'!$A$2:$S$9990,8)</f>
        <v>87.73</v>
      </c>
      <c r="I112" s="15">
        <f>VLOOKUP($A112,'MG Universe'!$A$2:$S$9990,9)</f>
        <v>7.6</v>
      </c>
      <c r="J112" s="15">
        <f>VLOOKUP($A112,'MG Universe'!$A$2:$S$9990,10)</f>
        <v>81.39</v>
      </c>
      <c r="K112" s="16">
        <f>VLOOKUP($A112,'MG Universe'!$A$2:$S$9990,11)</f>
        <v>0.92769999999999997</v>
      </c>
      <c r="L112" s="78">
        <f>VLOOKUP($A112,'MG Universe'!$A$2:$S$9990,12)</f>
        <v>10.71</v>
      </c>
      <c r="M112" s="16">
        <f>VLOOKUP($A112,'MG Universe'!$A$2:$S$9990,13)</f>
        <v>1.9699999999999999E-2</v>
      </c>
      <c r="N112" s="79">
        <f>VLOOKUP($A112,'MG Universe'!$A$2:$S$9990,14)</f>
        <v>1.3</v>
      </c>
      <c r="O112" s="79" t="str">
        <f>VLOOKUP($A112,'MG Universe'!$A$2:$S$9990,15)</f>
        <v>N/A</v>
      </c>
      <c r="P112" s="15" t="str">
        <f>VLOOKUP($A112,'MG Universe'!$A$2:$S$9990,16)</f>
        <v>N/A</v>
      </c>
      <c r="Q112" s="16">
        <f>VLOOKUP($A112,'MG Universe'!$A$2:$S$9990,17)</f>
        <v>1.0999999999999999E-2</v>
      </c>
      <c r="R112" s="80">
        <f>VLOOKUP($A112,'MG Universe'!$A$2:$S$9990,18)</f>
        <v>5</v>
      </c>
      <c r="S112" s="15">
        <f>VLOOKUP($A112,'MG Universe'!$A$2:$V$9990,19)</f>
        <v>161.29</v>
      </c>
      <c r="T112" s="15">
        <f>VLOOKUP($A112,'MG Universe'!$A$2:$V$9990,20)</f>
        <v>38550902245</v>
      </c>
      <c r="U112" s="15" t="str">
        <f>VLOOKUP($A112,'MG Universe'!$A$2:$V$9990,21)</f>
        <v>Large</v>
      </c>
      <c r="V112" s="15" t="str">
        <f>VLOOKUP($A112,'MG Universe'!$A$2:$V$9990,22)</f>
        <v>Financial Services</v>
      </c>
    </row>
    <row r="113" spans="1:22" ht="15.75" thickBot="1" x14ac:dyDescent="0.3">
      <c r="A113" s="119" t="s">
        <v>439</v>
      </c>
      <c r="B113" s="12" t="str">
        <f>VLOOKUP($A113,'MG Universe'!$A$2:$S$9990,2)</f>
        <v>Cabot Oil &amp; Gas Corporation</v>
      </c>
      <c r="C113" s="12" t="str">
        <f>VLOOKUP($A113,'MG Universe'!$A$2:$S$9990,3)</f>
        <v>F</v>
      </c>
      <c r="D113" s="12" t="str">
        <f>VLOOKUP($A113,'MG Universe'!$A$2:$S$9990,4)</f>
        <v>S</v>
      </c>
      <c r="E113" s="12" t="str">
        <f>VLOOKUP($A113,'MG Universe'!$A$2:$S$9990,5)</f>
        <v>O</v>
      </c>
      <c r="F113" s="13" t="str">
        <f>VLOOKUP($A113,'MG Universe'!$A$2:$S$9990,6)</f>
        <v>SO</v>
      </c>
      <c r="G113" s="77">
        <f>VLOOKUP($A113,'MG Universe'!$A$2:$S$9990,7)</f>
        <v>43264</v>
      </c>
      <c r="H113" s="15">
        <f>VLOOKUP($A113,'MG Universe'!$A$2:$S$9990,8)</f>
        <v>0</v>
      </c>
      <c r="I113" s="15">
        <f>VLOOKUP($A113,'MG Universe'!$A$2:$S$9990,9)</f>
        <v>0.17</v>
      </c>
      <c r="J113" s="15">
        <f>VLOOKUP($A113,'MG Universe'!$A$2:$S$9990,10)</f>
        <v>24.89</v>
      </c>
      <c r="K113" s="16" t="str">
        <f>VLOOKUP($A113,'MG Universe'!$A$2:$S$9990,11)</f>
        <v>N/A</v>
      </c>
      <c r="L113" s="78">
        <f>VLOOKUP($A113,'MG Universe'!$A$2:$S$9990,12)</f>
        <v>146.41</v>
      </c>
      <c r="M113" s="16">
        <f>VLOOKUP($A113,'MG Universe'!$A$2:$S$9990,13)</f>
        <v>6.7999999999999996E-3</v>
      </c>
      <c r="N113" s="79">
        <f>VLOOKUP($A113,'MG Universe'!$A$2:$S$9990,14)</f>
        <v>0.5</v>
      </c>
      <c r="O113" s="79">
        <f>VLOOKUP($A113,'MG Universe'!$A$2:$S$9990,15)</f>
        <v>2.42</v>
      </c>
      <c r="P113" s="15">
        <f>VLOOKUP($A113,'MG Universe'!$A$2:$S$9990,16)</f>
        <v>-1.94</v>
      </c>
      <c r="Q113" s="16">
        <f>VLOOKUP($A113,'MG Universe'!$A$2:$S$9990,17)</f>
        <v>0.68959999999999999</v>
      </c>
      <c r="R113" s="80">
        <f>VLOOKUP($A113,'MG Universe'!$A$2:$S$9990,18)</f>
        <v>1</v>
      </c>
      <c r="S113" s="15">
        <f>VLOOKUP($A113,'MG Universe'!$A$2:$V$9990,19)</f>
        <v>10.71</v>
      </c>
      <c r="T113" s="15">
        <f>VLOOKUP($A113,'MG Universe'!$A$2:$V$9990,20)</f>
        <v>10732064958</v>
      </c>
      <c r="U113" s="15" t="str">
        <f>VLOOKUP($A113,'MG Universe'!$A$2:$V$9990,21)</f>
        <v>Large</v>
      </c>
      <c r="V113" s="15" t="str">
        <f>VLOOKUP($A113,'MG Universe'!$A$2:$V$9990,22)</f>
        <v>Oil &amp; Gas</v>
      </c>
    </row>
    <row r="114" spans="1:22" ht="15.75" thickBot="1" x14ac:dyDescent="0.3">
      <c r="A114" s="119" t="s">
        <v>447</v>
      </c>
      <c r="B114" s="12" t="str">
        <f>VLOOKUP($A114,'MG Universe'!$A$2:$S$9990,2)</f>
        <v>Cooper Companies Inc</v>
      </c>
      <c r="C114" s="12" t="str">
        <f>VLOOKUP($A114,'MG Universe'!$A$2:$S$9990,3)</f>
        <v>C</v>
      </c>
      <c r="D114" s="12" t="str">
        <f>VLOOKUP($A114,'MG Universe'!$A$2:$S$9990,4)</f>
        <v>E</v>
      </c>
      <c r="E114" s="12" t="str">
        <f>VLOOKUP($A114,'MG Universe'!$A$2:$S$9990,5)</f>
        <v>O</v>
      </c>
      <c r="F114" s="13" t="str">
        <f>VLOOKUP($A114,'MG Universe'!$A$2:$S$9990,6)</f>
        <v>EO</v>
      </c>
      <c r="G114" s="77">
        <f>VLOOKUP($A114,'MG Universe'!$A$2:$S$9990,7)</f>
        <v>43234</v>
      </c>
      <c r="H114" s="15">
        <f>VLOOKUP($A114,'MG Universe'!$A$2:$S$9990,8)</f>
        <v>202.61</v>
      </c>
      <c r="I114" s="15">
        <f>VLOOKUP($A114,'MG Universe'!$A$2:$S$9990,9)</f>
        <v>7.96</v>
      </c>
      <c r="J114" s="15">
        <f>VLOOKUP($A114,'MG Universe'!$A$2:$S$9990,10)</f>
        <v>277.24</v>
      </c>
      <c r="K114" s="16">
        <f>VLOOKUP($A114,'MG Universe'!$A$2:$S$9990,11)</f>
        <v>1.3683000000000001</v>
      </c>
      <c r="L114" s="78">
        <f>VLOOKUP($A114,'MG Universe'!$A$2:$S$9990,12)</f>
        <v>34.83</v>
      </c>
      <c r="M114" s="16">
        <f>VLOOKUP($A114,'MG Universe'!$A$2:$S$9990,13)</f>
        <v>2.0000000000000001E-4</v>
      </c>
      <c r="N114" s="79">
        <f>VLOOKUP($A114,'MG Universe'!$A$2:$S$9990,14)</f>
        <v>0.9</v>
      </c>
      <c r="O114" s="79">
        <f>VLOOKUP($A114,'MG Universe'!$A$2:$S$9990,15)</f>
        <v>2.83</v>
      </c>
      <c r="P114" s="15">
        <f>VLOOKUP($A114,'MG Universe'!$A$2:$S$9990,16)</f>
        <v>-39.61</v>
      </c>
      <c r="Q114" s="16">
        <f>VLOOKUP($A114,'MG Universe'!$A$2:$S$9990,17)</f>
        <v>0.13159999999999999</v>
      </c>
      <c r="R114" s="80">
        <f>VLOOKUP($A114,'MG Universe'!$A$2:$S$9990,18)</f>
        <v>0</v>
      </c>
      <c r="S114" s="15">
        <f>VLOOKUP($A114,'MG Universe'!$A$2:$V$9990,19)</f>
        <v>131.11000000000001</v>
      </c>
      <c r="T114" s="15">
        <f>VLOOKUP($A114,'MG Universe'!$A$2:$V$9990,20)</f>
        <v>13649079199</v>
      </c>
      <c r="U114" s="15" t="str">
        <f>VLOOKUP($A114,'MG Universe'!$A$2:$V$9990,21)</f>
        <v>Large</v>
      </c>
      <c r="V114" s="15" t="str">
        <f>VLOOKUP($A114,'MG Universe'!$A$2:$V$9990,22)</f>
        <v>Medical</v>
      </c>
    </row>
    <row r="115" spans="1:22" ht="15.75" thickBot="1" x14ac:dyDescent="0.3">
      <c r="A115" s="119" t="s">
        <v>449</v>
      </c>
      <c r="B115" s="12" t="str">
        <f>VLOOKUP($A115,'MG Universe'!$A$2:$S$9990,2)</f>
        <v>ConocoPhillips</v>
      </c>
      <c r="C115" s="12" t="str">
        <f>VLOOKUP($A115,'MG Universe'!$A$2:$S$9990,3)</f>
        <v>F</v>
      </c>
      <c r="D115" s="12" t="str">
        <f>VLOOKUP($A115,'MG Universe'!$A$2:$S$9990,4)</f>
        <v>S</v>
      </c>
      <c r="E115" s="12" t="str">
        <f>VLOOKUP($A115,'MG Universe'!$A$2:$S$9990,5)</f>
        <v>O</v>
      </c>
      <c r="F115" s="13" t="str">
        <f>VLOOKUP($A115,'MG Universe'!$A$2:$S$9990,6)</f>
        <v>SO</v>
      </c>
      <c r="G115" s="77">
        <f>VLOOKUP($A115,'MG Universe'!$A$2:$S$9990,7)</f>
        <v>43497</v>
      </c>
      <c r="H115" s="15">
        <f>VLOOKUP($A115,'MG Universe'!$A$2:$S$9990,8)</f>
        <v>0</v>
      </c>
      <c r="I115" s="15">
        <f>VLOOKUP($A115,'MG Universe'!$A$2:$S$9990,9)</f>
        <v>0.41</v>
      </c>
      <c r="J115" s="15">
        <f>VLOOKUP($A115,'MG Universe'!$A$2:$S$9990,10)</f>
        <v>69.930000000000007</v>
      </c>
      <c r="K115" s="16" t="str">
        <f>VLOOKUP($A115,'MG Universe'!$A$2:$S$9990,11)</f>
        <v>N/A</v>
      </c>
      <c r="L115" s="78">
        <f>VLOOKUP($A115,'MG Universe'!$A$2:$S$9990,12)</f>
        <v>170.56</v>
      </c>
      <c r="M115" s="16">
        <f>VLOOKUP($A115,'MG Universe'!$A$2:$S$9990,13)</f>
        <v>1.52E-2</v>
      </c>
      <c r="N115" s="79">
        <f>VLOOKUP($A115,'MG Universe'!$A$2:$S$9990,14)</f>
        <v>1.1000000000000001</v>
      </c>
      <c r="O115" s="79">
        <f>VLOOKUP($A115,'MG Universe'!$A$2:$S$9990,15)</f>
        <v>1.99</v>
      </c>
      <c r="P115" s="15">
        <f>VLOOKUP($A115,'MG Universe'!$A$2:$S$9990,16)</f>
        <v>-20.260000000000002</v>
      </c>
      <c r="Q115" s="16">
        <f>VLOOKUP($A115,'MG Universe'!$A$2:$S$9990,17)</f>
        <v>0.81030000000000002</v>
      </c>
      <c r="R115" s="80">
        <f>VLOOKUP($A115,'MG Universe'!$A$2:$S$9990,18)</f>
        <v>1</v>
      </c>
      <c r="S115" s="15">
        <f>VLOOKUP($A115,'MG Universe'!$A$2:$V$9990,19)</f>
        <v>47.64</v>
      </c>
      <c r="T115" s="15">
        <f>VLOOKUP($A115,'MG Universe'!$A$2:$V$9990,20)</f>
        <v>79604745917</v>
      </c>
      <c r="U115" s="15" t="str">
        <f>VLOOKUP($A115,'MG Universe'!$A$2:$V$9990,21)</f>
        <v>Large</v>
      </c>
      <c r="V115" s="15" t="str">
        <f>VLOOKUP($A115,'MG Universe'!$A$2:$V$9990,22)</f>
        <v>Oil &amp; Gas</v>
      </c>
    </row>
    <row r="116" spans="1:22" ht="15.75" thickBot="1" x14ac:dyDescent="0.3">
      <c r="A116" s="119" t="s">
        <v>456</v>
      </c>
      <c r="B116" s="12" t="str">
        <f>VLOOKUP($A116,'MG Universe'!$A$2:$S$9990,2)</f>
        <v>Costco Wholesale Corporation</v>
      </c>
      <c r="C116" s="12" t="str">
        <f>VLOOKUP($A116,'MG Universe'!$A$2:$S$9990,3)</f>
        <v>F</v>
      </c>
      <c r="D116" s="12" t="str">
        <f>VLOOKUP($A116,'MG Universe'!$A$2:$S$9990,4)</f>
        <v>S</v>
      </c>
      <c r="E116" s="12" t="str">
        <f>VLOOKUP($A116,'MG Universe'!$A$2:$S$9990,5)</f>
        <v>O</v>
      </c>
      <c r="F116" s="13" t="str">
        <f>VLOOKUP($A116,'MG Universe'!$A$2:$S$9990,6)</f>
        <v>SO</v>
      </c>
      <c r="G116" s="77">
        <f>VLOOKUP($A116,'MG Universe'!$A$2:$S$9990,7)</f>
        <v>43261</v>
      </c>
      <c r="H116" s="15">
        <f>VLOOKUP($A116,'MG Universe'!$A$2:$S$9990,8)</f>
        <v>123.84</v>
      </c>
      <c r="I116" s="15">
        <f>VLOOKUP($A116,'MG Universe'!$A$2:$S$9990,9)</f>
        <v>5.93</v>
      </c>
      <c r="J116" s="15">
        <f>VLOOKUP($A116,'MG Universe'!$A$2:$S$9990,10)</f>
        <v>211.18</v>
      </c>
      <c r="K116" s="16">
        <f>VLOOKUP($A116,'MG Universe'!$A$2:$S$9990,11)</f>
        <v>1.7053</v>
      </c>
      <c r="L116" s="78">
        <f>VLOOKUP($A116,'MG Universe'!$A$2:$S$9990,12)</f>
        <v>35.61</v>
      </c>
      <c r="M116" s="16">
        <f>VLOOKUP($A116,'MG Universe'!$A$2:$S$9990,13)</f>
        <v>8.9999999999999993E-3</v>
      </c>
      <c r="N116" s="79">
        <f>VLOOKUP($A116,'MG Universe'!$A$2:$S$9990,14)</f>
        <v>0.9</v>
      </c>
      <c r="O116" s="79">
        <f>VLOOKUP($A116,'MG Universe'!$A$2:$S$9990,15)</f>
        <v>1.01</v>
      </c>
      <c r="P116" s="15">
        <f>VLOOKUP($A116,'MG Universe'!$A$2:$S$9990,16)</f>
        <v>-16.899999999999999</v>
      </c>
      <c r="Q116" s="16">
        <f>VLOOKUP($A116,'MG Universe'!$A$2:$S$9990,17)</f>
        <v>0.1356</v>
      </c>
      <c r="R116" s="80">
        <f>VLOOKUP($A116,'MG Universe'!$A$2:$S$9990,18)</f>
        <v>14</v>
      </c>
      <c r="S116" s="15">
        <f>VLOOKUP($A116,'MG Universe'!$A$2:$V$9990,19)</f>
        <v>60.63</v>
      </c>
      <c r="T116" s="15">
        <f>VLOOKUP($A116,'MG Universe'!$A$2:$V$9990,20)</f>
        <v>93022674973</v>
      </c>
      <c r="U116" s="15" t="str">
        <f>VLOOKUP($A116,'MG Universe'!$A$2:$V$9990,21)</f>
        <v>Large</v>
      </c>
      <c r="V116" s="15" t="str">
        <f>VLOOKUP($A116,'MG Universe'!$A$2:$V$9990,22)</f>
        <v>Retail</v>
      </c>
    </row>
    <row r="117" spans="1:22" ht="15.75" thickBot="1" x14ac:dyDescent="0.3">
      <c r="A117" s="119" t="s">
        <v>458</v>
      </c>
      <c r="B117" s="12" t="str">
        <f>VLOOKUP($A117,'MG Universe'!$A$2:$S$9990,2)</f>
        <v>Coty Inc</v>
      </c>
      <c r="C117" s="12" t="str">
        <f>VLOOKUP($A117,'MG Universe'!$A$2:$S$9990,3)</f>
        <v>D</v>
      </c>
      <c r="D117" s="12" t="str">
        <f>VLOOKUP($A117,'MG Universe'!$A$2:$S$9990,4)</f>
        <v>S</v>
      </c>
      <c r="E117" s="12" t="str">
        <f>VLOOKUP($A117,'MG Universe'!$A$2:$S$9990,5)</f>
        <v>O</v>
      </c>
      <c r="F117" s="13" t="str">
        <f>VLOOKUP($A117,'MG Universe'!$A$2:$S$9990,6)</f>
        <v>SO</v>
      </c>
      <c r="G117" s="77">
        <f>VLOOKUP($A117,'MG Universe'!$A$2:$S$9990,7)</f>
        <v>43235</v>
      </c>
      <c r="H117" s="15">
        <f>VLOOKUP($A117,'MG Universe'!$A$2:$S$9990,8)</f>
        <v>0.27</v>
      </c>
      <c r="I117" s="15">
        <f>VLOOKUP($A117,'MG Universe'!$A$2:$S$9990,9)</f>
        <v>0.03</v>
      </c>
      <c r="J117" s="15">
        <f>VLOOKUP($A117,'MG Universe'!$A$2:$S$9990,10)</f>
        <v>7.64</v>
      </c>
      <c r="K117" s="16">
        <f>VLOOKUP($A117,'MG Universe'!$A$2:$S$9990,11)</f>
        <v>28.296299999999999</v>
      </c>
      <c r="L117" s="78">
        <f>VLOOKUP($A117,'MG Universe'!$A$2:$S$9990,12)</f>
        <v>254.67</v>
      </c>
      <c r="M117" s="16">
        <f>VLOOKUP($A117,'MG Universe'!$A$2:$S$9990,13)</f>
        <v>8.5099999999999995E-2</v>
      </c>
      <c r="N117" s="79">
        <f>VLOOKUP($A117,'MG Universe'!$A$2:$S$9990,14)</f>
        <v>0.8</v>
      </c>
      <c r="O117" s="79">
        <f>VLOOKUP($A117,'MG Universe'!$A$2:$S$9990,15)</f>
        <v>0.99</v>
      </c>
      <c r="P117" s="15">
        <f>VLOOKUP($A117,'MG Universe'!$A$2:$S$9990,16)</f>
        <v>-13.8</v>
      </c>
      <c r="Q117" s="16">
        <f>VLOOKUP($A117,'MG Universe'!$A$2:$S$9990,17)</f>
        <v>1.2307999999999999</v>
      </c>
      <c r="R117" s="80">
        <f>VLOOKUP($A117,'MG Universe'!$A$2:$S$9990,18)</f>
        <v>2</v>
      </c>
      <c r="S117" s="15">
        <f>VLOOKUP($A117,'MG Universe'!$A$2:$V$9990,19)</f>
        <v>6.26</v>
      </c>
      <c r="T117" s="15">
        <f>VLOOKUP($A117,'MG Universe'!$A$2:$V$9990,20)</f>
        <v>5738212899</v>
      </c>
      <c r="U117" s="15" t="str">
        <f>VLOOKUP($A117,'MG Universe'!$A$2:$V$9990,21)</f>
        <v>Mid</v>
      </c>
      <c r="V117" s="15" t="str">
        <f>VLOOKUP($A117,'MG Universe'!$A$2:$V$9990,22)</f>
        <v>Personal Products</v>
      </c>
    </row>
    <row r="118" spans="1:22" ht="15.75" thickBot="1" x14ac:dyDescent="0.3">
      <c r="A118" s="119" t="s">
        <v>460</v>
      </c>
      <c r="B118" s="12" t="str">
        <f>VLOOKUP($A118,'MG Universe'!$A$2:$S$9990,2)</f>
        <v>Campbell Soup Company</v>
      </c>
      <c r="C118" s="12" t="str">
        <f>VLOOKUP($A118,'MG Universe'!$A$2:$S$9990,3)</f>
        <v>D+</v>
      </c>
      <c r="D118" s="12" t="str">
        <f>VLOOKUP($A118,'MG Universe'!$A$2:$S$9990,4)</f>
        <v>S</v>
      </c>
      <c r="E118" s="12" t="str">
        <f>VLOOKUP($A118,'MG Universe'!$A$2:$S$9990,5)</f>
        <v>O</v>
      </c>
      <c r="F118" s="13" t="str">
        <f>VLOOKUP($A118,'MG Universe'!$A$2:$S$9990,6)</f>
        <v>SO</v>
      </c>
      <c r="G118" s="77">
        <f>VLOOKUP($A118,'MG Universe'!$A$2:$S$9990,7)</f>
        <v>43493</v>
      </c>
      <c r="H118" s="15">
        <f>VLOOKUP($A118,'MG Universe'!$A$2:$S$9990,8)</f>
        <v>10.85</v>
      </c>
      <c r="I118" s="15">
        <f>VLOOKUP($A118,'MG Universe'!$A$2:$S$9990,9)</f>
        <v>1.99</v>
      </c>
      <c r="J118" s="15">
        <f>VLOOKUP($A118,'MG Universe'!$A$2:$S$9990,10)</f>
        <v>35.01</v>
      </c>
      <c r="K118" s="16">
        <f>VLOOKUP($A118,'MG Universe'!$A$2:$S$9990,11)</f>
        <v>3.2267000000000001</v>
      </c>
      <c r="L118" s="78">
        <f>VLOOKUP($A118,'MG Universe'!$A$2:$S$9990,12)</f>
        <v>17.59</v>
      </c>
      <c r="M118" s="16">
        <f>VLOOKUP($A118,'MG Universe'!$A$2:$S$9990,13)</f>
        <v>0.04</v>
      </c>
      <c r="N118" s="79">
        <f>VLOOKUP($A118,'MG Universe'!$A$2:$S$9990,14)</f>
        <v>0.4</v>
      </c>
      <c r="O118" s="79">
        <f>VLOOKUP($A118,'MG Universe'!$A$2:$S$9990,15)</f>
        <v>0.69</v>
      </c>
      <c r="P118" s="15">
        <f>VLOOKUP($A118,'MG Universe'!$A$2:$S$9990,16)</f>
        <v>-35.270000000000003</v>
      </c>
      <c r="Q118" s="16">
        <f>VLOOKUP($A118,'MG Universe'!$A$2:$S$9990,17)</f>
        <v>4.5499999999999999E-2</v>
      </c>
      <c r="R118" s="80">
        <f>VLOOKUP($A118,'MG Universe'!$A$2:$S$9990,18)</f>
        <v>2</v>
      </c>
      <c r="S118" s="15">
        <f>VLOOKUP($A118,'MG Universe'!$A$2:$V$9990,19)</f>
        <v>15.61</v>
      </c>
      <c r="T118" s="15">
        <f>VLOOKUP($A118,'MG Universe'!$A$2:$V$9990,20)</f>
        <v>10539024784</v>
      </c>
      <c r="U118" s="15" t="str">
        <f>VLOOKUP($A118,'MG Universe'!$A$2:$V$9990,21)</f>
        <v>Large</v>
      </c>
      <c r="V118" s="15" t="str">
        <f>VLOOKUP($A118,'MG Universe'!$A$2:$V$9990,22)</f>
        <v>Food Processing</v>
      </c>
    </row>
    <row r="119" spans="1:22" ht="15.75" thickBot="1" x14ac:dyDescent="0.3">
      <c r="A119" s="119" t="s">
        <v>1830</v>
      </c>
      <c r="B119" s="12" t="str">
        <f>VLOOKUP($A119,'MG Universe'!$A$2:$S$9990,2)</f>
        <v>Central Pacific Financial Corp.</v>
      </c>
      <c r="C119" s="12" t="str">
        <f>VLOOKUP($A119,'MG Universe'!$A$2:$S$9990,3)</f>
        <v>B-</v>
      </c>
      <c r="D119" s="12" t="str">
        <f>VLOOKUP($A119,'MG Universe'!$A$2:$S$9990,4)</f>
        <v>E</v>
      </c>
      <c r="E119" s="12" t="str">
        <f>VLOOKUP($A119,'MG Universe'!$A$2:$S$9990,5)</f>
        <v>U</v>
      </c>
      <c r="F119" s="13" t="str">
        <f>VLOOKUP($A119,'MG Universe'!$A$2:$S$9990,6)</f>
        <v>EU</v>
      </c>
      <c r="G119" s="77">
        <f>VLOOKUP($A119,'MG Universe'!$A$2:$S$9990,7)</f>
        <v>43320</v>
      </c>
      <c r="H119" s="15">
        <f>VLOOKUP($A119,'MG Universe'!$A$2:$S$9990,8)</f>
        <v>59.11</v>
      </c>
      <c r="I119" s="15">
        <f>VLOOKUP($A119,'MG Universe'!$A$2:$S$9990,9)</f>
        <v>1.54</v>
      </c>
      <c r="J119" s="15">
        <f>VLOOKUP($A119,'MG Universe'!$A$2:$S$9990,10)</f>
        <v>28.93</v>
      </c>
      <c r="K119" s="16">
        <f>VLOOKUP($A119,'MG Universe'!$A$2:$S$9990,11)</f>
        <v>0.4894</v>
      </c>
      <c r="L119" s="78">
        <f>VLOOKUP($A119,'MG Universe'!$A$2:$S$9990,12)</f>
        <v>18.79</v>
      </c>
      <c r="M119" s="16">
        <f>VLOOKUP($A119,'MG Universe'!$A$2:$S$9990,13)</f>
        <v>2.4199999999999999E-2</v>
      </c>
      <c r="N119" s="79">
        <f>VLOOKUP($A119,'MG Universe'!$A$2:$S$9990,14)</f>
        <v>1</v>
      </c>
      <c r="O119" s="79" t="str">
        <f>VLOOKUP($A119,'MG Universe'!$A$2:$S$9990,15)</f>
        <v>N/A</v>
      </c>
      <c r="P119" s="15" t="str">
        <f>VLOOKUP($A119,'MG Universe'!$A$2:$S$9990,16)</f>
        <v>N/A</v>
      </c>
      <c r="Q119" s="16">
        <f>VLOOKUP($A119,'MG Universe'!$A$2:$S$9990,17)</f>
        <v>5.1400000000000001E-2</v>
      </c>
      <c r="R119" s="80">
        <f>VLOOKUP($A119,'MG Universe'!$A$2:$S$9990,18)</f>
        <v>5</v>
      </c>
      <c r="S119" s="15">
        <f>VLOOKUP($A119,'MG Universe'!$A$2:$V$9990,19)</f>
        <v>26.4</v>
      </c>
      <c r="T119" s="15">
        <f>VLOOKUP($A119,'MG Universe'!$A$2:$V$9990,20)</f>
        <v>838035859</v>
      </c>
      <c r="U119" s="15" t="str">
        <f>VLOOKUP($A119,'MG Universe'!$A$2:$V$9990,21)</f>
        <v>Small</v>
      </c>
      <c r="V119" s="15" t="str">
        <f>VLOOKUP($A119,'MG Universe'!$A$2:$V$9990,22)</f>
        <v>Banks</v>
      </c>
    </row>
    <row r="120" spans="1:22" ht="15.75" thickBot="1" x14ac:dyDescent="0.3">
      <c r="A120" s="119" t="s">
        <v>464</v>
      </c>
      <c r="B120" s="12" t="str">
        <f>VLOOKUP($A120,'MG Universe'!$A$2:$S$9990,2)</f>
        <v>Copart, Inc.</v>
      </c>
      <c r="C120" s="12" t="str">
        <f>VLOOKUP($A120,'MG Universe'!$A$2:$S$9990,3)</f>
        <v>D</v>
      </c>
      <c r="D120" s="12" t="str">
        <f>VLOOKUP($A120,'MG Universe'!$A$2:$S$9990,4)</f>
        <v>S</v>
      </c>
      <c r="E120" s="12" t="str">
        <f>VLOOKUP($A120,'MG Universe'!$A$2:$S$9990,5)</f>
        <v>F</v>
      </c>
      <c r="F120" s="13" t="str">
        <f>VLOOKUP($A120,'MG Universe'!$A$2:$S$9990,6)</f>
        <v>SF</v>
      </c>
      <c r="G120" s="77">
        <f>VLOOKUP($A120,'MG Universe'!$A$2:$S$9990,7)</f>
        <v>43321</v>
      </c>
      <c r="H120" s="15">
        <f>VLOOKUP($A120,'MG Universe'!$A$2:$S$9990,8)</f>
        <v>53.59</v>
      </c>
      <c r="I120" s="15">
        <f>VLOOKUP($A120,'MG Universe'!$A$2:$S$9990,9)</f>
        <v>1.39</v>
      </c>
      <c r="J120" s="15">
        <f>VLOOKUP($A120,'MG Universe'!$A$2:$S$9990,10)</f>
        <v>51.53</v>
      </c>
      <c r="K120" s="16">
        <f>VLOOKUP($A120,'MG Universe'!$A$2:$S$9990,11)</f>
        <v>0.96160000000000001</v>
      </c>
      <c r="L120" s="78">
        <f>VLOOKUP($A120,'MG Universe'!$A$2:$S$9990,12)</f>
        <v>37.07</v>
      </c>
      <c r="M120" s="16">
        <f>VLOOKUP($A120,'MG Universe'!$A$2:$S$9990,13)</f>
        <v>0</v>
      </c>
      <c r="N120" s="79">
        <f>VLOOKUP($A120,'MG Universe'!$A$2:$S$9990,14)</f>
        <v>0.9</v>
      </c>
      <c r="O120" s="79">
        <f>VLOOKUP($A120,'MG Universe'!$A$2:$S$9990,15)</f>
        <v>2.33</v>
      </c>
      <c r="P120" s="15">
        <f>VLOOKUP($A120,'MG Universe'!$A$2:$S$9990,16)</f>
        <v>-0.3</v>
      </c>
      <c r="Q120" s="16">
        <f>VLOOKUP($A120,'MG Universe'!$A$2:$S$9990,17)</f>
        <v>0.1429</v>
      </c>
      <c r="R120" s="80">
        <f>VLOOKUP($A120,'MG Universe'!$A$2:$S$9990,18)</f>
        <v>0</v>
      </c>
      <c r="S120" s="15">
        <f>VLOOKUP($A120,'MG Universe'!$A$2:$V$9990,19)</f>
        <v>13.54</v>
      </c>
      <c r="T120" s="15">
        <f>VLOOKUP($A120,'MG Universe'!$A$2:$V$9990,20)</f>
        <v>12058792664</v>
      </c>
      <c r="U120" s="15" t="str">
        <f>VLOOKUP($A120,'MG Universe'!$A$2:$V$9990,21)</f>
        <v>Large</v>
      </c>
      <c r="V120" s="15" t="str">
        <f>VLOOKUP($A120,'MG Universe'!$A$2:$V$9990,22)</f>
        <v>Auto</v>
      </c>
    </row>
    <row r="121" spans="1:22" ht="15.75" thickBot="1" x14ac:dyDescent="0.3">
      <c r="A121" s="119" t="s">
        <v>482</v>
      </c>
      <c r="B121" s="12" t="str">
        <f>VLOOKUP($A121,'MG Universe'!$A$2:$S$9990,2)</f>
        <v>salesforce.com, inc.</v>
      </c>
      <c r="C121" s="12" t="str">
        <f>VLOOKUP($A121,'MG Universe'!$A$2:$S$9990,3)</f>
        <v>F</v>
      </c>
      <c r="D121" s="12" t="str">
        <f>VLOOKUP($A121,'MG Universe'!$A$2:$S$9990,4)</f>
        <v>S</v>
      </c>
      <c r="E121" s="12" t="str">
        <f>VLOOKUP($A121,'MG Universe'!$A$2:$S$9990,5)</f>
        <v>O</v>
      </c>
      <c r="F121" s="13" t="str">
        <f>VLOOKUP($A121,'MG Universe'!$A$2:$S$9990,6)</f>
        <v>SO</v>
      </c>
      <c r="G121" s="77">
        <f>VLOOKUP($A121,'MG Universe'!$A$2:$S$9990,7)</f>
        <v>43277</v>
      </c>
      <c r="H121" s="15">
        <f>VLOOKUP($A121,'MG Universe'!$A$2:$S$9990,8)</f>
        <v>28.36</v>
      </c>
      <c r="I121" s="15">
        <f>VLOOKUP($A121,'MG Universe'!$A$2:$S$9990,9)</f>
        <v>0.74</v>
      </c>
      <c r="J121" s="15">
        <f>VLOOKUP($A121,'MG Universe'!$A$2:$S$9990,10)</f>
        <v>157.72</v>
      </c>
      <c r="K121" s="16">
        <f>VLOOKUP($A121,'MG Universe'!$A$2:$S$9990,11)</f>
        <v>5.5613999999999999</v>
      </c>
      <c r="L121" s="78">
        <f>VLOOKUP($A121,'MG Universe'!$A$2:$S$9990,12)</f>
        <v>213.14</v>
      </c>
      <c r="M121" s="16">
        <f>VLOOKUP($A121,'MG Universe'!$A$2:$S$9990,13)</f>
        <v>0</v>
      </c>
      <c r="N121" s="79">
        <f>VLOOKUP($A121,'MG Universe'!$A$2:$S$9990,14)</f>
        <v>1.4</v>
      </c>
      <c r="O121" s="79">
        <f>VLOOKUP($A121,'MG Universe'!$A$2:$S$9990,15)</f>
        <v>1.29</v>
      </c>
      <c r="P121" s="15">
        <f>VLOOKUP($A121,'MG Universe'!$A$2:$S$9990,16)</f>
        <v>-2.3199999999999998</v>
      </c>
      <c r="Q121" s="16">
        <f>VLOOKUP($A121,'MG Universe'!$A$2:$S$9990,17)</f>
        <v>1.0232000000000001</v>
      </c>
      <c r="R121" s="80">
        <f>VLOOKUP($A121,'MG Universe'!$A$2:$S$9990,18)</f>
        <v>0</v>
      </c>
      <c r="S121" s="15">
        <f>VLOOKUP($A121,'MG Universe'!$A$2:$V$9990,19)</f>
        <v>24.24</v>
      </c>
      <c r="T121" s="15">
        <f>VLOOKUP($A121,'MG Universe'!$A$2:$V$9990,20)</f>
        <v>120655800933</v>
      </c>
      <c r="U121" s="15" t="str">
        <f>VLOOKUP($A121,'MG Universe'!$A$2:$V$9990,21)</f>
        <v>Large</v>
      </c>
      <c r="V121" s="15" t="str">
        <f>VLOOKUP($A121,'MG Universe'!$A$2:$V$9990,22)</f>
        <v>Internet Services</v>
      </c>
    </row>
    <row r="122" spans="1:22" ht="15.75" thickBot="1" x14ac:dyDescent="0.3">
      <c r="A122" s="119" t="s">
        <v>497</v>
      </c>
      <c r="B122" s="12" t="str">
        <f>VLOOKUP($A122,'MG Universe'!$A$2:$S$9990,2)</f>
        <v>Cisco Systems, Inc.</v>
      </c>
      <c r="C122" s="12" t="str">
        <f>VLOOKUP($A122,'MG Universe'!$A$2:$S$9990,3)</f>
        <v>C+</v>
      </c>
      <c r="D122" s="12" t="str">
        <f>VLOOKUP($A122,'MG Universe'!$A$2:$S$9990,4)</f>
        <v>E</v>
      </c>
      <c r="E122" s="12" t="str">
        <f>VLOOKUP($A122,'MG Universe'!$A$2:$S$9990,5)</f>
        <v>O</v>
      </c>
      <c r="F122" s="13" t="str">
        <f>VLOOKUP($A122,'MG Universe'!$A$2:$S$9990,6)</f>
        <v>EO</v>
      </c>
      <c r="G122" s="77">
        <f>VLOOKUP($A122,'MG Universe'!$A$2:$S$9990,7)</f>
        <v>43415</v>
      </c>
      <c r="H122" s="15">
        <f>VLOOKUP($A122,'MG Universe'!$A$2:$S$9990,8)</f>
        <v>18.48</v>
      </c>
      <c r="I122" s="15">
        <f>VLOOKUP($A122,'MG Universe'!$A$2:$S$9990,9)</f>
        <v>1.74</v>
      </c>
      <c r="J122" s="15">
        <f>VLOOKUP($A122,'MG Universe'!$A$2:$S$9990,10)</f>
        <v>47.35</v>
      </c>
      <c r="K122" s="16">
        <f>VLOOKUP($A122,'MG Universe'!$A$2:$S$9990,11)</f>
        <v>2.5621999999999998</v>
      </c>
      <c r="L122" s="78">
        <f>VLOOKUP($A122,'MG Universe'!$A$2:$S$9990,12)</f>
        <v>27.21</v>
      </c>
      <c r="M122" s="16">
        <f>VLOOKUP($A122,'MG Universe'!$A$2:$S$9990,13)</f>
        <v>2.6200000000000001E-2</v>
      </c>
      <c r="N122" s="79">
        <f>VLOOKUP($A122,'MG Universe'!$A$2:$S$9990,14)</f>
        <v>1.2</v>
      </c>
      <c r="O122" s="79">
        <f>VLOOKUP($A122,'MG Universe'!$A$2:$S$9990,15)</f>
        <v>2.29</v>
      </c>
      <c r="P122" s="15">
        <f>VLOOKUP($A122,'MG Universe'!$A$2:$S$9990,16)</f>
        <v>-0.77</v>
      </c>
      <c r="Q122" s="16">
        <f>VLOOKUP($A122,'MG Universe'!$A$2:$S$9990,17)</f>
        <v>9.3600000000000003E-2</v>
      </c>
      <c r="R122" s="80">
        <f>VLOOKUP($A122,'MG Universe'!$A$2:$S$9990,18)</f>
        <v>8</v>
      </c>
      <c r="S122" s="15">
        <f>VLOOKUP($A122,'MG Universe'!$A$2:$V$9990,19)</f>
        <v>24.63</v>
      </c>
      <c r="T122" s="15">
        <f>VLOOKUP($A122,'MG Universe'!$A$2:$V$9990,20)</f>
        <v>212883793839</v>
      </c>
      <c r="U122" s="15" t="str">
        <f>VLOOKUP($A122,'MG Universe'!$A$2:$V$9990,21)</f>
        <v>Large</v>
      </c>
      <c r="V122" s="15" t="str">
        <f>VLOOKUP($A122,'MG Universe'!$A$2:$V$9990,22)</f>
        <v>Software</v>
      </c>
    </row>
    <row r="123" spans="1:22" ht="15.75" thickBot="1" x14ac:dyDescent="0.3">
      <c r="A123" s="119" t="s">
        <v>503</v>
      </c>
      <c r="B123" s="12" t="str">
        <f>VLOOKUP($A123,'MG Universe'!$A$2:$S$9990,2)</f>
        <v>CSX Corporation</v>
      </c>
      <c r="C123" s="12" t="str">
        <f>VLOOKUP($A123,'MG Universe'!$A$2:$S$9990,3)</f>
        <v>D+</v>
      </c>
      <c r="D123" s="12" t="str">
        <f>VLOOKUP($A123,'MG Universe'!$A$2:$S$9990,4)</f>
        <v>S</v>
      </c>
      <c r="E123" s="12" t="str">
        <f>VLOOKUP($A123,'MG Universe'!$A$2:$S$9990,5)</f>
        <v>U</v>
      </c>
      <c r="F123" s="13" t="str">
        <f>VLOOKUP($A123,'MG Universe'!$A$2:$S$9990,6)</f>
        <v>SU</v>
      </c>
      <c r="G123" s="77">
        <f>VLOOKUP($A123,'MG Universe'!$A$2:$S$9990,7)</f>
        <v>43200</v>
      </c>
      <c r="H123" s="15">
        <f>VLOOKUP($A123,'MG Universe'!$A$2:$S$9990,8)</f>
        <v>109.75</v>
      </c>
      <c r="I123" s="15">
        <f>VLOOKUP($A123,'MG Universe'!$A$2:$S$9990,9)</f>
        <v>3.29</v>
      </c>
      <c r="J123" s="15">
        <f>VLOOKUP($A123,'MG Universe'!$A$2:$S$9990,10)</f>
        <v>67.42</v>
      </c>
      <c r="K123" s="16">
        <f>VLOOKUP($A123,'MG Universe'!$A$2:$S$9990,11)</f>
        <v>0.61429999999999996</v>
      </c>
      <c r="L123" s="78">
        <f>VLOOKUP($A123,'MG Universe'!$A$2:$S$9990,12)</f>
        <v>20.49</v>
      </c>
      <c r="M123" s="16">
        <f>VLOOKUP($A123,'MG Universe'!$A$2:$S$9990,13)</f>
        <v>1.1599999999999999E-2</v>
      </c>
      <c r="N123" s="79">
        <f>VLOOKUP($A123,'MG Universe'!$A$2:$S$9990,14)</f>
        <v>1.3</v>
      </c>
      <c r="O123" s="79">
        <f>VLOOKUP($A123,'MG Universe'!$A$2:$S$9990,15)</f>
        <v>1.01</v>
      </c>
      <c r="P123" s="15">
        <f>VLOOKUP($A123,'MG Universe'!$A$2:$S$9990,16)</f>
        <v>-21.27</v>
      </c>
      <c r="Q123" s="16">
        <f>VLOOKUP($A123,'MG Universe'!$A$2:$S$9990,17)</f>
        <v>0.06</v>
      </c>
      <c r="R123" s="80">
        <f>VLOOKUP($A123,'MG Universe'!$A$2:$S$9990,18)</f>
        <v>13</v>
      </c>
      <c r="S123" s="15">
        <f>VLOOKUP($A123,'MG Universe'!$A$2:$V$9990,19)</f>
        <v>32.380000000000003</v>
      </c>
      <c r="T123" s="15">
        <f>VLOOKUP($A123,'MG Universe'!$A$2:$V$9990,20)</f>
        <v>56930794853</v>
      </c>
      <c r="U123" s="15" t="str">
        <f>VLOOKUP($A123,'MG Universe'!$A$2:$V$9990,21)</f>
        <v>Large</v>
      </c>
      <c r="V123" s="15" t="str">
        <f>VLOOKUP($A123,'MG Universe'!$A$2:$V$9990,22)</f>
        <v>Railroads</v>
      </c>
    </row>
    <row r="124" spans="1:22" ht="15.75" thickBot="1" x14ac:dyDescent="0.3">
      <c r="A124" s="119" t="s">
        <v>506</v>
      </c>
      <c r="B124" s="12" t="str">
        <f>VLOOKUP($A124,'MG Universe'!$A$2:$S$9990,2)</f>
        <v>Cintas Corporation</v>
      </c>
      <c r="C124" s="12" t="str">
        <f>VLOOKUP($A124,'MG Universe'!$A$2:$S$9990,3)</f>
        <v>B</v>
      </c>
      <c r="D124" s="12" t="str">
        <f>VLOOKUP($A124,'MG Universe'!$A$2:$S$9990,4)</f>
        <v>E</v>
      </c>
      <c r="E124" s="12" t="str">
        <f>VLOOKUP($A124,'MG Universe'!$A$2:$S$9990,5)</f>
        <v>F</v>
      </c>
      <c r="F124" s="13" t="str">
        <f>VLOOKUP($A124,'MG Universe'!$A$2:$S$9990,6)</f>
        <v>EF</v>
      </c>
      <c r="G124" s="77">
        <f>VLOOKUP($A124,'MG Universe'!$A$2:$S$9990,7)</f>
        <v>43497</v>
      </c>
      <c r="H124" s="15">
        <f>VLOOKUP($A124,'MG Universe'!$A$2:$S$9990,8)</f>
        <v>248.02</v>
      </c>
      <c r="I124" s="15">
        <f>VLOOKUP($A124,'MG Universe'!$A$2:$S$9990,9)</f>
        <v>6.44</v>
      </c>
      <c r="J124" s="15">
        <f>VLOOKUP($A124,'MG Universe'!$A$2:$S$9990,10)</f>
        <v>190.36</v>
      </c>
      <c r="K124" s="16">
        <f>VLOOKUP($A124,'MG Universe'!$A$2:$S$9990,11)</f>
        <v>0.76749999999999996</v>
      </c>
      <c r="L124" s="78">
        <f>VLOOKUP($A124,'MG Universe'!$A$2:$S$9990,12)</f>
        <v>29.56</v>
      </c>
      <c r="M124" s="16">
        <f>VLOOKUP($A124,'MG Universe'!$A$2:$S$9990,13)</f>
        <v>8.5000000000000006E-3</v>
      </c>
      <c r="N124" s="79">
        <f>VLOOKUP($A124,'MG Universe'!$A$2:$S$9990,14)</f>
        <v>1.1000000000000001</v>
      </c>
      <c r="O124" s="79">
        <f>VLOOKUP($A124,'MG Universe'!$A$2:$S$9990,15)</f>
        <v>1.99</v>
      </c>
      <c r="P124" s="15">
        <f>VLOOKUP($A124,'MG Universe'!$A$2:$S$9990,16)</f>
        <v>-19.68</v>
      </c>
      <c r="Q124" s="16">
        <f>VLOOKUP($A124,'MG Universe'!$A$2:$S$9990,17)</f>
        <v>0.1053</v>
      </c>
      <c r="R124" s="80">
        <f>VLOOKUP($A124,'MG Universe'!$A$2:$S$9990,18)</f>
        <v>20</v>
      </c>
      <c r="S124" s="15">
        <f>VLOOKUP($A124,'MG Universe'!$A$2:$V$9990,19)</f>
        <v>68.91</v>
      </c>
      <c r="T124" s="15">
        <f>VLOOKUP($A124,'MG Universe'!$A$2:$V$9990,20)</f>
        <v>19900995903</v>
      </c>
      <c r="U124" s="15" t="str">
        <f>VLOOKUP($A124,'MG Universe'!$A$2:$V$9990,21)</f>
        <v>Large</v>
      </c>
      <c r="V124" s="15" t="str">
        <f>VLOOKUP($A124,'MG Universe'!$A$2:$V$9990,22)</f>
        <v>Business Support</v>
      </c>
    </row>
    <row r="125" spans="1:22" ht="15.75" thickBot="1" x14ac:dyDescent="0.3">
      <c r="A125" s="119" t="s">
        <v>508</v>
      </c>
      <c r="B125" s="12" t="str">
        <f>VLOOKUP($A125,'MG Universe'!$A$2:$S$9990,2)</f>
        <v>Centurylink Inc</v>
      </c>
      <c r="C125" s="12" t="str">
        <f>VLOOKUP($A125,'MG Universe'!$A$2:$S$9990,3)</f>
        <v>B-</v>
      </c>
      <c r="D125" s="12" t="str">
        <f>VLOOKUP($A125,'MG Universe'!$A$2:$S$9990,4)</f>
        <v>S</v>
      </c>
      <c r="E125" s="12" t="str">
        <f>VLOOKUP($A125,'MG Universe'!$A$2:$S$9990,5)</f>
        <v>U</v>
      </c>
      <c r="F125" s="13" t="str">
        <f>VLOOKUP($A125,'MG Universe'!$A$2:$S$9990,6)</f>
        <v>SU</v>
      </c>
      <c r="G125" s="77">
        <f>VLOOKUP($A125,'MG Universe'!$A$2:$S$9990,7)</f>
        <v>43279</v>
      </c>
      <c r="H125" s="15">
        <f>VLOOKUP($A125,'MG Universe'!$A$2:$S$9990,8)</f>
        <v>25.69</v>
      </c>
      <c r="I125" s="15">
        <f>VLOOKUP($A125,'MG Universe'!$A$2:$S$9990,9)</f>
        <v>1.3</v>
      </c>
      <c r="J125" s="15">
        <f>VLOOKUP($A125,'MG Universe'!$A$2:$S$9990,10)</f>
        <v>15.03</v>
      </c>
      <c r="K125" s="16">
        <f>VLOOKUP($A125,'MG Universe'!$A$2:$S$9990,11)</f>
        <v>0.58509999999999995</v>
      </c>
      <c r="L125" s="78">
        <f>VLOOKUP($A125,'MG Universe'!$A$2:$S$9990,12)</f>
        <v>11.56</v>
      </c>
      <c r="M125" s="16">
        <f>VLOOKUP($A125,'MG Universe'!$A$2:$S$9990,13)</f>
        <v>0.14369999999999999</v>
      </c>
      <c r="N125" s="79">
        <f>VLOOKUP($A125,'MG Universe'!$A$2:$S$9990,14)</f>
        <v>0.9</v>
      </c>
      <c r="O125" s="79">
        <f>VLOOKUP($A125,'MG Universe'!$A$2:$S$9990,15)</f>
        <v>0.88</v>
      </c>
      <c r="P125" s="15">
        <f>VLOOKUP($A125,'MG Universe'!$A$2:$S$9990,16)</f>
        <v>-44.11</v>
      </c>
      <c r="Q125" s="16">
        <f>VLOOKUP($A125,'MG Universe'!$A$2:$S$9990,17)</f>
        <v>1.5299999999999999E-2</v>
      </c>
      <c r="R125" s="80">
        <f>VLOOKUP($A125,'MG Universe'!$A$2:$S$9990,18)</f>
        <v>0</v>
      </c>
      <c r="S125" s="15">
        <f>VLOOKUP($A125,'MG Universe'!$A$2:$V$9990,19)</f>
        <v>16.34</v>
      </c>
      <c r="T125" s="15">
        <f>VLOOKUP($A125,'MG Universe'!$A$2:$V$9990,20)</f>
        <v>16242304481</v>
      </c>
      <c r="U125" s="15" t="str">
        <f>VLOOKUP($A125,'MG Universe'!$A$2:$V$9990,21)</f>
        <v>Large</v>
      </c>
      <c r="V125" s="15" t="str">
        <f>VLOOKUP($A125,'MG Universe'!$A$2:$V$9990,22)</f>
        <v>Telecom</v>
      </c>
    </row>
    <row r="126" spans="1:22" ht="15.75" thickBot="1" x14ac:dyDescent="0.3">
      <c r="A126" s="119" t="s">
        <v>514</v>
      </c>
      <c r="B126" s="12" t="str">
        <f>VLOOKUP($A126,'MG Universe'!$A$2:$S$9990,2)</f>
        <v>Cognizant Technology Solutions Corp</v>
      </c>
      <c r="C126" s="12" t="str">
        <f>VLOOKUP($A126,'MG Universe'!$A$2:$S$9990,3)</f>
        <v>C+</v>
      </c>
      <c r="D126" s="12" t="str">
        <f>VLOOKUP($A126,'MG Universe'!$A$2:$S$9990,4)</f>
        <v>E</v>
      </c>
      <c r="E126" s="12" t="str">
        <f>VLOOKUP($A126,'MG Universe'!$A$2:$S$9990,5)</f>
        <v>F</v>
      </c>
      <c r="F126" s="13" t="str">
        <f>VLOOKUP($A126,'MG Universe'!$A$2:$S$9990,6)</f>
        <v>EF</v>
      </c>
      <c r="G126" s="77">
        <f>VLOOKUP($A126,'MG Universe'!$A$2:$S$9990,7)</f>
        <v>43483</v>
      </c>
      <c r="H126" s="15">
        <f>VLOOKUP($A126,'MG Universe'!$A$2:$S$9990,8)</f>
        <v>66.09</v>
      </c>
      <c r="I126" s="15">
        <f>VLOOKUP($A126,'MG Universe'!$A$2:$S$9990,9)</f>
        <v>2.87</v>
      </c>
      <c r="J126" s="15">
        <f>VLOOKUP($A126,'MG Universe'!$A$2:$S$9990,10)</f>
        <v>71.290000000000006</v>
      </c>
      <c r="K126" s="16">
        <f>VLOOKUP($A126,'MG Universe'!$A$2:$S$9990,11)</f>
        <v>1.0787</v>
      </c>
      <c r="L126" s="78">
        <f>VLOOKUP($A126,'MG Universe'!$A$2:$S$9990,12)</f>
        <v>24.84</v>
      </c>
      <c r="M126" s="16">
        <f>VLOOKUP($A126,'MG Universe'!$A$2:$S$9990,13)</f>
        <v>6.3E-3</v>
      </c>
      <c r="N126" s="79">
        <f>VLOOKUP($A126,'MG Universe'!$A$2:$S$9990,14)</f>
        <v>1</v>
      </c>
      <c r="O126" s="79">
        <f>VLOOKUP($A126,'MG Universe'!$A$2:$S$9990,15)</f>
        <v>3.24</v>
      </c>
      <c r="P126" s="15">
        <f>VLOOKUP($A126,'MG Universe'!$A$2:$S$9990,16)</f>
        <v>7.64</v>
      </c>
      <c r="Q126" s="16">
        <f>VLOOKUP($A126,'MG Universe'!$A$2:$S$9990,17)</f>
        <v>8.1699999999999995E-2</v>
      </c>
      <c r="R126" s="80">
        <f>VLOOKUP($A126,'MG Universe'!$A$2:$S$9990,18)</f>
        <v>1</v>
      </c>
      <c r="S126" s="15">
        <f>VLOOKUP($A126,'MG Universe'!$A$2:$V$9990,19)</f>
        <v>37.96</v>
      </c>
      <c r="T126" s="15">
        <f>VLOOKUP($A126,'MG Universe'!$A$2:$V$9990,20)</f>
        <v>41278906650</v>
      </c>
      <c r="U126" s="15" t="str">
        <f>VLOOKUP($A126,'MG Universe'!$A$2:$V$9990,21)</f>
        <v>Large</v>
      </c>
      <c r="V126" s="15" t="str">
        <f>VLOOKUP($A126,'MG Universe'!$A$2:$V$9990,22)</f>
        <v>Information Technology</v>
      </c>
    </row>
    <row r="127" spans="1:22" ht="15.75" thickBot="1" x14ac:dyDescent="0.3">
      <c r="A127" s="119" t="s">
        <v>58</v>
      </c>
      <c r="B127" s="12" t="str">
        <f>VLOOKUP($A127,'MG Universe'!$A$2:$S$9990,2)</f>
        <v>Citrix Systems, Inc.</v>
      </c>
      <c r="C127" s="12" t="str">
        <f>VLOOKUP($A127,'MG Universe'!$A$2:$S$9990,3)</f>
        <v>D</v>
      </c>
      <c r="D127" s="12" t="str">
        <f>VLOOKUP($A127,'MG Universe'!$A$2:$S$9990,4)</f>
        <v>S</v>
      </c>
      <c r="E127" s="12" t="str">
        <f>VLOOKUP($A127,'MG Universe'!$A$2:$S$9990,5)</f>
        <v>O</v>
      </c>
      <c r="F127" s="13" t="str">
        <f>VLOOKUP($A127,'MG Universe'!$A$2:$S$9990,6)</f>
        <v>SO</v>
      </c>
      <c r="G127" s="77">
        <f>VLOOKUP($A127,'MG Universe'!$A$2:$S$9990,7)</f>
        <v>43466</v>
      </c>
      <c r="H127" s="15">
        <f>VLOOKUP($A127,'MG Universe'!$A$2:$S$9990,8)</f>
        <v>55.32</v>
      </c>
      <c r="I127" s="15">
        <f>VLOOKUP($A127,'MG Universe'!$A$2:$S$9990,9)</f>
        <v>2.4700000000000002</v>
      </c>
      <c r="J127" s="15">
        <f>VLOOKUP($A127,'MG Universe'!$A$2:$S$9990,10)</f>
        <v>104.9</v>
      </c>
      <c r="K127" s="16">
        <f>VLOOKUP($A127,'MG Universe'!$A$2:$S$9990,11)</f>
        <v>1.8962000000000001</v>
      </c>
      <c r="L127" s="78">
        <f>VLOOKUP($A127,'MG Universe'!$A$2:$S$9990,12)</f>
        <v>42.47</v>
      </c>
      <c r="M127" s="16">
        <f>VLOOKUP($A127,'MG Universe'!$A$2:$S$9990,13)</f>
        <v>0</v>
      </c>
      <c r="N127" s="79">
        <f>VLOOKUP($A127,'MG Universe'!$A$2:$S$9990,14)</f>
        <v>1.1000000000000001</v>
      </c>
      <c r="O127" s="79">
        <f>VLOOKUP($A127,'MG Universe'!$A$2:$S$9990,15)</f>
        <v>0.83</v>
      </c>
      <c r="P127" s="15">
        <f>VLOOKUP($A127,'MG Universe'!$A$2:$S$9990,16)</f>
        <v>-14.68</v>
      </c>
      <c r="Q127" s="16">
        <f>VLOOKUP($A127,'MG Universe'!$A$2:$S$9990,17)</f>
        <v>0.16980000000000001</v>
      </c>
      <c r="R127" s="80">
        <f>VLOOKUP($A127,'MG Universe'!$A$2:$S$9990,18)</f>
        <v>0</v>
      </c>
      <c r="S127" s="15">
        <f>VLOOKUP($A127,'MG Universe'!$A$2:$V$9990,19)</f>
        <v>26.09</v>
      </c>
      <c r="T127" s="15">
        <f>VLOOKUP($A127,'MG Universe'!$A$2:$V$9990,20)</f>
        <v>14136534005</v>
      </c>
      <c r="U127" s="15" t="str">
        <f>VLOOKUP($A127,'MG Universe'!$A$2:$V$9990,21)</f>
        <v>Large</v>
      </c>
      <c r="V127" s="15" t="str">
        <f>VLOOKUP($A127,'MG Universe'!$A$2:$V$9990,22)</f>
        <v>Software</v>
      </c>
    </row>
    <row r="128" spans="1:22" ht="15.75" thickBot="1" x14ac:dyDescent="0.3">
      <c r="A128" s="119" t="s">
        <v>530</v>
      </c>
      <c r="B128" s="12" t="str">
        <f>VLOOKUP($A128,'MG Universe'!$A$2:$S$9990,2)</f>
        <v>CVS Health Corp</v>
      </c>
      <c r="C128" s="12" t="str">
        <f>VLOOKUP($A128,'MG Universe'!$A$2:$S$9990,3)</f>
        <v>A</v>
      </c>
      <c r="D128" s="12" t="str">
        <f>VLOOKUP($A128,'MG Universe'!$A$2:$S$9990,4)</f>
        <v>D</v>
      </c>
      <c r="E128" s="12" t="str">
        <f>VLOOKUP($A128,'MG Universe'!$A$2:$S$9990,5)</f>
        <v>U</v>
      </c>
      <c r="F128" s="13" t="str">
        <f>VLOOKUP($A128,'MG Universe'!$A$2:$S$9990,6)</f>
        <v>DU</v>
      </c>
      <c r="G128" s="77">
        <f>VLOOKUP($A128,'MG Universe'!$A$2:$S$9990,7)</f>
        <v>43260</v>
      </c>
      <c r="H128" s="15">
        <f>VLOOKUP($A128,'MG Universe'!$A$2:$S$9990,8)</f>
        <v>159.44</v>
      </c>
      <c r="I128" s="15">
        <f>VLOOKUP($A128,'MG Universe'!$A$2:$S$9990,9)</f>
        <v>5.67</v>
      </c>
      <c r="J128" s="15">
        <f>VLOOKUP($A128,'MG Universe'!$A$2:$S$9990,10)</f>
        <v>65.91</v>
      </c>
      <c r="K128" s="16">
        <f>VLOOKUP($A128,'MG Universe'!$A$2:$S$9990,11)</f>
        <v>0.41339999999999999</v>
      </c>
      <c r="L128" s="78">
        <f>VLOOKUP($A128,'MG Universe'!$A$2:$S$9990,12)</f>
        <v>11.62</v>
      </c>
      <c r="M128" s="16">
        <f>VLOOKUP($A128,'MG Universe'!$A$2:$S$9990,13)</f>
        <v>3.0300000000000001E-2</v>
      </c>
      <c r="N128" s="79">
        <f>VLOOKUP($A128,'MG Universe'!$A$2:$S$9990,14)</f>
        <v>1</v>
      </c>
      <c r="O128" s="79">
        <f>VLOOKUP($A128,'MG Universe'!$A$2:$S$9990,15)</f>
        <v>2.37</v>
      </c>
      <c r="P128" s="15">
        <f>VLOOKUP($A128,'MG Universe'!$A$2:$S$9990,16)</f>
        <v>-24.2</v>
      </c>
      <c r="Q128" s="16">
        <f>VLOOKUP($A128,'MG Universe'!$A$2:$S$9990,17)</f>
        <v>1.5599999999999999E-2</v>
      </c>
      <c r="R128" s="80">
        <f>VLOOKUP($A128,'MG Universe'!$A$2:$S$9990,18)</f>
        <v>14</v>
      </c>
      <c r="S128" s="15">
        <f>VLOOKUP($A128,'MG Universe'!$A$2:$V$9990,19)</f>
        <v>72.47</v>
      </c>
      <c r="T128" s="15">
        <f>VLOOKUP($A128,'MG Universe'!$A$2:$V$9990,20)</f>
        <v>85234750825</v>
      </c>
      <c r="U128" s="15" t="str">
        <f>VLOOKUP($A128,'MG Universe'!$A$2:$V$9990,21)</f>
        <v>Large</v>
      </c>
      <c r="V128" s="15" t="str">
        <f>VLOOKUP($A128,'MG Universe'!$A$2:$V$9990,22)</f>
        <v>Retail</v>
      </c>
    </row>
    <row r="129" spans="1:22" ht="15.75" thickBot="1" x14ac:dyDescent="0.3">
      <c r="A129" s="119" t="s">
        <v>532</v>
      </c>
      <c r="B129" s="12" t="str">
        <f>VLOOKUP($A129,'MG Universe'!$A$2:$S$9990,2)</f>
        <v>Chevron Corporation</v>
      </c>
      <c r="C129" s="12" t="str">
        <f>VLOOKUP($A129,'MG Universe'!$A$2:$S$9990,3)</f>
        <v>B-</v>
      </c>
      <c r="D129" s="12" t="str">
        <f>VLOOKUP($A129,'MG Universe'!$A$2:$S$9990,4)</f>
        <v>S</v>
      </c>
      <c r="E129" s="12" t="str">
        <f>VLOOKUP($A129,'MG Universe'!$A$2:$S$9990,5)</f>
        <v>O</v>
      </c>
      <c r="F129" s="13" t="str">
        <f>VLOOKUP($A129,'MG Universe'!$A$2:$S$9990,6)</f>
        <v>SO</v>
      </c>
      <c r="G129" s="77">
        <f>VLOOKUP($A129,'MG Universe'!$A$2:$S$9990,7)</f>
        <v>43415</v>
      </c>
      <c r="H129" s="15">
        <f>VLOOKUP($A129,'MG Universe'!$A$2:$S$9990,8)</f>
        <v>0</v>
      </c>
      <c r="I129" s="15">
        <f>VLOOKUP($A129,'MG Universe'!$A$2:$S$9990,9)</f>
        <v>5.0599999999999996</v>
      </c>
      <c r="J129" s="15">
        <f>VLOOKUP($A129,'MG Universe'!$A$2:$S$9990,10)</f>
        <v>119.74</v>
      </c>
      <c r="K129" s="16" t="str">
        <f>VLOOKUP($A129,'MG Universe'!$A$2:$S$9990,11)</f>
        <v>N/A</v>
      </c>
      <c r="L129" s="78">
        <f>VLOOKUP($A129,'MG Universe'!$A$2:$S$9990,12)</f>
        <v>23.66</v>
      </c>
      <c r="M129" s="16">
        <f>VLOOKUP($A129,'MG Universe'!$A$2:$S$9990,13)</f>
        <v>3.61E-2</v>
      </c>
      <c r="N129" s="79">
        <f>VLOOKUP($A129,'MG Universe'!$A$2:$S$9990,14)</f>
        <v>1</v>
      </c>
      <c r="O129" s="79">
        <f>VLOOKUP($A129,'MG Universe'!$A$2:$S$9990,15)</f>
        <v>1.22</v>
      </c>
      <c r="P129" s="15">
        <f>VLOOKUP($A129,'MG Universe'!$A$2:$S$9990,16)</f>
        <v>-34.6</v>
      </c>
      <c r="Q129" s="16">
        <f>VLOOKUP($A129,'MG Universe'!$A$2:$S$9990,17)</f>
        <v>7.5800000000000006E-2</v>
      </c>
      <c r="R129" s="80">
        <f>VLOOKUP($A129,'MG Universe'!$A$2:$S$9990,18)</f>
        <v>20</v>
      </c>
      <c r="S129" s="15">
        <f>VLOOKUP($A129,'MG Universe'!$A$2:$V$9990,19)</f>
        <v>121.52</v>
      </c>
      <c r="T129" s="15">
        <f>VLOOKUP($A129,'MG Universe'!$A$2:$V$9990,20)</f>
        <v>228796074678</v>
      </c>
      <c r="U129" s="15" t="str">
        <f>VLOOKUP($A129,'MG Universe'!$A$2:$V$9990,21)</f>
        <v>Large</v>
      </c>
      <c r="V129" s="15" t="str">
        <f>VLOOKUP($A129,'MG Universe'!$A$2:$V$9990,22)</f>
        <v>Oil &amp; Gas</v>
      </c>
    </row>
    <row r="130" spans="1:22" ht="15.75" thickBot="1" x14ac:dyDescent="0.3">
      <c r="A130" s="119" t="s">
        <v>536</v>
      </c>
      <c r="B130" s="12" t="str">
        <f>VLOOKUP($A130,'MG Universe'!$A$2:$S$9990,2)</f>
        <v>Concho Resources Inc</v>
      </c>
      <c r="C130" s="12" t="str">
        <f>VLOOKUP($A130,'MG Universe'!$A$2:$S$9990,3)</f>
        <v>F</v>
      </c>
      <c r="D130" s="12" t="str">
        <f>VLOOKUP($A130,'MG Universe'!$A$2:$S$9990,4)</f>
        <v>S</v>
      </c>
      <c r="E130" s="12" t="str">
        <f>VLOOKUP($A130,'MG Universe'!$A$2:$S$9990,5)</f>
        <v>O</v>
      </c>
      <c r="F130" s="13" t="str">
        <f>VLOOKUP($A130,'MG Universe'!$A$2:$S$9990,6)</f>
        <v>SO</v>
      </c>
      <c r="G130" s="77">
        <f>VLOOKUP($A130,'MG Universe'!$A$2:$S$9990,7)</f>
        <v>43255</v>
      </c>
      <c r="H130" s="15">
        <f>VLOOKUP($A130,'MG Universe'!$A$2:$S$9990,8)</f>
        <v>0</v>
      </c>
      <c r="I130" s="15">
        <f>VLOOKUP($A130,'MG Universe'!$A$2:$S$9990,9)</f>
        <v>0.93</v>
      </c>
      <c r="J130" s="15">
        <f>VLOOKUP($A130,'MG Universe'!$A$2:$S$9990,10)</f>
        <v>119.98</v>
      </c>
      <c r="K130" s="16" t="str">
        <f>VLOOKUP($A130,'MG Universe'!$A$2:$S$9990,11)</f>
        <v>N/A</v>
      </c>
      <c r="L130" s="78">
        <f>VLOOKUP($A130,'MG Universe'!$A$2:$S$9990,12)</f>
        <v>129.01</v>
      </c>
      <c r="M130" s="16">
        <f>VLOOKUP($A130,'MG Universe'!$A$2:$S$9990,13)</f>
        <v>0</v>
      </c>
      <c r="N130" s="79">
        <f>VLOOKUP($A130,'MG Universe'!$A$2:$S$9990,14)</f>
        <v>1.3</v>
      </c>
      <c r="O130" s="79">
        <f>VLOOKUP($A130,'MG Universe'!$A$2:$S$9990,15)</f>
        <v>0.65</v>
      </c>
      <c r="P130" s="15">
        <f>VLOOKUP($A130,'MG Universe'!$A$2:$S$9990,16)</f>
        <v>-26.43</v>
      </c>
      <c r="Q130" s="16">
        <f>VLOOKUP($A130,'MG Universe'!$A$2:$S$9990,17)</f>
        <v>0.60260000000000002</v>
      </c>
      <c r="R130" s="80">
        <f>VLOOKUP($A130,'MG Universe'!$A$2:$S$9990,18)</f>
        <v>0</v>
      </c>
      <c r="S130" s="15">
        <f>VLOOKUP($A130,'MG Universe'!$A$2:$V$9990,19)</f>
        <v>0</v>
      </c>
      <c r="T130" s="15">
        <f>VLOOKUP($A130,'MG Universe'!$A$2:$V$9990,20)</f>
        <v>24025995672</v>
      </c>
      <c r="U130" s="15" t="str">
        <f>VLOOKUP($A130,'MG Universe'!$A$2:$V$9990,21)</f>
        <v>Large</v>
      </c>
      <c r="V130" s="15" t="str">
        <f>VLOOKUP($A130,'MG Universe'!$A$2:$V$9990,22)</f>
        <v>Oil &amp; Gas</v>
      </c>
    </row>
    <row r="131" spans="1:22" ht="15.75" thickBot="1" x14ac:dyDescent="0.3">
      <c r="A131" s="119" t="s">
        <v>53</v>
      </c>
      <c r="B131" s="12" t="str">
        <f>VLOOKUP($A131,'MG Universe'!$A$2:$S$9990,2)</f>
        <v>Dominion Energy Inc</v>
      </c>
      <c r="C131" s="12" t="str">
        <f>VLOOKUP($A131,'MG Universe'!$A$2:$S$9990,3)</f>
        <v>C</v>
      </c>
      <c r="D131" s="12" t="str">
        <f>VLOOKUP($A131,'MG Universe'!$A$2:$S$9990,4)</f>
        <v>S</v>
      </c>
      <c r="E131" s="12" t="str">
        <f>VLOOKUP($A131,'MG Universe'!$A$2:$S$9990,5)</f>
        <v>U</v>
      </c>
      <c r="F131" s="13" t="str">
        <f>VLOOKUP($A131,'MG Universe'!$A$2:$S$9990,6)</f>
        <v>SU</v>
      </c>
      <c r="G131" s="77">
        <f>VLOOKUP($A131,'MG Universe'!$A$2:$S$9990,7)</f>
        <v>43498</v>
      </c>
      <c r="H131" s="15">
        <f>VLOOKUP($A131,'MG Universe'!$A$2:$S$9990,8)</f>
        <v>104.78</v>
      </c>
      <c r="I131" s="15">
        <f>VLOOKUP($A131,'MG Universe'!$A$2:$S$9990,9)</f>
        <v>3.75</v>
      </c>
      <c r="J131" s="15">
        <f>VLOOKUP($A131,'MG Universe'!$A$2:$S$9990,10)</f>
        <v>71.45</v>
      </c>
      <c r="K131" s="16">
        <f>VLOOKUP($A131,'MG Universe'!$A$2:$S$9990,11)</f>
        <v>0.68189999999999995</v>
      </c>
      <c r="L131" s="78">
        <f>VLOOKUP($A131,'MG Universe'!$A$2:$S$9990,12)</f>
        <v>19.05</v>
      </c>
      <c r="M131" s="16">
        <f>VLOOKUP($A131,'MG Universe'!$A$2:$S$9990,13)</f>
        <v>4.2500000000000003E-2</v>
      </c>
      <c r="N131" s="79">
        <f>VLOOKUP($A131,'MG Universe'!$A$2:$S$9990,14)</f>
        <v>0.2</v>
      </c>
      <c r="O131" s="79">
        <f>VLOOKUP($A131,'MG Universe'!$A$2:$S$9990,15)</f>
        <v>0.62</v>
      </c>
      <c r="P131" s="15">
        <f>VLOOKUP($A131,'MG Universe'!$A$2:$S$9990,16)</f>
        <v>-80.86</v>
      </c>
      <c r="Q131" s="16">
        <f>VLOOKUP($A131,'MG Universe'!$A$2:$S$9990,17)</f>
        <v>5.28E-2</v>
      </c>
      <c r="R131" s="80">
        <f>VLOOKUP($A131,'MG Universe'!$A$2:$S$9990,18)</f>
        <v>14</v>
      </c>
      <c r="S131" s="15">
        <f>VLOOKUP($A131,'MG Universe'!$A$2:$V$9990,19)</f>
        <v>46.97</v>
      </c>
      <c r="T131" s="15">
        <f>VLOOKUP($A131,'MG Universe'!$A$2:$V$9990,20)</f>
        <v>55482101555</v>
      </c>
      <c r="U131" s="15" t="str">
        <f>VLOOKUP($A131,'MG Universe'!$A$2:$V$9990,21)</f>
        <v>Large</v>
      </c>
      <c r="V131" s="15" t="str">
        <f>VLOOKUP($A131,'MG Universe'!$A$2:$V$9990,22)</f>
        <v>Utilities</v>
      </c>
    </row>
    <row r="132" spans="1:22" ht="15.75" thickBot="1" x14ac:dyDescent="0.3">
      <c r="A132" s="119" t="s">
        <v>539</v>
      </c>
      <c r="B132" s="12" t="str">
        <f>VLOOKUP($A132,'MG Universe'!$A$2:$S$9990,2)</f>
        <v>Delta Air Lines, Inc.</v>
      </c>
      <c r="C132" s="12" t="str">
        <f>VLOOKUP($A132,'MG Universe'!$A$2:$S$9990,3)</f>
        <v>B-</v>
      </c>
      <c r="D132" s="12" t="str">
        <f>VLOOKUP($A132,'MG Universe'!$A$2:$S$9990,4)</f>
        <v>S</v>
      </c>
      <c r="E132" s="12" t="str">
        <f>VLOOKUP($A132,'MG Universe'!$A$2:$S$9990,5)</f>
        <v>U</v>
      </c>
      <c r="F132" s="13" t="str">
        <f>VLOOKUP($A132,'MG Universe'!$A$2:$S$9990,6)</f>
        <v>SU</v>
      </c>
      <c r="G132" s="77">
        <f>VLOOKUP($A132,'MG Universe'!$A$2:$S$9990,7)</f>
        <v>43487</v>
      </c>
      <c r="H132" s="15">
        <f>VLOOKUP($A132,'MG Universe'!$A$2:$S$9990,8)</f>
        <v>80.81</v>
      </c>
      <c r="I132" s="15">
        <f>VLOOKUP($A132,'MG Universe'!$A$2:$S$9990,9)</f>
        <v>5.68</v>
      </c>
      <c r="J132" s="15">
        <f>VLOOKUP($A132,'MG Universe'!$A$2:$S$9990,10)</f>
        <v>50.34</v>
      </c>
      <c r="K132" s="16">
        <f>VLOOKUP($A132,'MG Universe'!$A$2:$S$9990,11)</f>
        <v>0.62290000000000001</v>
      </c>
      <c r="L132" s="78">
        <f>VLOOKUP($A132,'MG Universe'!$A$2:$S$9990,12)</f>
        <v>8.86</v>
      </c>
      <c r="M132" s="16">
        <f>VLOOKUP($A132,'MG Universe'!$A$2:$S$9990,13)</f>
        <v>2.5999999999999999E-2</v>
      </c>
      <c r="N132" s="79">
        <f>VLOOKUP($A132,'MG Universe'!$A$2:$S$9990,14)</f>
        <v>1.1000000000000001</v>
      </c>
      <c r="O132" s="79">
        <f>VLOOKUP($A132,'MG Universe'!$A$2:$S$9990,15)</f>
        <v>0.35</v>
      </c>
      <c r="P132" s="15">
        <f>VLOOKUP($A132,'MG Universe'!$A$2:$S$9990,16)</f>
        <v>-58.71</v>
      </c>
      <c r="Q132" s="16">
        <f>VLOOKUP($A132,'MG Universe'!$A$2:$S$9990,17)</f>
        <v>1.8E-3</v>
      </c>
      <c r="R132" s="80">
        <f>VLOOKUP($A132,'MG Universe'!$A$2:$S$9990,18)</f>
        <v>6</v>
      </c>
      <c r="S132" s="15">
        <f>VLOOKUP($A132,'MG Universe'!$A$2:$V$9990,19)</f>
        <v>52.28</v>
      </c>
      <c r="T132" s="15">
        <f>VLOOKUP($A132,'MG Universe'!$A$2:$V$9990,20)</f>
        <v>34514060564</v>
      </c>
      <c r="U132" s="15" t="str">
        <f>VLOOKUP($A132,'MG Universe'!$A$2:$V$9990,21)</f>
        <v>Large</v>
      </c>
      <c r="V132" s="15" t="str">
        <f>VLOOKUP($A132,'MG Universe'!$A$2:$V$9990,22)</f>
        <v>Airlines</v>
      </c>
    </row>
    <row r="133" spans="1:22" ht="15.75" thickBot="1" x14ac:dyDescent="0.3">
      <c r="A133" s="119" t="s">
        <v>541</v>
      </c>
      <c r="B133" s="12" t="str">
        <f>VLOOKUP($A133,'MG Universe'!$A$2:$S$9990,2)</f>
        <v>Deere &amp; Company</v>
      </c>
      <c r="C133" s="12" t="str">
        <f>VLOOKUP($A133,'MG Universe'!$A$2:$S$9990,3)</f>
        <v>C</v>
      </c>
      <c r="D133" s="12" t="str">
        <f>VLOOKUP($A133,'MG Universe'!$A$2:$S$9990,4)</f>
        <v>E</v>
      </c>
      <c r="E133" s="12" t="str">
        <f>VLOOKUP($A133,'MG Universe'!$A$2:$S$9990,5)</f>
        <v>O</v>
      </c>
      <c r="F133" s="13" t="str">
        <f>VLOOKUP($A133,'MG Universe'!$A$2:$S$9990,6)</f>
        <v>EO</v>
      </c>
      <c r="G133" s="77">
        <f>VLOOKUP($A133,'MG Universe'!$A$2:$S$9990,7)</f>
        <v>43478</v>
      </c>
      <c r="H133" s="15">
        <f>VLOOKUP($A133,'MG Universe'!$A$2:$S$9990,8)</f>
        <v>84.33</v>
      </c>
      <c r="I133" s="15">
        <f>VLOOKUP($A133,'MG Universe'!$A$2:$S$9990,9)</f>
        <v>8.01</v>
      </c>
      <c r="J133" s="15">
        <f>VLOOKUP($A133,'MG Universe'!$A$2:$S$9990,10)</f>
        <v>164.51</v>
      </c>
      <c r="K133" s="16">
        <f>VLOOKUP($A133,'MG Universe'!$A$2:$S$9990,11)</f>
        <v>1.9508000000000001</v>
      </c>
      <c r="L133" s="78">
        <f>VLOOKUP($A133,'MG Universe'!$A$2:$S$9990,12)</f>
        <v>20.54</v>
      </c>
      <c r="M133" s="16">
        <f>VLOOKUP($A133,'MG Universe'!$A$2:$S$9990,13)</f>
        <v>1.5699999999999999E-2</v>
      </c>
      <c r="N133" s="79">
        <f>VLOOKUP($A133,'MG Universe'!$A$2:$S$9990,14)</f>
        <v>0.9</v>
      </c>
      <c r="O133" s="79">
        <f>VLOOKUP($A133,'MG Universe'!$A$2:$S$9990,15)</f>
        <v>1.84</v>
      </c>
      <c r="P133" s="15">
        <f>VLOOKUP($A133,'MG Universe'!$A$2:$S$9990,16)</f>
        <v>-39.08</v>
      </c>
      <c r="Q133" s="16">
        <f>VLOOKUP($A133,'MG Universe'!$A$2:$S$9990,17)</f>
        <v>6.0199999999999997E-2</v>
      </c>
      <c r="R133" s="80">
        <f>VLOOKUP($A133,'MG Universe'!$A$2:$S$9990,18)</f>
        <v>1</v>
      </c>
      <c r="S133" s="15">
        <f>VLOOKUP($A133,'MG Universe'!$A$2:$V$9990,19)</f>
        <v>93.83</v>
      </c>
      <c r="T133" s="15">
        <f>VLOOKUP($A133,'MG Universe'!$A$2:$V$9990,20)</f>
        <v>52623621552</v>
      </c>
      <c r="U133" s="15" t="str">
        <f>VLOOKUP($A133,'MG Universe'!$A$2:$V$9990,21)</f>
        <v>Large</v>
      </c>
      <c r="V133" s="15" t="str">
        <f>VLOOKUP($A133,'MG Universe'!$A$2:$V$9990,22)</f>
        <v>Machinery</v>
      </c>
    </row>
    <row r="134" spans="1:22" ht="15.75" thickBot="1" x14ac:dyDescent="0.3">
      <c r="A134" s="119" t="s">
        <v>545</v>
      </c>
      <c r="B134" s="12" t="str">
        <f>VLOOKUP($A134,'MG Universe'!$A$2:$S$9990,2)</f>
        <v>Discover Financial Services</v>
      </c>
      <c r="C134" s="12" t="str">
        <f>VLOOKUP($A134,'MG Universe'!$A$2:$S$9990,3)</f>
        <v>A-</v>
      </c>
      <c r="D134" s="12" t="str">
        <f>VLOOKUP($A134,'MG Universe'!$A$2:$S$9990,4)</f>
        <v>D</v>
      </c>
      <c r="E134" s="12" t="str">
        <f>VLOOKUP($A134,'MG Universe'!$A$2:$S$9990,5)</f>
        <v>U</v>
      </c>
      <c r="F134" s="13" t="str">
        <f>VLOOKUP($A134,'MG Universe'!$A$2:$S$9990,6)</f>
        <v>DU</v>
      </c>
      <c r="G134" s="77">
        <f>VLOOKUP($A134,'MG Universe'!$A$2:$S$9990,7)</f>
        <v>43230</v>
      </c>
      <c r="H134" s="15">
        <f>VLOOKUP($A134,'MG Universe'!$A$2:$S$9990,8)</f>
        <v>117.14</v>
      </c>
      <c r="I134" s="15">
        <f>VLOOKUP($A134,'MG Universe'!$A$2:$S$9990,9)</f>
        <v>6.08</v>
      </c>
      <c r="J134" s="15">
        <f>VLOOKUP($A134,'MG Universe'!$A$2:$S$9990,10)</f>
        <v>69.12</v>
      </c>
      <c r="K134" s="16">
        <f>VLOOKUP($A134,'MG Universe'!$A$2:$S$9990,11)</f>
        <v>0.59009999999999996</v>
      </c>
      <c r="L134" s="78">
        <f>VLOOKUP($A134,'MG Universe'!$A$2:$S$9990,12)</f>
        <v>11.37</v>
      </c>
      <c r="M134" s="16">
        <f>VLOOKUP($A134,'MG Universe'!$A$2:$S$9990,13)</f>
        <v>1.8800000000000001E-2</v>
      </c>
      <c r="N134" s="79">
        <f>VLOOKUP($A134,'MG Universe'!$A$2:$S$9990,14)</f>
        <v>1.6</v>
      </c>
      <c r="O134" s="79" t="str">
        <f>VLOOKUP($A134,'MG Universe'!$A$2:$S$9990,15)</f>
        <v>N/A</v>
      </c>
      <c r="P134" s="15" t="str">
        <f>VLOOKUP($A134,'MG Universe'!$A$2:$S$9990,16)</f>
        <v>N/A</v>
      </c>
      <c r="Q134" s="16">
        <f>VLOOKUP($A134,'MG Universe'!$A$2:$S$9990,17)</f>
        <v>1.43E-2</v>
      </c>
      <c r="R134" s="80">
        <f>VLOOKUP($A134,'MG Universe'!$A$2:$S$9990,18)</f>
        <v>7</v>
      </c>
      <c r="S134" s="15">
        <f>VLOOKUP($A134,'MG Universe'!$A$2:$V$9990,19)</f>
        <v>69.319999999999993</v>
      </c>
      <c r="T134" s="15">
        <f>VLOOKUP($A134,'MG Universe'!$A$2:$V$9990,20)</f>
        <v>23221874074</v>
      </c>
      <c r="U134" s="15" t="str">
        <f>VLOOKUP($A134,'MG Universe'!$A$2:$V$9990,21)</f>
        <v>Large</v>
      </c>
      <c r="V134" s="15" t="str">
        <f>VLOOKUP($A134,'MG Universe'!$A$2:$V$9990,22)</f>
        <v>Credit Cards</v>
      </c>
    </row>
    <row r="135" spans="1:22" ht="15.75" thickBot="1" x14ac:dyDescent="0.3">
      <c r="A135" s="119" t="s">
        <v>548</v>
      </c>
      <c r="B135" s="12" t="str">
        <f>VLOOKUP($A135,'MG Universe'!$A$2:$S$9990,2)</f>
        <v>Dollar General Corp.</v>
      </c>
      <c r="C135" s="12" t="str">
        <f>VLOOKUP($A135,'MG Universe'!$A$2:$S$9990,3)</f>
        <v>D+</v>
      </c>
      <c r="D135" s="12" t="str">
        <f>VLOOKUP($A135,'MG Universe'!$A$2:$S$9990,4)</f>
        <v>S</v>
      </c>
      <c r="E135" s="12" t="str">
        <f>VLOOKUP($A135,'MG Universe'!$A$2:$S$9990,5)</f>
        <v>F</v>
      </c>
      <c r="F135" s="13" t="str">
        <f>VLOOKUP($A135,'MG Universe'!$A$2:$S$9990,6)</f>
        <v>SF</v>
      </c>
      <c r="G135" s="77">
        <f>VLOOKUP($A135,'MG Universe'!$A$2:$S$9990,7)</f>
        <v>43200</v>
      </c>
      <c r="H135" s="15">
        <f>VLOOKUP($A135,'MG Universe'!$A$2:$S$9990,8)</f>
        <v>147.85</v>
      </c>
      <c r="I135" s="15">
        <f>VLOOKUP($A135,'MG Universe'!$A$2:$S$9990,9)</f>
        <v>5.0599999999999996</v>
      </c>
      <c r="J135" s="15">
        <f>VLOOKUP($A135,'MG Universe'!$A$2:$S$9990,10)</f>
        <v>116.64</v>
      </c>
      <c r="K135" s="16">
        <f>VLOOKUP($A135,'MG Universe'!$A$2:$S$9990,11)</f>
        <v>0.78890000000000005</v>
      </c>
      <c r="L135" s="78">
        <f>VLOOKUP($A135,'MG Universe'!$A$2:$S$9990,12)</f>
        <v>23.05</v>
      </c>
      <c r="M135" s="16">
        <f>VLOOKUP($A135,'MG Universe'!$A$2:$S$9990,13)</f>
        <v>8.8999999999999999E-3</v>
      </c>
      <c r="N135" s="79">
        <f>VLOOKUP($A135,'MG Universe'!$A$2:$S$9990,14)</f>
        <v>0.7</v>
      </c>
      <c r="O135" s="79">
        <f>VLOOKUP($A135,'MG Universe'!$A$2:$S$9990,15)</f>
        <v>1.43</v>
      </c>
      <c r="P135" s="15">
        <f>VLOOKUP($A135,'MG Universe'!$A$2:$S$9990,16)</f>
        <v>-7.9</v>
      </c>
      <c r="Q135" s="16">
        <f>VLOOKUP($A135,'MG Universe'!$A$2:$S$9990,17)</f>
        <v>7.2800000000000004E-2</v>
      </c>
      <c r="R135" s="80">
        <f>VLOOKUP($A135,'MG Universe'!$A$2:$S$9990,18)</f>
        <v>3</v>
      </c>
      <c r="S135" s="15">
        <f>VLOOKUP($A135,'MG Universe'!$A$2:$V$9990,19)</f>
        <v>53.84</v>
      </c>
      <c r="T135" s="15">
        <f>VLOOKUP($A135,'MG Universe'!$A$2:$V$9990,20)</f>
        <v>30662789599</v>
      </c>
      <c r="U135" s="15" t="str">
        <f>VLOOKUP($A135,'MG Universe'!$A$2:$V$9990,21)</f>
        <v>Large</v>
      </c>
      <c r="V135" s="15" t="str">
        <f>VLOOKUP($A135,'MG Universe'!$A$2:$V$9990,22)</f>
        <v>Retail</v>
      </c>
    </row>
    <row r="136" spans="1:22" ht="15.75" thickBot="1" x14ac:dyDescent="0.3">
      <c r="A136" s="119" t="s">
        <v>550</v>
      </c>
      <c r="B136" s="12" t="str">
        <f>VLOOKUP($A136,'MG Universe'!$A$2:$S$9990,2)</f>
        <v>Quest Diagnostics Inc</v>
      </c>
      <c r="C136" s="12" t="str">
        <f>VLOOKUP($A136,'MG Universe'!$A$2:$S$9990,3)</f>
        <v>D+</v>
      </c>
      <c r="D136" s="12" t="str">
        <f>VLOOKUP($A136,'MG Universe'!$A$2:$S$9990,4)</f>
        <v>S</v>
      </c>
      <c r="E136" s="12" t="str">
        <f>VLOOKUP($A136,'MG Universe'!$A$2:$S$9990,5)</f>
        <v>F</v>
      </c>
      <c r="F136" s="13" t="str">
        <f>VLOOKUP($A136,'MG Universe'!$A$2:$S$9990,6)</f>
        <v>SF</v>
      </c>
      <c r="G136" s="77">
        <f>VLOOKUP($A136,'MG Universe'!$A$2:$S$9990,7)</f>
        <v>43196</v>
      </c>
      <c r="H136" s="15">
        <f>VLOOKUP($A136,'MG Universe'!$A$2:$S$9990,8)</f>
        <v>100.54</v>
      </c>
      <c r="I136" s="15">
        <f>VLOOKUP($A136,'MG Universe'!$A$2:$S$9990,9)</f>
        <v>5.46</v>
      </c>
      <c r="J136" s="15">
        <f>VLOOKUP($A136,'MG Universe'!$A$2:$S$9990,10)</f>
        <v>87.93</v>
      </c>
      <c r="K136" s="16">
        <f>VLOOKUP($A136,'MG Universe'!$A$2:$S$9990,11)</f>
        <v>0.87460000000000004</v>
      </c>
      <c r="L136" s="78">
        <f>VLOOKUP($A136,'MG Universe'!$A$2:$S$9990,12)</f>
        <v>16.100000000000001</v>
      </c>
      <c r="M136" s="16">
        <f>VLOOKUP($A136,'MG Universe'!$A$2:$S$9990,13)</f>
        <v>1.54E-2</v>
      </c>
      <c r="N136" s="79">
        <f>VLOOKUP($A136,'MG Universe'!$A$2:$S$9990,14)</f>
        <v>0.9</v>
      </c>
      <c r="O136" s="79">
        <f>VLOOKUP($A136,'MG Universe'!$A$2:$S$9990,15)</f>
        <v>1.24</v>
      </c>
      <c r="P136" s="15">
        <f>VLOOKUP($A136,'MG Universe'!$A$2:$S$9990,16)</f>
        <v>-30.54</v>
      </c>
      <c r="Q136" s="16">
        <f>VLOOKUP($A136,'MG Universe'!$A$2:$S$9990,17)</f>
        <v>3.7999999999999999E-2</v>
      </c>
      <c r="R136" s="80">
        <f>VLOOKUP($A136,'MG Universe'!$A$2:$S$9990,18)</f>
        <v>0</v>
      </c>
      <c r="S136" s="15">
        <f>VLOOKUP($A136,'MG Universe'!$A$2:$V$9990,19)</f>
        <v>73.290000000000006</v>
      </c>
      <c r="T136" s="15">
        <f>VLOOKUP($A136,'MG Universe'!$A$2:$V$9990,20)</f>
        <v>11964811001</v>
      </c>
      <c r="U136" s="15" t="str">
        <f>VLOOKUP($A136,'MG Universe'!$A$2:$V$9990,21)</f>
        <v>Large</v>
      </c>
      <c r="V136" s="15" t="str">
        <f>VLOOKUP($A136,'MG Universe'!$A$2:$V$9990,22)</f>
        <v>Medical</v>
      </c>
    </row>
    <row r="137" spans="1:22" ht="15.75" thickBot="1" x14ac:dyDescent="0.3">
      <c r="A137" s="119" t="s">
        <v>552</v>
      </c>
      <c r="B137" s="12" t="str">
        <f>VLOOKUP($A137,'MG Universe'!$A$2:$S$9990,2)</f>
        <v>D. R. Horton Inc</v>
      </c>
      <c r="C137" s="12" t="str">
        <f>VLOOKUP($A137,'MG Universe'!$A$2:$S$9990,3)</f>
        <v>B+</v>
      </c>
      <c r="D137" s="12" t="str">
        <f>VLOOKUP($A137,'MG Universe'!$A$2:$S$9990,4)</f>
        <v>E</v>
      </c>
      <c r="E137" s="12" t="str">
        <f>VLOOKUP($A137,'MG Universe'!$A$2:$S$9990,5)</f>
        <v>U</v>
      </c>
      <c r="F137" s="13" t="str">
        <f>VLOOKUP($A137,'MG Universe'!$A$2:$S$9990,6)</f>
        <v>EU</v>
      </c>
      <c r="G137" s="77">
        <f>VLOOKUP($A137,'MG Universe'!$A$2:$S$9990,7)</f>
        <v>43226</v>
      </c>
      <c r="H137" s="15">
        <f>VLOOKUP($A137,'MG Universe'!$A$2:$S$9990,8)</f>
        <v>93.07</v>
      </c>
      <c r="I137" s="15">
        <f>VLOOKUP($A137,'MG Universe'!$A$2:$S$9990,9)</f>
        <v>2.75</v>
      </c>
      <c r="J137" s="15">
        <f>VLOOKUP($A137,'MG Universe'!$A$2:$S$9990,10)</f>
        <v>37.729999999999997</v>
      </c>
      <c r="K137" s="16">
        <f>VLOOKUP($A137,'MG Universe'!$A$2:$S$9990,11)</f>
        <v>0.40539999999999998</v>
      </c>
      <c r="L137" s="78">
        <f>VLOOKUP($A137,'MG Universe'!$A$2:$S$9990,12)</f>
        <v>13.72</v>
      </c>
      <c r="M137" s="16">
        <f>VLOOKUP($A137,'MG Universe'!$A$2:$S$9990,13)</f>
        <v>1.06E-2</v>
      </c>
      <c r="N137" s="79">
        <f>VLOOKUP($A137,'MG Universe'!$A$2:$S$9990,14)</f>
        <v>1.2</v>
      </c>
      <c r="O137" s="79">
        <f>VLOOKUP($A137,'MG Universe'!$A$2:$S$9990,15)</f>
        <v>6.95</v>
      </c>
      <c r="P137" s="15">
        <f>VLOOKUP($A137,'MG Universe'!$A$2:$S$9990,16)</f>
        <v>16.13</v>
      </c>
      <c r="Q137" s="16">
        <f>VLOOKUP($A137,'MG Universe'!$A$2:$S$9990,17)</f>
        <v>2.6100000000000002E-2</v>
      </c>
      <c r="R137" s="80">
        <f>VLOOKUP($A137,'MG Universe'!$A$2:$S$9990,18)</f>
        <v>4</v>
      </c>
      <c r="S137" s="15">
        <f>VLOOKUP($A137,'MG Universe'!$A$2:$V$9990,19)</f>
        <v>40.51</v>
      </c>
      <c r="T137" s="15">
        <f>VLOOKUP($A137,'MG Universe'!$A$2:$V$9990,20)</f>
        <v>14089249619</v>
      </c>
      <c r="U137" s="15" t="str">
        <f>VLOOKUP($A137,'MG Universe'!$A$2:$V$9990,21)</f>
        <v>Large</v>
      </c>
      <c r="V137" s="15" t="str">
        <f>VLOOKUP($A137,'MG Universe'!$A$2:$V$9990,22)</f>
        <v>Construction</v>
      </c>
    </row>
    <row r="138" spans="1:22" ht="15.75" thickBot="1" x14ac:dyDescent="0.3">
      <c r="A138" s="119" t="s">
        <v>554</v>
      </c>
      <c r="B138" s="12" t="str">
        <f>VLOOKUP($A138,'MG Universe'!$A$2:$S$9990,2)</f>
        <v>Danaher Corporation</v>
      </c>
      <c r="C138" s="12" t="str">
        <f>VLOOKUP($A138,'MG Universe'!$A$2:$S$9990,3)</f>
        <v>C-</v>
      </c>
      <c r="D138" s="12" t="str">
        <f>VLOOKUP($A138,'MG Universe'!$A$2:$S$9990,4)</f>
        <v>E</v>
      </c>
      <c r="E138" s="12" t="str">
        <f>VLOOKUP($A138,'MG Universe'!$A$2:$S$9990,5)</f>
        <v>O</v>
      </c>
      <c r="F138" s="13" t="str">
        <f>VLOOKUP($A138,'MG Universe'!$A$2:$S$9990,6)</f>
        <v>EO</v>
      </c>
      <c r="G138" s="77">
        <f>VLOOKUP($A138,'MG Universe'!$A$2:$S$9990,7)</f>
        <v>43243</v>
      </c>
      <c r="H138" s="15">
        <f>VLOOKUP($A138,'MG Universe'!$A$2:$S$9990,8)</f>
        <v>52.26</v>
      </c>
      <c r="I138" s="15">
        <f>VLOOKUP($A138,'MG Universe'!$A$2:$S$9990,9)</f>
        <v>4.01</v>
      </c>
      <c r="J138" s="15">
        <f>VLOOKUP($A138,'MG Universe'!$A$2:$S$9990,10)</f>
        <v>109.59</v>
      </c>
      <c r="K138" s="16">
        <f>VLOOKUP($A138,'MG Universe'!$A$2:$S$9990,11)</f>
        <v>2.097</v>
      </c>
      <c r="L138" s="78">
        <f>VLOOKUP($A138,'MG Universe'!$A$2:$S$9990,12)</f>
        <v>27.33</v>
      </c>
      <c r="M138" s="16">
        <f>VLOOKUP($A138,'MG Universe'!$A$2:$S$9990,13)</f>
        <v>5.1000000000000004E-3</v>
      </c>
      <c r="N138" s="79">
        <f>VLOOKUP($A138,'MG Universe'!$A$2:$S$9990,14)</f>
        <v>1</v>
      </c>
      <c r="O138" s="79">
        <f>VLOOKUP($A138,'MG Universe'!$A$2:$S$9990,15)</f>
        <v>1.59</v>
      </c>
      <c r="P138" s="15">
        <f>VLOOKUP($A138,'MG Universe'!$A$2:$S$9990,16)</f>
        <v>-18.14</v>
      </c>
      <c r="Q138" s="16">
        <f>VLOOKUP($A138,'MG Universe'!$A$2:$S$9990,17)</f>
        <v>9.4100000000000003E-2</v>
      </c>
      <c r="R138" s="80">
        <f>VLOOKUP($A138,'MG Universe'!$A$2:$S$9990,18)</f>
        <v>0</v>
      </c>
      <c r="S138" s="15">
        <f>VLOOKUP($A138,'MG Universe'!$A$2:$V$9990,19)</f>
        <v>61.2</v>
      </c>
      <c r="T138" s="15">
        <f>VLOOKUP($A138,'MG Universe'!$A$2:$V$9990,20)</f>
        <v>76877382431</v>
      </c>
      <c r="U138" s="15" t="str">
        <f>VLOOKUP($A138,'MG Universe'!$A$2:$V$9990,21)</f>
        <v>Large</v>
      </c>
      <c r="V138" s="15" t="str">
        <f>VLOOKUP($A138,'MG Universe'!$A$2:$V$9990,22)</f>
        <v>Machinery</v>
      </c>
    </row>
    <row r="139" spans="1:22" ht="15.75" thickBot="1" x14ac:dyDescent="0.3">
      <c r="A139" s="119" t="s">
        <v>556</v>
      </c>
      <c r="B139" s="12" t="str">
        <f>VLOOKUP($A139,'MG Universe'!$A$2:$S$9990,2)</f>
        <v>Walt Disney Co</v>
      </c>
      <c r="C139" s="12" t="str">
        <f>VLOOKUP($A139,'MG Universe'!$A$2:$S$9990,3)</f>
        <v>C-</v>
      </c>
      <c r="D139" s="12" t="str">
        <f>VLOOKUP($A139,'MG Universe'!$A$2:$S$9990,4)</f>
        <v>S</v>
      </c>
      <c r="E139" s="12" t="str">
        <f>VLOOKUP($A139,'MG Universe'!$A$2:$S$9990,5)</f>
        <v>U</v>
      </c>
      <c r="F139" s="13" t="str">
        <f>VLOOKUP($A139,'MG Universe'!$A$2:$S$9990,6)</f>
        <v>SU</v>
      </c>
      <c r="G139" s="77">
        <f>VLOOKUP($A139,'MG Universe'!$A$2:$S$9990,7)</f>
        <v>43425</v>
      </c>
      <c r="H139" s="15">
        <f>VLOOKUP($A139,'MG Universe'!$A$2:$S$9990,8)</f>
        <v>205.58</v>
      </c>
      <c r="I139" s="15">
        <f>VLOOKUP($A139,'MG Universe'!$A$2:$S$9990,9)</f>
        <v>6.89</v>
      </c>
      <c r="J139" s="15">
        <f>VLOOKUP($A139,'MG Universe'!$A$2:$S$9990,10)</f>
        <v>111.8</v>
      </c>
      <c r="K139" s="16">
        <f>VLOOKUP($A139,'MG Universe'!$A$2:$S$9990,11)</f>
        <v>0.54379999999999995</v>
      </c>
      <c r="L139" s="78">
        <f>VLOOKUP($A139,'MG Universe'!$A$2:$S$9990,12)</f>
        <v>16.23</v>
      </c>
      <c r="M139" s="16">
        <f>VLOOKUP($A139,'MG Universe'!$A$2:$S$9990,13)</f>
        <v>1.4999999999999999E-2</v>
      </c>
      <c r="N139" s="79">
        <f>VLOOKUP($A139,'MG Universe'!$A$2:$S$9990,14)</f>
        <v>1</v>
      </c>
      <c r="O139" s="79">
        <f>VLOOKUP($A139,'MG Universe'!$A$2:$S$9990,15)</f>
        <v>0.94</v>
      </c>
      <c r="P139" s="15">
        <f>VLOOKUP($A139,'MG Universe'!$A$2:$S$9990,16)</f>
        <v>-19.329999999999998</v>
      </c>
      <c r="Q139" s="16">
        <f>VLOOKUP($A139,'MG Universe'!$A$2:$S$9990,17)</f>
        <v>3.8600000000000002E-2</v>
      </c>
      <c r="R139" s="80">
        <f>VLOOKUP($A139,'MG Universe'!$A$2:$S$9990,18)</f>
        <v>2</v>
      </c>
      <c r="S139" s="15">
        <f>VLOOKUP($A139,'MG Universe'!$A$2:$V$9990,19)</f>
        <v>73.44</v>
      </c>
      <c r="T139" s="15">
        <f>VLOOKUP($A139,'MG Universe'!$A$2:$V$9990,20)</f>
        <v>166657916749</v>
      </c>
      <c r="U139" s="15" t="str">
        <f>VLOOKUP($A139,'MG Universe'!$A$2:$V$9990,21)</f>
        <v>Large</v>
      </c>
      <c r="V139" s="15" t="str">
        <f>VLOOKUP($A139,'MG Universe'!$A$2:$V$9990,22)</f>
        <v>Media Entertainment</v>
      </c>
    </row>
    <row r="140" spans="1:22" ht="15.75" thickBot="1" x14ac:dyDescent="0.3">
      <c r="A140" s="119" t="s">
        <v>558</v>
      </c>
      <c r="B140" s="12" t="str">
        <f>VLOOKUP($A140,'MG Universe'!$A$2:$S$9990,2)</f>
        <v>DISCOVERY COMMUNICATIONS INC. Common Stock</v>
      </c>
      <c r="C140" s="12" t="str">
        <f>VLOOKUP($A140,'MG Universe'!$A$2:$S$9990,3)</f>
        <v>D</v>
      </c>
      <c r="D140" s="12" t="str">
        <f>VLOOKUP($A140,'MG Universe'!$A$2:$S$9990,4)</f>
        <v>S</v>
      </c>
      <c r="E140" s="12" t="str">
        <f>VLOOKUP($A140,'MG Universe'!$A$2:$S$9990,5)</f>
        <v>O</v>
      </c>
      <c r="F140" s="13" t="str">
        <f>VLOOKUP($A140,'MG Universe'!$A$2:$S$9990,6)</f>
        <v>SO</v>
      </c>
      <c r="G140" s="77">
        <f>VLOOKUP($A140,'MG Universe'!$A$2:$S$9990,7)</f>
        <v>43198</v>
      </c>
      <c r="H140" s="15">
        <f>VLOOKUP($A140,'MG Universe'!$A$2:$S$9990,8)</f>
        <v>3.8</v>
      </c>
      <c r="I140" s="15">
        <f>VLOOKUP($A140,'MG Universe'!$A$2:$S$9990,9)</f>
        <v>1.0900000000000001</v>
      </c>
      <c r="J140" s="15">
        <f>VLOOKUP($A140,'MG Universe'!$A$2:$S$9990,10)</f>
        <v>28.29</v>
      </c>
      <c r="K140" s="16">
        <f>VLOOKUP($A140,'MG Universe'!$A$2:$S$9990,11)</f>
        <v>7.4447000000000001</v>
      </c>
      <c r="L140" s="78">
        <f>VLOOKUP($A140,'MG Universe'!$A$2:$S$9990,12)</f>
        <v>25.95</v>
      </c>
      <c r="M140" s="16">
        <f>VLOOKUP($A140,'MG Universe'!$A$2:$S$9990,13)</f>
        <v>0</v>
      </c>
      <c r="N140" s="79">
        <f>VLOOKUP($A140,'MG Universe'!$A$2:$S$9990,14)</f>
        <v>1.4</v>
      </c>
      <c r="O140" s="79">
        <f>VLOOKUP($A140,'MG Universe'!$A$2:$S$9990,15)</f>
        <v>5.34</v>
      </c>
      <c r="P140" s="15">
        <f>VLOOKUP($A140,'MG Universe'!$A$2:$S$9990,16)</f>
        <v>-14.18</v>
      </c>
      <c r="Q140" s="16">
        <f>VLOOKUP($A140,'MG Universe'!$A$2:$S$9990,17)</f>
        <v>8.7300000000000003E-2</v>
      </c>
      <c r="R140" s="80">
        <f>VLOOKUP($A140,'MG Universe'!$A$2:$S$9990,18)</f>
        <v>0</v>
      </c>
      <c r="S140" s="15">
        <f>VLOOKUP($A140,'MG Universe'!$A$2:$V$9990,19)</f>
        <v>20.96</v>
      </c>
      <c r="T140" s="15">
        <f>VLOOKUP($A140,'MG Universe'!$A$2:$V$9990,20)</f>
        <v>14179698143</v>
      </c>
      <c r="U140" s="15" t="str">
        <f>VLOOKUP($A140,'MG Universe'!$A$2:$V$9990,21)</f>
        <v>Large</v>
      </c>
      <c r="V140" s="15" t="str">
        <f>VLOOKUP($A140,'MG Universe'!$A$2:$V$9990,22)</f>
        <v>Media Entertainment</v>
      </c>
    </row>
    <row r="141" spans="1:22" ht="15.75" thickBot="1" x14ac:dyDescent="0.3">
      <c r="A141" s="119" t="s">
        <v>560</v>
      </c>
      <c r="B141" s="12" t="str">
        <f>VLOOKUP($A141,'MG Universe'!$A$2:$S$9990,2)</f>
        <v>Discovery Inc Series C</v>
      </c>
      <c r="C141" s="12" t="str">
        <f>VLOOKUP($A141,'MG Universe'!$A$2:$S$9990,3)</f>
        <v>D</v>
      </c>
      <c r="D141" s="12" t="str">
        <f>VLOOKUP($A141,'MG Universe'!$A$2:$S$9990,4)</f>
        <v>S</v>
      </c>
      <c r="E141" s="12" t="str">
        <f>VLOOKUP($A141,'MG Universe'!$A$2:$S$9990,5)</f>
        <v>O</v>
      </c>
      <c r="F141" s="13" t="str">
        <f>VLOOKUP($A141,'MG Universe'!$A$2:$S$9990,6)</f>
        <v>SO</v>
      </c>
      <c r="G141" s="77">
        <f>VLOOKUP($A141,'MG Universe'!$A$2:$S$9990,7)</f>
        <v>43198</v>
      </c>
      <c r="H141" s="15">
        <f>VLOOKUP($A141,'MG Universe'!$A$2:$S$9990,8)</f>
        <v>3.8</v>
      </c>
      <c r="I141" s="15">
        <f>VLOOKUP($A141,'MG Universe'!$A$2:$S$9990,9)</f>
        <v>1.0900000000000001</v>
      </c>
      <c r="J141" s="15">
        <f>VLOOKUP($A141,'MG Universe'!$A$2:$S$9990,10)</f>
        <v>26.53</v>
      </c>
      <c r="K141" s="16">
        <f>VLOOKUP($A141,'MG Universe'!$A$2:$S$9990,11)</f>
        <v>6.9816000000000003</v>
      </c>
      <c r="L141" s="78">
        <f>VLOOKUP($A141,'MG Universe'!$A$2:$S$9990,12)</f>
        <v>24.34</v>
      </c>
      <c r="M141" s="16">
        <f>VLOOKUP($A141,'MG Universe'!$A$2:$S$9990,13)</f>
        <v>0</v>
      </c>
      <c r="N141" s="79">
        <f>VLOOKUP($A141,'MG Universe'!$A$2:$S$9990,14)</f>
        <v>1.3</v>
      </c>
      <c r="O141" s="79">
        <f>VLOOKUP($A141,'MG Universe'!$A$2:$S$9990,15)</f>
        <v>5.34</v>
      </c>
      <c r="P141" s="15">
        <f>VLOOKUP($A141,'MG Universe'!$A$2:$S$9990,16)</f>
        <v>-14.18</v>
      </c>
      <c r="Q141" s="16">
        <f>VLOOKUP($A141,'MG Universe'!$A$2:$S$9990,17)</f>
        <v>7.9200000000000007E-2</v>
      </c>
      <c r="R141" s="80">
        <f>VLOOKUP($A141,'MG Universe'!$A$2:$S$9990,18)</f>
        <v>0</v>
      </c>
      <c r="S141" s="15">
        <f>VLOOKUP($A141,'MG Universe'!$A$2:$V$9990,19)</f>
        <v>20.96</v>
      </c>
      <c r="T141" s="15">
        <f>VLOOKUP($A141,'MG Universe'!$A$2:$V$9990,20)</f>
        <v>14179698143</v>
      </c>
      <c r="U141" s="15" t="str">
        <f>VLOOKUP($A141,'MG Universe'!$A$2:$V$9990,21)</f>
        <v>Large</v>
      </c>
      <c r="V141" s="15" t="str">
        <f>VLOOKUP($A141,'MG Universe'!$A$2:$V$9990,22)</f>
        <v>Media Entertainment</v>
      </c>
    </row>
    <row r="142" spans="1:22" ht="15.75" thickBot="1" x14ac:dyDescent="0.3">
      <c r="A142" s="119" t="s">
        <v>562</v>
      </c>
      <c r="B142" s="12" t="str">
        <f>VLOOKUP($A142,'MG Universe'!$A$2:$S$9990,2)</f>
        <v>DISH Network Corp</v>
      </c>
      <c r="C142" s="12" t="str">
        <f>VLOOKUP($A142,'MG Universe'!$A$2:$S$9990,3)</f>
        <v>C-</v>
      </c>
      <c r="D142" s="12" t="str">
        <f>VLOOKUP($A142,'MG Universe'!$A$2:$S$9990,4)</f>
        <v>S</v>
      </c>
      <c r="E142" s="12" t="str">
        <f>VLOOKUP($A142,'MG Universe'!$A$2:$S$9990,5)</f>
        <v>U</v>
      </c>
      <c r="F142" s="13" t="str">
        <f>VLOOKUP($A142,'MG Universe'!$A$2:$S$9990,6)</f>
        <v>SU</v>
      </c>
      <c r="G142" s="77">
        <f>VLOOKUP($A142,'MG Universe'!$A$2:$S$9990,7)</f>
        <v>43199</v>
      </c>
      <c r="H142" s="15">
        <f>VLOOKUP($A142,'MG Universe'!$A$2:$S$9990,8)</f>
        <v>51.37</v>
      </c>
      <c r="I142" s="15">
        <f>VLOOKUP($A142,'MG Universe'!$A$2:$S$9990,9)</f>
        <v>2.73</v>
      </c>
      <c r="J142" s="15">
        <f>VLOOKUP($A142,'MG Universe'!$A$2:$S$9990,10)</f>
        <v>30.19</v>
      </c>
      <c r="K142" s="16">
        <f>VLOOKUP($A142,'MG Universe'!$A$2:$S$9990,11)</f>
        <v>0.5877</v>
      </c>
      <c r="L142" s="78">
        <f>VLOOKUP($A142,'MG Universe'!$A$2:$S$9990,12)</f>
        <v>11.06</v>
      </c>
      <c r="M142" s="16">
        <f>VLOOKUP($A142,'MG Universe'!$A$2:$S$9990,13)</f>
        <v>0</v>
      </c>
      <c r="N142" s="79">
        <f>VLOOKUP($A142,'MG Universe'!$A$2:$S$9990,14)</f>
        <v>1.6</v>
      </c>
      <c r="O142" s="79">
        <f>VLOOKUP($A142,'MG Universe'!$A$2:$S$9990,15)</f>
        <v>0.68</v>
      </c>
      <c r="P142" s="15">
        <f>VLOOKUP($A142,'MG Universe'!$A$2:$S$9990,16)</f>
        <v>-37.21</v>
      </c>
      <c r="Q142" s="16">
        <f>VLOOKUP($A142,'MG Universe'!$A$2:$S$9990,17)</f>
        <v>1.2800000000000001E-2</v>
      </c>
      <c r="R142" s="80">
        <f>VLOOKUP($A142,'MG Universe'!$A$2:$S$9990,18)</f>
        <v>0</v>
      </c>
      <c r="S142" s="15">
        <f>VLOOKUP($A142,'MG Universe'!$A$2:$V$9990,19)</f>
        <v>25.48</v>
      </c>
      <c r="T142" s="15">
        <f>VLOOKUP($A142,'MG Universe'!$A$2:$V$9990,20)</f>
        <v>14119069252</v>
      </c>
      <c r="U142" s="15" t="str">
        <f>VLOOKUP($A142,'MG Universe'!$A$2:$V$9990,21)</f>
        <v>Large</v>
      </c>
      <c r="V142" s="15" t="str">
        <f>VLOOKUP($A142,'MG Universe'!$A$2:$V$9990,22)</f>
        <v>Telecom</v>
      </c>
    </row>
    <row r="143" spans="1:22" ht="15.75" thickBot="1" x14ac:dyDescent="0.3">
      <c r="A143" s="119" t="s">
        <v>566</v>
      </c>
      <c r="B143" s="12" t="str">
        <f>VLOOKUP($A143,'MG Universe'!$A$2:$S$9990,2)</f>
        <v>DIGITAL RLTY TR/SH</v>
      </c>
      <c r="C143" s="12" t="str">
        <f>VLOOKUP($A143,'MG Universe'!$A$2:$S$9990,3)</f>
        <v>D</v>
      </c>
      <c r="D143" s="12" t="str">
        <f>VLOOKUP($A143,'MG Universe'!$A$2:$S$9990,4)</f>
        <v>S</v>
      </c>
      <c r="E143" s="12" t="str">
        <f>VLOOKUP($A143,'MG Universe'!$A$2:$S$9990,5)</f>
        <v>O</v>
      </c>
      <c r="F143" s="13" t="str">
        <f>VLOOKUP($A143,'MG Universe'!$A$2:$S$9990,6)</f>
        <v>SO</v>
      </c>
      <c r="G143" s="77">
        <f>VLOOKUP($A143,'MG Universe'!$A$2:$S$9990,7)</f>
        <v>43256</v>
      </c>
      <c r="H143" s="15">
        <f>VLOOKUP($A143,'MG Universe'!$A$2:$S$9990,8)</f>
        <v>7.76</v>
      </c>
      <c r="I143" s="15">
        <f>VLOOKUP($A143,'MG Universe'!$A$2:$S$9990,9)</f>
        <v>1.29</v>
      </c>
      <c r="J143" s="15">
        <f>VLOOKUP($A143,'MG Universe'!$A$2:$S$9990,10)</f>
        <v>109.28</v>
      </c>
      <c r="K143" s="16">
        <f>VLOOKUP($A143,'MG Universe'!$A$2:$S$9990,11)</f>
        <v>14.0825</v>
      </c>
      <c r="L143" s="78">
        <f>VLOOKUP($A143,'MG Universe'!$A$2:$S$9990,12)</f>
        <v>84.71</v>
      </c>
      <c r="M143" s="16">
        <f>VLOOKUP($A143,'MG Universe'!$A$2:$S$9990,13)</f>
        <v>3.4000000000000002E-2</v>
      </c>
      <c r="N143" s="79">
        <f>VLOOKUP($A143,'MG Universe'!$A$2:$S$9990,14)</f>
        <v>0.5</v>
      </c>
      <c r="O143" s="79">
        <f>VLOOKUP($A143,'MG Universe'!$A$2:$S$9990,15)</f>
        <v>0.31</v>
      </c>
      <c r="P143" s="15">
        <f>VLOOKUP($A143,'MG Universe'!$A$2:$S$9990,16)</f>
        <v>-49.71</v>
      </c>
      <c r="Q143" s="16">
        <f>VLOOKUP($A143,'MG Universe'!$A$2:$S$9990,17)</f>
        <v>0.38109999999999999</v>
      </c>
      <c r="R143" s="80">
        <f>VLOOKUP($A143,'MG Universe'!$A$2:$S$9990,18)</f>
        <v>14</v>
      </c>
      <c r="S143" s="15">
        <f>VLOOKUP($A143,'MG Universe'!$A$2:$V$9990,19)</f>
        <v>30.77</v>
      </c>
      <c r="T143" s="15">
        <f>VLOOKUP($A143,'MG Universe'!$A$2:$V$9990,20)</f>
        <v>22542496708</v>
      </c>
      <c r="U143" s="15" t="str">
        <f>VLOOKUP($A143,'MG Universe'!$A$2:$V$9990,21)</f>
        <v>Large</v>
      </c>
      <c r="V143" s="15" t="str">
        <f>VLOOKUP($A143,'MG Universe'!$A$2:$V$9990,22)</f>
        <v>REIT</v>
      </c>
    </row>
    <row r="144" spans="1:22" ht="15.75" thickBot="1" x14ac:dyDescent="0.3">
      <c r="A144" s="119" t="s">
        <v>568</v>
      </c>
      <c r="B144" s="12" t="str">
        <f>VLOOKUP($A144,'MG Universe'!$A$2:$S$9990,2)</f>
        <v>Dollar Tree, Inc.</v>
      </c>
      <c r="C144" s="12" t="str">
        <f>VLOOKUP($A144,'MG Universe'!$A$2:$S$9990,3)</f>
        <v>C-</v>
      </c>
      <c r="D144" s="12" t="str">
        <f>VLOOKUP($A144,'MG Universe'!$A$2:$S$9990,4)</f>
        <v>S</v>
      </c>
      <c r="E144" s="12" t="str">
        <f>VLOOKUP($A144,'MG Universe'!$A$2:$S$9990,5)</f>
        <v>U</v>
      </c>
      <c r="F144" s="13" t="str">
        <f>VLOOKUP($A144,'MG Universe'!$A$2:$S$9990,6)</f>
        <v>SU</v>
      </c>
      <c r="G144" s="77">
        <f>VLOOKUP($A144,'MG Universe'!$A$2:$S$9990,7)</f>
        <v>43236</v>
      </c>
      <c r="H144" s="15">
        <f>VLOOKUP($A144,'MG Universe'!$A$2:$S$9990,8)</f>
        <v>167.21</v>
      </c>
      <c r="I144" s="15">
        <f>VLOOKUP($A144,'MG Universe'!$A$2:$S$9990,9)</f>
        <v>4.8499999999999996</v>
      </c>
      <c r="J144" s="15">
        <f>VLOOKUP($A144,'MG Universe'!$A$2:$S$9990,10)</f>
        <v>98.54</v>
      </c>
      <c r="K144" s="16">
        <f>VLOOKUP($A144,'MG Universe'!$A$2:$S$9990,11)</f>
        <v>0.58930000000000005</v>
      </c>
      <c r="L144" s="78">
        <f>VLOOKUP($A144,'MG Universe'!$A$2:$S$9990,12)</f>
        <v>20.32</v>
      </c>
      <c r="M144" s="16">
        <f>VLOOKUP($A144,'MG Universe'!$A$2:$S$9990,13)</f>
        <v>0</v>
      </c>
      <c r="N144" s="79">
        <f>VLOOKUP($A144,'MG Universe'!$A$2:$S$9990,14)</f>
        <v>0.5</v>
      </c>
      <c r="O144" s="79">
        <f>VLOOKUP($A144,'MG Universe'!$A$2:$S$9990,15)</f>
        <v>1.6</v>
      </c>
      <c r="P144" s="15">
        <f>VLOOKUP($A144,'MG Universe'!$A$2:$S$9990,16)</f>
        <v>-19.2</v>
      </c>
      <c r="Q144" s="16">
        <f>VLOOKUP($A144,'MG Universe'!$A$2:$S$9990,17)</f>
        <v>5.91E-2</v>
      </c>
      <c r="R144" s="80">
        <f>VLOOKUP($A144,'MG Universe'!$A$2:$S$9990,18)</f>
        <v>0</v>
      </c>
      <c r="S144" s="15">
        <f>VLOOKUP($A144,'MG Universe'!$A$2:$V$9990,19)</f>
        <v>60.76</v>
      </c>
      <c r="T144" s="15">
        <f>VLOOKUP($A144,'MG Universe'!$A$2:$V$9990,20)</f>
        <v>23449564017</v>
      </c>
      <c r="U144" s="15" t="str">
        <f>VLOOKUP($A144,'MG Universe'!$A$2:$V$9990,21)</f>
        <v>Large</v>
      </c>
      <c r="V144" s="15" t="str">
        <f>VLOOKUP($A144,'MG Universe'!$A$2:$V$9990,22)</f>
        <v>Retail</v>
      </c>
    </row>
    <row r="145" spans="1:22" ht="15.75" thickBot="1" x14ac:dyDescent="0.3">
      <c r="A145" s="119" t="s">
        <v>575</v>
      </c>
      <c r="B145" s="12" t="str">
        <f>VLOOKUP($A145,'MG Universe'!$A$2:$S$9990,2)</f>
        <v>Dover Corp</v>
      </c>
      <c r="C145" s="12" t="str">
        <f>VLOOKUP($A145,'MG Universe'!$A$2:$S$9990,3)</f>
        <v>C</v>
      </c>
      <c r="D145" s="12" t="str">
        <f>VLOOKUP($A145,'MG Universe'!$A$2:$S$9990,4)</f>
        <v>S</v>
      </c>
      <c r="E145" s="12" t="str">
        <f>VLOOKUP($A145,'MG Universe'!$A$2:$S$9990,5)</f>
        <v>O</v>
      </c>
      <c r="F145" s="13" t="str">
        <f>VLOOKUP($A145,'MG Universe'!$A$2:$S$9990,6)</f>
        <v>SO</v>
      </c>
      <c r="G145" s="77">
        <f>VLOOKUP($A145,'MG Universe'!$A$2:$S$9990,7)</f>
        <v>43469</v>
      </c>
      <c r="H145" s="15">
        <f>VLOOKUP($A145,'MG Universe'!$A$2:$S$9990,8)</f>
        <v>25.84</v>
      </c>
      <c r="I145" s="15">
        <f>VLOOKUP($A145,'MG Universe'!$A$2:$S$9990,9)</f>
        <v>4.41</v>
      </c>
      <c r="J145" s="15">
        <f>VLOOKUP($A145,'MG Universe'!$A$2:$S$9990,10)</f>
        <v>87.29</v>
      </c>
      <c r="K145" s="16">
        <f>VLOOKUP($A145,'MG Universe'!$A$2:$S$9990,11)</f>
        <v>3.3780999999999999</v>
      </c>
      <c r="L145" s="78">
        <f>VLOOKUP($A145,'MG Universe'!$A$2:$S$9990,12)</f>
        <v>19.79</v>
      </c>
      <c r="M145" s="16">
        <f>VLOOKUP($A145,'MG Universe'!$A$2:$S$9990,13)</f>
        <v>2.0899999999999998E-2</v>
      </c>
      <c r="N145" s="79">
        <f>VLOOKUP($A145,'MG Universe'!$A$2:$S$9990,14)</f>
        <v>1.5</v>
      </c>
      <c r="O145" s="79">
        <f>VLOOKUP($A145,'MG Universe'!$A$2:$S$9990,15)</f>
        <v>1.3</v>
      </c>
      <c r="P145" s="15">
        <f>VLOOKUP($A145,'MG Universe'!$A$2:$S$9990,16)</f>
        <v>-21.78</v>
      </c>
      <c r="Q145" s="16">
        <f>VLOOKUP($A145,'MG Universe'!$A$2:$S$9990,17)</f>
        <v>5.6500000000000002E-2</v>
      </c>
      <c r="R145" s="80">
        <f>VLOOKUP($A145,'MG Universe'!$A$2:$S$9990,18)</f>
        <v>20</v>
      </c>
      <c r="S145" s="15">
        <f>VLOOKUP($A145,'MG Universe'!$A$2:$V$9990,19)</f>
        <v>50.79</v>
      </c>
      <c r="T145" s="15">
        <f>VLOOKUP($A145,'MG Universe'!$A$2:$V$9990,20)</f>
        <v>12773407703</v>
      </c>
      <c r="U145" s="15" t="str">
        <f>VLOOKUP($A145,'MG Universe'!$A$2:$V$9990,21)</f>
        <v>Large</v>
      </c>
      <c r="V145" s="15" t="str">
        <f>VLOOKUP($A145,'MG Universe'!$A$2:$V$9990,22)</f>
        <v>Machinery</v>
      </c>
    </row>
    <row r="146" spans="1:22" ht="15.75" thickBot="1" x14ac:dyDescent="0.3">
      <c r="A146" s="119" t="s">
        <v>577</v>
      </c>
      <c r="B146" s="12" t="str">
        <f>VLOOKUP($A146,'MG Universe'!$A$2:$S$9990,2)</f>
        <v>Duke Realty Corp</v>
      </c>
      <c r="C146" s="12" t="str">
        <f>VLOOKUP($A146,'MG Universe'!$A$2:$S$9990,3)</f>
        <v>B</v>
      </c>
      <c r="D146" s="12" t="str">
        <f>VLOOKUP($A146,'MG Universe'!$A$2:$S$9990,4)</f>
        <v>E</v>
      </c>
      <c r="E146" s="12" t="str">
        <f>VLOOKUP($A146,'MG Universe'!$A$2:$S$9990,5)</f>
        <v>U</v>
      </c>
      <c r="F146" s="13" t="str">
        <f>VLOOKUP($A146,'MG Universe'!$A$2:$S$9990,6)</f>
        <v>EU</v>
      </c>
      <c r="G146" s="77">
        <f>VLOOKUP($A146,'MG Universe'!$A$2:$S$9990,7)</f>
        <v>43230</v>
      </c>
      <c r="H146" s="15">
        <f>VLOOKUP($A146,'MG Universe'!$A$2:$S$9990,8)</f>
        <v>68.45</v>
      </c>
      <c r="I146" s="15">
        <f>VLOOKUP($A146,'MG Universe'!$A$2:$S$9990,9)</f>
        <v>1.78</v>
      </c>
      <c r="J146" s="15">
        <f>VLOOKUP($A146,'MG Universe'!$A$2:$S$9990,10)</f>
        <v>29.9</v>
      </c>
      <c r="K146" s="16">
        <f>VLOOKUP($A146,'MG Universe'!$A$2:$S$9990,11)</f>
        <v>0.43680000000000002</v>
      </c>
      <c r="L146" s="78">
        <f>VLOOKUP($A146,'MG Universe'!$A$2:$S$9990,12)</f>
        <v>16.8</v>
      </c>
      <c r="M146" s="16">
        <f>VLOOKUP($A146,'MG Universe'!$A$2:$S$9990,13)</f>
        <v>2.58E-2</v>
      </c>
      <c r="N146" s="79">
        <f>VLOOKUP($A146,'MG Universe'!$A$2:$S$9990,14)</f>
        <v>0.8</v>
      </c>
      <c r="O146" s="79">
        <f>VLOOKUP($A146,'MG Universe'!$A$2:$S$9990,15)</f>
        <v>1.72</v>
      </c>
      <c r="P146" s="15">
        <f>VLOOKUP($A146,'MG Universe'!$A$2:$S$9990,16)</f>
        <v>-7.03</v>
      </c>
      <c r="Q146" s="16">
        <f>VLOOKUP($A146,'MG Universe'!$A$2:$S$9990,17)</f>
        <v>4.1500000000000002E-2</v>
      </c>
      <c r="R146" s="80">
        <f>VLOOKUP($A146,'MG Universe'!$A$2:$S$9990,18)</f>
        <v>3</v>
      </c>
      <c r="S146" s="15">
        <f>VLOOKUP($A146,'MG Universe'!$A$2:$V$9990,19)</f>
        <v>9.7200000000000006</v>
      </c>
      <c r="T146" s="15">
        <f>VLOOKUP($A146,'MG Universe'!$A$2:$V$9990,20)</f>
        <v>10713737963</v>
      </c>
      <c r="U146" s="15" t="str">
        <f>VLOOKUP($A146,'MG Universe'!$A$2:$V$9990,21)</f>
        <v>Large</v>
      </c>
      <c r="V146" s="15" t="str">
        <f>VLOOKUP($A146,'MG Universe'!$A$2:$V$9990,22)</f>
        <v>REIT</v>
      </c>
    </row>
    <row r="147" spans="1:22" ht="15.75" thickBot="1" x14ac:dyDescent="0.3">
      <c r="A147" s="119" t="s">
        <v>579</v>
      </c>
      <c r="B147" s="12" t="str">
        <f>VLOOKUP($A147,'MG Universe'!$A$2:$S$9990,2)</f>
        <v>Darden Restaurants, Inc.</v>
      </c>
      <c r="C147" s="12" t="str">
        <f>VLOOKUP($A147,'MG Universe'!$A$2:$S$9990,3)</f>
        <v>D+</v>
      </c>
      <c r="D147" s="12" t="str">
        <f>VLOOKUP($A147,'MG Universe'!$A$2:$S$9990,4)</f>
        <v>S</v>
      </c>
      <c r="E147" s="12" t="str">
        <f>VLOOKUP($A147,'MG Universe'!$A$2:$S$9990,5)</f>
        <v>O</v>
      </c>
      <c r="F147" s="13" t="str">
        <f>VLOOKUP($A147,'MG Universe'!$A$2:$S$9990,6)</f>
        <v>SO</v>
      </c>
      <c r="G147" s="77">
        <f>VLOOKUP($A147,'MG Universe'!$A$2:$S$9990,7)</f>
        <v>43234</v>
      </c>
      <c r="H147" s="15">
        <f>VLOOKUP($A147,'MG Universe'!$A$2:$S$9990,8)</f>
        <v>79.5</v>
      </c>
      <c r="I147" s="15">
        <f>VLOOKUP($A147,'MG Universe'!$A$2:$S$9990,9)</f>
        <v>4.01</v>
      </c>
      <c r="J147" s="15">
        <f>VLOOKUP($A147,'MG Universe'!$A$2:$S$9990,10)</f>
        <v>107.17</v>
      </c>
      <c r="K147" s="16">
        <f>VLOOKUP($A147,'MG Universe'!$A$2:$S$9990,11)</f>
        <v>1.3481000000000001</v>
      </c>
      <c r="L147" s="78">
        <f>VLOOKUP($A147,'MG Universe'!$A$2:$S$9990,12)</f>
        <v>26.73</v>
      </c>
      <c r="M147" s="16">
        <f>VLOOKUP($A147,'MG Universe'!$A$2:$S$9990,13)</f>
        <v>2.0899999999999998E-2</v>
      </c>
      <c r="N147" s="79">
        <f>VLOOKUP($A147,'MG Universe'!$A$2:$S$9990,14)</f>
        <v>0.3</v>
      </c>
      <c r="O147" s="79">
        <f>VLOOKUP($A147,'MG Universe'!$A$2:$S$9990,15)</f>
        <v>0.39</v>
      </c>
      <c r="P147" s="15">
        <f>VLOOKUP($A147,'MG Universe'!$A$2:$S$9990,16)</f>
        <v>-21.96</v>
      </c>
      <c r="Q147" s="16">
        <f>VLOOKUP($A147,'MG Universe'!$A$2:$S$9990,17)</f>
        <v>9.11E-2</v>
      </c>
      <c r="R147" s="80">
        <f>VLOOKUP($A147,'MG Universe'!$A$2:$S$9990,18)</f>
        <v>1</v>
      </c>
      <c r="S147" s="15">
        <f>VLOOKUP($A147,'MG Universe'!$A$2:$V$9990,19)</f>
        <v>41.74</v>
      </c>
      <c r="T147" s="15">
        <f>VLOOKUP($A147,'MG Universe'!$A$2:$V$9990,20)</f>
        <v>13236459303</v>
      </c>
      <c r="U147" s="15" t="str">
        <f>VLOOKUP($A147,'MG Universe'!$A$2:$V$9990,21)</f>
        <v>Large</v>
      </c>
      <c r="V147" s="15" t="str">
        <f>VLOOKUP($A147,'MG Universe'!$A$2:$V$9990,22)</f>
        <v>Restaurants</v>
      </c>
    </row>
    <row r="148" spans="1:22" ht="15.75" thickBot="1" x14ac:dyDescent="0.3">
      <c r="A148" s="119" t="s">
        <v>581</v>
      </c>
      <c r="B148" s="12" t="str">
        <f>VLOOKUP($A148,'MG Universe'!$A$2:$S$9990,2)</f>
        <v>DTE Energy Co</v>
      </c>
      <c r="C148" s="12" t="str">
        <f>VLOOKUP($A148,'MG Universe'!$A$2:$S$9990,3)</f>
        <v>D+</v>
      </c>
      <c r="D148" s="12" t="str">
        <f>VLOOKUP($A148,'MG Universe'!$A$2:$S$9990,4)</f>
        <v>S</v>
      </c>
      <c r="E148" s="12" t="str">
        <f>VLOOKUP($A148,'MG Universe'!$A$2:$S$9990,5)</f>
        <v>O</v>
      </c>
      <c r="F148" s="13" t="str">
        <f>VLOOKUP($A148,'MG Universe'!$A$2:$S$9990,6)</f>
        <v>SO</v>
      </c>
      <c r="G148" s="77">
        <f>VLOOKUP($A148,'MG Universe'!$A$2:$S$9990,7)</f>
        <v>43488</v>
      </c>
      <c r="H148" s="15">
        <f>VLOOKUP($A148,'MG Universe'!$A$2:$S$9990,8)</f>
        <v>98.04</v>
      </c>
      <c r="I148" s="15">
        <f>VLOOKUP($A148,'MG Universe'!$A$2:$S$9990,9)</f>
        <v>5.52</v>
      </c>
      <c r="J148" s="15">
        <f>VLOOKUP($A148,'MG Universe'!$A$2:$S$9990,10)</f>
        <v>117.39</v>
      </c>
      <c r="K148" s="16">
        <f>VLOOKUP($A148,'MG Universe'!$A$2:$S$9990,11)</f>
        <v>1.1974</v>
      </c>
      <c r="L148" s="78">
        <f>VLOOKUP($A148,'MG Universe'!$A$2:$S$9990,12)</f>
        <v>21.27</v>
      </c>
      <c r="M148" s="16">
        <f>VLOOKUP($A148,'MG Universe'!$A$2:$S$9990,13)</f>
        <v>2.86E-2</v>
      </c>
      <c r="N148" s="79">
        <f>VLOOKUP($A148,'MG Universe'!$A$2:$S$9990,14)</f>
        <v>0.3</v>
      </c>
      <c r="O148" s="79">
        <f>VLOOKUP($A148,'MG Universe'!$A$2:$S$9990,15)</f>
        <v>1.47</v>
      </c>
      <c r="P148" s="15">
        <f>VLOOKUP($A148,'MG Universe'!$A$2:$S$9990,16)</f>
        <v>-118.13</v>
      </c>
      <c r="Q148" s="16">
        <f>VLOOKUP($A148,'MG Universe'!$A$2:$S$9990,17)</f>
        <v>6.3799999999999996E-2</v>
      </c>
      <c r="R148" s="80">
        <f>VLOOKUP($A148,'MG Universe'!$A$2:$S$9990,18)</f>
        <v>8</v>
      </c>
      <c r="S148" s="15">
        <f>VLOOKUP($A148,'MG Universe'!$A$2:$V$9990,19)</f>
        <v>84.39</v>
      </c>
      <c r="T148" s="15">
        <f>VLOOKUP($A148,'MG Universe'!$A$2:$V$9990,20)</f>
        <v>21356175638</v>
      </c>
      <c r="U148" s="15" t="str">
        <f>VLOOKUP($A148,'MG Universe'!$A$2:$V$9990,21)</f>
        <v>Large</v>
      </c>
      <c r="V148" s="15" t="str">
        <f>VLOOKUP($A148,'MG Universe'!$A$2:$V$9990,22)</f>
        <v>Utilities</v>
      </c>
    </row>
    <row r="149" spans="1:22" ht="15.75" thickBot="1" x14ac:dyDescent="0.3">
      <c r="A149" s="119" t="s">
        <v>583</v>
      </c>
      <c r="B149" s="12" t="str">
        <f>VLOOKUP($A149,'MG Universe'!$A$2:$S$9990,2)</f>
        <v>Duke Energy Corp</v>
      </c>
      <c r="C149" s="12" t="str">
        <f>VLOOKUP($A149,'MG Universe'!$A$2:$S$9990,3)</f>
        <v>D+</v>
      </c>
      <c r="D149" s="12" t="str">
        <f>VLOOKUP($A149,'MG Universe'!$A$2:$S$9990,4)</f>
        <v>S</v>
      </c>
      <c r="E149" s="12" t="str">
        <f>VLOOKUP($A149,'MG Universe'!$A$2:$S$9990,5)</f>
        <v>O</v>
      </c>
      <c r="F149" s="13" t="str">
        <f>VLOOKUP($A149,'MG Universe'!$A$2:$S$9990,6)</f>
        <v>SO</v>
      </c>
      <c r="G149" s="77">
        <f>VLOOKUP($A149,'MG Universe'!$A$2:$S$9990,7)</f>
        <v>43241</v>
      </c>
      <c r="H149" s="15">
        <f>VLOOKUP($A149,'MG Universe'!$A$2:$S$9990,8)</f>
        <v>64.88</v>
      </c>
      <c r="I149" s="15">
        <f>VLOOKUP($A149,'MG Universe'!$A$2:$S$9990,9)</f>
        <v>4.03</v>
      </c>
      <c r="J149" s="15">
        <f>VLOOKUP($A149,'MG Universe'!$A$2:$S$9990,10)</f>
        <v>87.82</v>
      </c>
      <c r="K149" s="16">
        <f>VLOOKUP($A149,'MG Universe'!$A$2:$S$9990,11)</f>
        <v>1.3535999999999999</v>
      </c>
      <c r="L149" s="78">
        <f>VLOOKUP($A149,'MG Universe'!$A$2:$S$9990,12)</f>
        <v>21.79</v>
      </c>
      <c r="M149" s="16">
        <f>VLOOKUP($A149,'MG Universe'!$A$2:$S$9990,13)</f>
        <v>3.9699999999999999E-2</v>
      </c>
      <c r="N149" s="79">
        <f>VLOOKUP($A149,'MG Universe'!$A$2:$S$9990,14)</f>
        <v>0.1</v>
      </c>
      <c r="O149" s="79">
        <f>VLOOKUP($A149,'MG Universe'!$A$2:$S$9990,15)</f>
        <v>0.64</v>
      </c>
      <c r="P149" s="15">
        <f>VLOOKUP($A149,'MG Universe'!$A$2:$S$9990,16)</f>
        <v>-126.21</v>
      </c>
      <c r="Q149" s="16">
        <f>VLOOKUP($A149,'MG Universe'!$A$2:$S$9990,17)</f>
        <v>6.6500000000000004E-2</v>
      </c>
      <c r="R149" s="80">
        <f>VLOOKUP($A149,'MG Universe'!$A$2:$S$9990,18)</f>
        <v>10</v>
      </c>
      <c r="S149" s="15">
        <f>VLOOKUP($A149,'MG Universe'!$A$2:$V$9990,19)</f>
        <v>78.39</v>
      </c>
      <c r="T149" s="15">
        <f>VLOOKUP($A149,'MG Universe'!$A$2:$V$9990,20)</f>
        <v>62604945742</v>
      </c>
      <c r="U149" s="15" t="str">
        <f>VLOOKUP($A149,'MG Universe'!$A$2:$V$9990,21)</f>
        <v>Large</v>
      </c>
      <c r="V149" s="15" t="str">
        <f>VLOOKUP($A149,'MG Universe'!$A$2:$V$9990,22)</f>
        <v>Utilities</v>
      </c>
    </row>
    <row r="150" spans="1:22" ht="15.75" thickBot="1" x14ac:dyDescent="0.3">
      <c r="A150" s="119" t="s">
        <v>585</v>
      </c>
      <c r="B150" s="12" t="str">
        <f>VLOOKUP($A150,'MG Universe'!$A$2:$S$9990,2)</f>
        <v>Davita Inc</v>
      </c>
      <c r="C150" s="12" t="str">
        <f>VLOOKUP($A150,'MG Universe'!$A$2:$S$9990,3)</f>
        <v>C+</v>
      </c>
      <c r="D150" s="12" t="str">
        <f>VLOOKUP($A150,'MG Universe'!$A$2:$S$9990,4)</f>
        <v>D</v>
      </c>
      <c r="E150" s="12" t="str">
        <f>VLOOKUP($A150,'MG Universe'!$A$2:$S$9990,5)</f>
        <v>O</v>
      </c>
      <c r="F150" s="13" t="str">
        <f>VLOOKUP($A150,'MG Universe'!$A$2:$S$9990,6)</f>
        <v>DO</v>
      </c>
      <c r="G150" s="77">
        <f>VLOOKUP($A150,'MG Universe'!$A$2:$S$9990,7)</f>
        <v>43252</v>
      </c>
      <c r="H150" s="15">
        <f>VLOOKUP($A150,'MG Universe'!$A$2:$S$9990,8)</f>
        <v>50.11</v>
      </c>
      <c r="I150" s="15">
        <f>VLOOKUP($A150,'MG Universe'!$A$2:$S$9990,9)</f>
        <v>3.48</v>
      </c>
      <c r="J150" s="15">
        <f>VLOOKUP($A150,'MG Universe'!$A$2:$S$9990,10)</f>
        <v>56.6</v>
      </c>
      <c r="K150" s="16">
        <f>VLOOKUP($A150,'MG Universe'!$A$2:$S$9990,11)</f>
        <v>1.1294999999999999</v>
      </c>
      <c r="L150" s="78">
        <f>VLOOKUP($A150,'MG Universe'!$A$2:$S$9990,12)</f>
        <v>16.260000000000002</v>
      </c>
      <c r="M150" s="16">
        <f>VLOOKUP($A150,'MG Universe'!$A$2:$S$9990,13)</f>
        <v>0</v>
      </c>
      <c r="N150" s="79">
        <f>VLOOKUP($A150,'MG Universe'!$A$2:$S$9990,14)</f>
        <v>1.3</v>
      </c>
      <c r="O150" s="79">
        <f>VLOOKUP($A150,'MG Universe'!$A$2:$S$9990,15)</f>
        <v>2.94</v>
      </c>
      <c r="P150" s="15">
        <f>VLOOKUP($A150,'MG Universe'!$A$2:$S$9990,16)</f>
        <v>-30.17</v>
      </c>
      <c r="Q150" s="16">
        <f>VLOOKUP($A150,'MG Universe'!$A$2:$S$9990,17)</f>
        <v>3.8800000000000001E-2</v>
      </c>
      <c r="R150" s="80">
        <f>VLOOKUP($A150,'MG Universe'!$A$2:$S$9990,18)</f>
        <v>0</v>
      </c>
      <c r="S150" s="15">
        <f>VLOOKUP($A150,'MG Universe'!$A$2:$V$9990,19)</f>
        <v>47.61</v>
      </c>
      <c r="T150" s="15">
        <f>VLOOKUP($A150,'MG Universe'!$A$2:$V$9990,20)</f>
        <v>9394694146</v>
      </c>
      <c r="U150" s="15" t="str">
        <f>VLOOKUP($A150,'MG Universe'!$A$2:$V$9990,21)</f>
        <v>Mid</v>
      </c>
      <c r="V150" s="15" t="str">
        <f>VLOOKUP($A150,'MG Universe'!$A$2:$V$9990,22)</f>
        <v>Medical</v>
      </c>
    </row>
    <row r="151" spans="1:22" ht="15.75" thickBot="1" x14ac:dyDescent="0.3">
      <c r="A151" s="119" t="s">
        <v>587</v>
      </c>
      <c r="B151" s="12" t="str">
        <f>VLOOKUP($A151,'MG Universe'!$A$2:$S$9990,2)</f>
        <v>Devon Energy Corp</v>
      </c>
      <c r="C151" s="12" t="str">
        <f>VLOOKUP($A151,'MG Universe'!$A$2:$S$9990,3)</f>
        <v>D+</v>
      </c>
      <c r="D151" s="12" t="str">
        <f>VLOOKUP($A151,'MG Universe'!$A$2:$S$9990,4)</f>
        <v>S</v>
      </c>
      <c r="E151" s="12" t="str">
        <f>VLOOKUP($A151,'MG Universe'!$A$2:$S$9990,5)</f>
        <v>O</v>
      </c>
      <c r="F151" s="13" t="str">
        <f>VLOOKUP($A151,'MG Universe'!$A$2:$S$9990,6)</f>
        <v>SO</v>
      </c>
      <c r="G151" s="77">
        <f>VLOOKUP($A151,'MG Universe'!$A$2:$S$9990,7)</f>
        <v>43493</v>
      </c>
      <c r="H151" s="15">
        <f>VLOOKUP($A151,'MG Universe'!$A$2:$S$9990,8)</f>
        <v>0</v>
      </c>
      <c r="I151" s="15">
        <f>VLOOKUP($A151,'MG Universe'!$A$2:$S$9990,9)</f>
        <v>-2.61</v>
      </c>
      <c r="J151" s="15">
        <f>VLOOKUP($A151,'MG Universe'!$A$2:$S$9990,10)</f>
        <v>27.16</v>
      </c>
      <c r="K151" s="16" t="str">
        <f>VLOOKUP($A151,'MG Universe'!$A$2:$S$9990,11)</f>
        <v>N/A</v>
      </c>
      <c r="L151" s="78" t="str">
        <f>VLOOKUP($A151,'MG Universe'!$A$2:$S$9990,12)</f>
        <v>N/A</v>
      </c>
      <c r="M151" s="16">
        <f>VLOOKUP($A151,'MG Universe'!$A$2:$S$9990,13)</f>
        <v>8.8000000000000005E-3</v>
      </c>
      <c r="N151" s="79">
        <f>VLOOKUP($A151,'MG Universe'!$A$2:$S$9990,14)</f>
        <v>2.2000000000000002</v>
      </c>
      <c r="O151" s="79">
        <f>VLOOKUP($A151,'MG Universe'!$A$2:$S$9990,15)</f>
        <v>1.48</v>
      </c>
      <c r="P151" s="15">
        <f>VLOOKUP($A151,'MG Universe'!$A$2:$S$9990,16)</f>
        <v>-13.33</v>
      </c>
      <c r="Q151" s="16">
        <f>VLOOKUP($A151,'MG Universe'!$A$2:$S$9990,17)</f>
        <v>-9.4500000000000001E-2</v>
      </c>
      <c r="R151" s="80">
        <f>VLOOKUP($A151,'MG Universe'!$A$2:$S$9990,18)</f>
        <v>0</v>
      </c>
      <c r="S151" s="15">
        <f>VLOOKUP($A151,'MG Universe'!$A$2:$V$9990,19)</f>
        <v>39.630000000000003</v>
      </c>
      <c r="T151" s="15">
        <f>VLOOKUP($A151,'MG Universe'!$A$2:$V$9990,20)</f>
        <v>12716311928</v>
      </c>
      <c r="U151" s="15" t="str">
        <f>VLOOKUP($A151,'MG Universe'!$A$2:$V$9990,21)</f>
        <v>Large</v>
      </c>
      <c r="V151" s="15" t="str">
        <f>VLOOKUP($A151,'MG Universe'!$A$2:$V$9990,22)</f>
        <v>Oil &amp; Gas</v>
      </c>
    </row>
    <row r="152" spans="1:22" ht="15.75" thickBot="1" x14ac:dyDescent="0.3">
      <c r="A152" s="119" t="s">
        <v>589</v>
      </c>
      <c r="B152" s="12" t="str">
        <f>VLOOKUP($A152,'MG Universe'!$A$2:$S$9990,2)</f>
        <v>DowDuPont Inc</v>
      </c>
      <c r="C152" s="12" t="str">
        <f>VLOOKUP($A152,'MG Universe'!$A$2:$S$9990,3)</f>
        <v>A-</v>
      </c>
      <c r="D152" s="12" t="str">
        <f>VLOOKUP($A152,'MG Universe'!$A$2:$S$9990,4)</f>
        <v>D</v>
      </c>
      <c r="E152" s="12" t="str">
        <f>VLOOKUP($A152,'MG Universe'!$A$2:$S$9990,5)</f>
        <v>F</v>
      </c>
      <c r="F152" s="13" t="str">
        <f>VLOOKUP($A152,'MG Universe'!$A$2:$S$9990,6)</f>
        <v>DF</v>
      </c>
      <c r="G152" s="77">
        <f>VLOOKUP($A152,'MG Universe'!$A$2:$S$9990,7)</f>
        <v>43415</v>
      </c>
      <c r="H152" s="15">
        <f>VLOOKUP($A152,'MG Universe'!$A$2:$S$9990,8)</f>
        <v>55.47</v>
      </c>
      <c r="I152" s="15">
        <f>VLOOKUP($A152,'MG Universe'!$A$2:$S$9990,9)</f>
        <v>3.19</v>
      </c>
      <c r="J152" s="15">
        <f>VLOOKUP($A152,'MG Universe'!$A$2:$S$9990,10)</f>
        <v>53.13</v>
      </c>
      <c r="K152" s="16">
        <f>VLOOKUP($A152,'MG Universe'!$A$2:$S$9990,11)</f>
        <v>0.95779999999999998</v>
      </c>
      <c r="L152" s="78">
        <f>VLOOKUP($A152,'MG Universe'!$A$2:$S$9990,12)</f>
        <v>16.66</v>
      </c>
      <c r="M152" s="16">
        <f>VLOOKUP($A152,'MG Universe'!$A$2:$S$9990,13)</f>
        <v>3.3099999999999997E-2</v>
      </c>
      <c r="N152" s="79" t="e">
        <f>VLOOKUP($A152,'MG Universe'!$A$2:$S$9990,14)</f>
        <v>#N/A</v>
      </c>
      <c r="O152" s="79">
        <f>VLOOKUP($A152,'MG Universe'!$A$2:$S$9990,15)</f>
        <v>1.64</v>
      </c>
      <c r="P152" s="15">
        <f>VLOOKUP($A152,'MG Universe'!$A$2:$S$9990,16)</f>
        <v>-17.010000000000002</v>
      </c>
      <c r="Q152" s="16">
        <f>VLOOKUP($A152,'MG Universe'!$A$2:$S$9990,17)</f>
        <v>4.0800000000000003E-2</v>
      </c>
      <c r="R152" s="80">
        <f>VLOOKUP($A152,'MG Universe'!$A$2:$S$9990,18)</f>
        <v>0</v>
      </c>
      <c r="S152" s="15">
        <f>VLOOKUP($A152,'MG Universe'!$A$2:$V$9990,19)</f>
        <v>59.99</v>
      </c>
      <c r="T152" s="15">
        <f>VLOOKUP($A152,'MG Universe'!$A$2:$V$9990,20)</f>
        <v>121893186170</v>
      </c>
      <c r="U152" s="15" t="str">
        <f>VLOOKUP($A152,'MG Universe'!$A$2:$V$9990,21)</f>
        <v>Large</v>
      </c>
      <c r="V152" s="15" t="str">
        <f>VLOOKUP($A152,'MG Universe'!$A$2:$V$9990,22)</f>
        <v>Chemicals</v>
      </c>
    </row>
    <row r="153" spans="1:22" ht="15.75" thickBot="1" x14ac:dyDescent="0.3">
      <c r="A153" s="119" t="s">
        <v>591</v>
      </c>
      <c r="B153" s="12" t="str">
        <f>VLOOKUP($A153,'MG Universe'!$A$2:$S$9990,2)</f>
        <v>DXC Technology Co</v>
      </c>
      <c r="C153" s="12" t="str">
        <f>VLOOKUP($A153,'MG Universe'!$A$2:$S$9990,3)</f>
        <v>C+</v>
      </c>
      <c r="D153" s="12" t="str">
        <f>VLOOKUP($A153,'MG Universe'!$A$2:$S$9990,4)</f>
        <v>S</v>
      </c>
      <c r="E153" s="12" t="str">
        <f>VLOOKUP($A153,'MG Universe'!$A$2:$S$9990,5)</f>
        <v>U</v>
      </c>
      <c r="F153" s="13" t="str">
        <f>VLOOKUP($A153,'MG Universe'!$A$2:$S$9990,6)</f>
        <v>SU</v>
      </c>
      <c r="G153" s="77">
        <f>VLOOKUP($A153,'MG Universe'!$A$2:$S$9990,7)</f>
        <v>43415</v>
      </c>
      <c r="H153" s="15">
        <f>VLOOKUP($A153,'MG Universe'!$A$2:$S$9990,8)</f>
        <v>139.16999999999999</v>
      </c>
      <c r="I153" s="15">
        <f>VLOOKUP($A153,'MG Universe'!$A$2:$S$9990,9)</f>
        <v>4.3499999999999996</v>
      </c>
      <c r="J153" s="15">
        <f>VLOOKUP($A153,'MG Universe'!$A$2:$S$9990,10)</f>
        <v>64.760000000000005</v>
      </c>
      <c r="K153" s="16">
        <f>VLOOKUP($A153,'MG Universe'!$A$2:$S$9990,11)</f>
        <v>0.46529999999999999</v>
      </c>
      <c r="L153" s="78">
        <f>VLOOKUP($A153,'MG Universe'!$A$2:$S$9990,12)</f>
        <v>14.89</v>
      </c>
      <c r="M153" s="16">
        <f>VLOOKUP($A153,'MG Universe'!$A$2:$S$9990,13)</f>
        <v>1.11E-2</v>
      </c>
      <c r="N153" s="79" t="e">
        <f>VLOOKUP($A153,'MG Universe'!$A$2:$S$9990,14)</f>
        <v>#N/A</v>
      </c>
      <c r="O153" s="79">
        <f>VLOOKUP($A153,'MG Universe'!$A$2:$S$9990,15)</f>
        <v>1.04</v>
      </c>
      <c r="P153" s="15">
        <f>VLOOKUP($A153,'MG Universe'!$A$2:$S$9990,16)</f>
        <v>-28.8</v>
      </c>
      <c r="Q153" s="16">
        <f>VLOOKUP($A153,'MG Universe'!$A$2:$S$9990,17)</f>
        <v>3.1899999999999998E-2</v>
      </c>
      <c r="R153" s="80">
        <f>VLOOKUP($A153,'MG Universe'!$A$2:$S$9990,18)</f>
        <v>1</v>
      </c>
      <c r="S153" s="15">
        <f>VLOOKUP($A153,'MG Universe'!$A$2:$V$9990,19)</f>
        <v>92.46</v>
      </c>
      <c r="T153" s="15">
        <f>VLOOKUP($A153,'MG Universe'!$A$2:$V$9990,20)</f>
        <v>18140183238</v>
      </c>
      <c r="U153" s="15" t="str">
        <f>VLOOKUP($A153,'MG Universe'!$A$2:$V$9990,21)</f>
        <v>Large</v>
      </c>
      <c r="V153" s="15" t="str">
        <f>VLOOKUP($A153,'MG Universe'!$A$2:$V$9990,22)</f>
        <v>Information Technology</v>
      </c>
    </row>
    <row r="154" spans="1:22" ht="15.75" thickBot="1" x14ac:dyDescent="0.3">
      <c r="A154" s="119" t="s">
        <v>593</v>
      </c>
      <c r="B154" s="12" t="str">
        <f>VLOOKUP($A154,'MG Universe'!$A$2:$S$9990,2)</f>
        <v>Electronic Arts Inc.</v>
      </c>
      <c r="C154" s="12" t="str">
        <f>VLOOKUP($A154,'MG Universe'!$A$2:$S$9990,3)</f>
        <v>B-</v>
      </c>
      <c r="D154" s="12" t="str">
        <f>VLOOKUP($A154,'MG Universe'!$A$2:$S$9990,4)</f>
        <v>E</v>
      </c>
      <c r="E154" s="12" t="str">
        <f>VLOOKUP($A154,'MG Universe'!$A$2:$S$9990,5)</f>
        <v>U</v>
      </c>
      <c r="F154" s="13" t="str">
        <f>VLOOKUP($A154,'MG Universe'!$A$2:$S$9990,6)</f>
        <v>EU</v>
      </c>
      <c r="G154" s="77">
        <f>VLOOKUP($A154,'MG Universe'!$A$2:$S$9990,7)</f>
        <v>43432</v>
      </c>
      <c r="H154" s="15">
        <f>VLOOKUP($A154,'MG Universe'!$A$2:$S$9990,8)</f>
        <v>127.67</v>
      </c>
      <c r="I154" s="15">
        <f>VLOOKUP($A154,'MG Universe'!$A$2:$S$9990,9)</f>
        <v>3.32</v>
      </c>
      <c r="J154" s="15">
        <f>VLOOKUP($A154,'MG Universe'!$A$2:$S$9990,10)</f>
        <v>88.43</v>
      </c>
      <c r="K154" s="16">
        <f>VLOOKUP($A154,'MG Universe'!$A$2:$S$9990,11)</f>
        <v>0.69259999999999999</v>
      </c>
      <c r="L154" s="78">
        <f>VLOOKUP($A154,'MG Universe'!$A$2:$S$9990,12)</f>
        <v>26.64</v>
      </c>
      <c r="M154" s="16">
        <f>VLOOKUP($A154,'MG Universe'!$A$2:$S$9990,13)</f>
        <v>0</v>
      </c>
      <c r="N154" s="79">
        <f>VLOOKUP($A154,'MG Universe'!$A$2:$S$9990,14)</f>
        <v>1.2</v>
      </c>
      <c r="O154" s="79">
        <f>VLOOKUP($A154,'MG Universe'!$A$2:$S$9990,15)</f>
        <v>3.52</v>
      </c>
      <c r="P154" s="15">
        <f>VLOOKUP($A154,'MG Universe'!$A$2:$S$9990,16)</f>
        <v>8.6999999999999993</v>
      </c>
      <c r="Q154" s="16">
        <f>VLOOKUP($A154,'MG Universe'!$A$2:$S$9990,17)</f>
        <v>9.0700000000000003E-2</v>
      </c>
      <c r="R154" s="80">
        <f>VLOOKUP($A154,'MG Universe'!$A$2:$S$9990,18)</f>
        <v>0</v>
      </c>
      <c r="S154" s="15">
        <f>VLOOKUP($A154,'MG Universe'!$A$2:$V$9990,19)</f>
        <v>34.340000000000003</v>
      </c>
      <c r="T154" s="15">
        <f>VLOOKUP($A154,'MG Universe'!$A$2:$V$9990,20)</f>
        <v>26717267562</v>
      </c>
      <c r="U154" s="15" t="str">
        <f>VLOOKUP($A154,'MG Universe'!$A$2:$V$9990,21)</f>
        <v>Large</v>
      </c>
      <c r="V154" s="15" t="str">
        <f>VLOOKUP($A154,'MG Universe'!$A$2:$V$9990,22)</f>
        <v>Children's Products</v>
      </c>
    </row>
    <row r="155" spans="1:22" ht="15.75" thickBot="1" x14ac:dyDescent="0.3">
      <c r="A155" s="119" t="s">
        <v>595</v>
      </c>
      <c r="B155" s="12" t="str">
        <f>VLOOKUP($A155,'MG Universe'!$A$2:$S$9990,2)</f>
        <v>eBay Inc</v>
      </c>
      <c r="C155" s="12" t="str">
        <f>VLOOKUP($A155,'MG Universe'!$A$2:$S$9990,3)</f>
        <v>D+</v>
      </c>
      <c r="D155" s="12" t="str">
        <f>VLOOKUP($A155,'MG Universe'!$A$2:$S$9990,4)</f>
        <v>S</v>
      </c>
      <c r="E155" s="12" t="str">
        <f>VLOOKUP($A155,'MG Universe'!$A$2:$S$9990,5)</f>
        <v>F</v>
      </c>
      <c r="F155" s="13" t="str">
        <f>VLOOKUP($A155,'MG Universe'!$A$2:$S$9990,6)</f>
        <v>SF</v>
      </c>
      <c r="G155" s="77">
        <f>VLOOKUP($A155,'MG Universe'!$A$2:$S$9990,7)</f>
        <v>43223</v>
      </c>
      <c r="H155" s="15">
        <f>VLOOKUP($A155,'MG Universe'!$A$2:$S$9990,8)</f>
        <v>38.619999999999997</v>
      </c>
      <c r="I155" s="15">
        <f>VLOOKUP($A155,'MG Universe'!$A$2:$S$9990,9)</f>
        <v>1.95</v>
      </c>
      <c r="J155" s="15">
        <f>VLOOKUP($A155,'MG Universe'!$A$2:$S$9990,10)</f>
        <v>35.049999999999997</v>
      </c>
      <c r="K155" s="16">
        <f>VLOOKUP($A155,'MG Universe'!$A$2:$S$9990,11)</f>
        <v>0.90759999999999996</v>
      </c>
      <c r="L155" s="78">
        <f>VLOOKUP($A155,'MG Universe'!$A$2:$S$9990,12)</f>
        <v>17.97</v>
      </c>
      <c r="M155" s="16">
        <f>VLOOKUP($A155,'MG Universe'!$A$2:$S$9990,13)</f>
        <v>0</v>
      </c>
      <c r="N155" s="79">
        <f>VLOOKUP($A155,'MG Universe'!$A$2:$S$9990,14)</f>
        <v>1.4</v>
      </c>
      <c r="O155" s="79">
        <f>VLOOKUP($A155,'MG Universe'!$A$2:$S$9990,15)</f>
        <v>2.63</v>
      </c>
      <c r="P155" s="15">
        <f>VLOOKUP($A155,'MG Universe'!$A$2:$S$9990,16)</f>
        <v>-9.91</v>
      </c>
      <c r="Q155" s="16">
        <f>VLOOKUP($A155,'MG Universe'!$A$2:$S$9990,17)</f>
        <v>4.7399999999999998E-2</v>
      </c>
      <c r="R155" s="80">
        <f>VLOOKUP($A155,'MG Universe'!$A$2:$S$9990,18)</f>
        <v>0</v>
      </c>
      <c r="S155" s="15">
        <f>VLOOKUP($A155,'MG Universe'!$A$2:$V$9990,19)</f>
        <v>19.739999999999998</v>
      </c>
      <c r="T155" s="15">
        <f>VLOOKUP($A155,'MG Universe'!$A$2:$V$9990,20)</f>
        <v>32066560827</v>
      </c>
      <c r="U155" s="15" t="str">
        <f>VLOOKUP($A155,'MG Universe'!$A$2:$V$9990,21)</f>
        <v>Large</v>
      </c>
      <c r="V155" s="15" t="str">
        <f>VLOOKUP($A155,'MG Universe'!$A$2:$V$9990,22)</f>
        <v>Internet Services</v>
      </c>
    </row>
    <row r="156" spans="1:22" ht="15.75" thickBot="1" x14ac:dyDescent="0.3">
      <c r="A156" s="119" t="s">
        <v>597</v>
      </c>
      <c r="B156" s="12" t="str">
        <f>VLOOKUP($A156,'MG Universe'!$A$2:$S$9990,2)</f>
        <v>Ecolab Inc.</v>
      </c>
      <c r="C156" s="12" t="str">
        <f>VLOOKUP($A156,'MG Universe'!$A$2:$S$9990,3)</f>
        <v>D+</v>
      </c>
      <c r="D156" s="12" t="str">
        <f>VLOOKUP($A156,'MG Universe'!$A$2:$S$9990,4)</f>
        <v>S</v>
      </c>
      <c r="E156" s="12" t="str">
        <f>VLOOKUP($A156,'MG Universe'!$A$2:$S$9990,5)</f>
        <v>O</v>
      </c>
      <c r="F156" s="13" t="str">
        <f>VLOOKUP($A156,'MG Universe'!$A$2:$S$9990,6)</f>
        <v>SO</v>
      </c>
      <c r="G156" s="77">
        <f>VLOOKUP($A156,'MG Universe'!$A$2:$S$9990,7)</f>
        <v>43480</v>
      </c>
      <c r="H156" s="15">
        <f>VLOOKUP($A156,'MG Universe'!$A$2:$S$9990,8)</f>
        <v>109.08</v>
      </c>
      <c r="I156" s="15">
        <f>VLOOKUP($A156,'MG Universe'!$A$2:$S$9990,9)</f>
        <v>4.57</v>
      </c>
      <c r="J156" s="15">
        <f>VLOOKUP($A156,'MG Universe'!$A$2:$S$9990,10)</f>
        <v>159.18</v>
      </c>
      <c r="K156" s="16">
        <f>VLOOKUP($A156,'MG Universe'!$A$2:$S$9990,11)</f>
        <v>1.4593</v>
      </c>
      <c r="L156" s="78">
        <f>VLOOKUP($A156,'MG Universe'!$A$2:$S$9990,12)</f>
        <v>34.83</v>
      </c>
      <c r="M156" s="16">
        <f>VLOOKUP($A156,'MG Universe'!$A$2:$S$9990,13)</f>
        <v>9.4999999999999998E-3</v>
      </c>
      <c r="N156" s="79">
        <f>VLOOKUP($A156,'MG Universe'!$A$2:$S$9990,14)</f>
        <v>0.9</v>
      </c>
      <c r="O156" s="79">
        <f>VLOOKUP($A156,'MG Universe'!$A$2:$S$9990,15)</f>
        <v>1.34</v>
      </c>
      <c r="P156" s="15">
        <f>VLOOKUP($A156,'MG Universe'!$A$2:$S$9990,16)</f>
        <v>-24.39</v>
      </c>
      <c r="Q156" s="16">
        <f>VLOOKUP($A156,'MG Universe'!$A$2:$S$9990,17)</f>
        <v>0.13170000000000001</v>
      </c>
      <c r="R156" s="80">
        <f>VLOOKUP($A156,'MG Universe'!$A$2:$S$9990,18)</f>
        <v>20</v>
      </c>
      <c r="S156" s="15">
        <f>VLOOKUP($A156,'MG Universe'!$A$2:$V$9990,19)</f>
        <v>54.54</v>
      </c>
      <c r="T156" s="15">
        <f>VLOOKUP($A156,'MG Universe'!$A$2:$V$9990,20)</f>
        <v>45982802024</v>
      </c>
      <c r="U156" s="15" t="str">
        <f>VLOOKUP($A156,'MG Universe'!$A$2:$V$9990,21)</f>
        <v>Large</v>
      </c>
      <c r="V156" s="15" t="str">
        <f>VLOOKUP($A156,'MG Universe'!$A$2:$V$9990,22)</f>
        <v>Business Support</v>
      </c>
    </row>
    <row r="157" spans="1:22" ht="15.75" thickBot="1" x14ac:dyDescent="0.3">
      <c r="A157" s="119" t="s">
        <v>599</v>
      </c>
      <c r="B157" s="12" t="str">
        <f>VLOOKUP($A157,'MG Universe'!$A$2:$S$9990,2)</f>
        <v>Consolidated Edison, Inc.</v>
      </c>
      <c r="C157" s="12" t="str">
        <f>VLOOKUP($A157,'MG Universe'!$A$2:$S$9990,3)</f>
        <v>C</v>
      </c>
      <c r="D157" s="12" t="str">
        <f>VLOOKUP($A157,'MG Universe'!$A$2:$S$9990,4)</f>
        <v>S</v>
      </c>
      <c r="E157" s="12" t="str">
        <f>VLOOKUP($A157,'MG Universe'!$A$2:$S$9990,5)</f>
        <v>O</v>
      </c>
      <c r="F157" s="13" t="str">
        <f>VLOOKUP($A157,'MG Universe'!$A$2:$S$9990,6)</f>
        <v>SO</v>
      </c>
      <c r="G157" s="77">
        <f>VLOOKUP($A157,'MG Universe'!$A$2:$S$9990,7)</f>
        <v>43252</v>
      </c>
      <c r="H157" s="15">
        <f>VLOOKUP($A157,'MG Universe'!$A$2:$S$9990,8)</f>
        <v>59.9</v>
      </c>
      <c r="I157" s="15">
        <f>VLOOKUP($A157,'MG Universe'!$A$2:$S$9990,9)</f>
        <v>4.33</v>
      </c>
      <c r="J157" s="15">
        <f>VLOOKUP($A157,'MG Universe'!$A$2:$S$9990,10)</f>
        <v>77.569999999999993</v>
      </c>
      <c r="K157" s="16">
        <f>VLOOKUP($A157,'MG Universe'!$A$2:$S$9990,11)</f>
        <v>1.2949999999999999</v>
      </c>
      <c r="L157" s="78">
        <f>VLOOKUP($A157,'MG Universe'!$A$2:$S$9990,12)</f>
        <v>17.91</v>
      </c>
      <c r="M157" s="16">
        <f>VLOOKUP($A157,'MG Universe'!$A$2:$S$9990,13)</f>
        <v>3.56E-2</v>
      </c>
      <c r="N157" s="79">
        <f>VLOOKUP($A157,'MG Universe'!$A$2:$S$9990,14)</f>
        <v>0.1</v>
      </c>
      <c r="O157" s="79">
        <f>VLOOKUP($A157,'MG Universe'!$A$2:$S$9990,15)</f>
        <v>0.67</v>
      </c>
      <c r="P157" s="15">
        <f>VLOOKUP($A157,'MG Universe'!$A$2:$S$9990,16)</f>
        <v>-94.56</v>
      </c>
      <c r="Q157" s="16">
        <f>VLOOKUP($A157,'MG Universe'!$A$2:$S$9990,17)</f>
        <v>4.7100000000000003E-2</v>
      </c>
      <c r="R157" s="80">
        <f>VLOOKUP($A157,'MG Universe'!$A$2:$S$9990,18)</f>
        <v>20</v>
      </c>
      <c r="S157" s="15">
        <f>VLOOKUP($A157,'MG Universe'!$A$2:$V$9990,19)</f>
        <v>68.64</v>
      </c>
      <c r="T157" s="15">
        <f>VLOOKUP($A157,'MG Universe'!$A$2:$V$9990,20)</f>
        <v>24161216495</v>
      </c>
      <c r="U157" s="15" t="str">
        <f>VLOOKUP($A157,'MG Universe'!$A$2:$V$9990,21)</f>
        <v>Large</v>
      </c>
      <c r="V157" s="15" t="str">
        <f>VLOOKUP($A157,'MG Universe'!$A$2:$V$9990,22)</f>
        <v>Utilities</v>
      </c>
    </row>
    <row r="158" spans="1:22" ht="15.75" thickBot="1" x14ac:dyDescent="0.3">
      <c r="A158" s="119" t="s">
        <v>601</v>
      </c>
      <c r="B158" s="12" t="str">
        <f>VLOOKUP($A158,'MG Universe'!$A$2:$S$9990,2)</f>
        <v>Equifax Inc.</v>
      </c>
      <c r="C158" s="12" t="str">
        <f>VLOOKUP($A158,'MG Universe'!$A$2:$S$9990,3)</f>
        <v>D+</v>
      </c>
      <c r="D158" s="12" t="str">
        <f>VLOOKUP($A158,'MG Universe'!$A$2:$S$9990,4)</f>
        <v>S</v>
      </c>
      <c r="E158" s="12" t="str">
        <f>VLOOKUP($A158,'MG Universe'!$A$2:$S$9990,5)</f>
        <v>U</v>
      </c>
      <c r="F158" s="13" t="str">
        <f>VLOOKUP($A158,'MG Universe'!$A$2:$S$9990,6)</f>
        <v>SU</v>
      </c>
      <c r="G158" s="77">
        <f>VLOOKUP($A158,'MG Universe'!$A$2:$S$9990,7)</f>
        <v>43235</v>
      </c>
      <c r="H158" s="15">
        <f>VLOOKUP($A158,'MG Universe'!$A$2:$S$9990,8)</f>
        <v>158.54</v>
      </c>
      <c r="I158" s="15">
        <f>VLOOKUP($A158,'MG Universe'!$A$2:$S$9990,9)</f>
        <v>4.7300000000000004</v>
      </c>
      <c r="J158" s="15">
        <f>VLOOKUP($A158,'MG Universe'!$A$2:$S$9990,10)</f>
        <v>107.77</v>
      </c>
      <c r="K158" s="16">
        <f>VLOOKUP($A158,'MG Universe'!$A$2:$S$9990,11)</f>
        <v>0.67979999999999996</v>
      </c>
      <c r="L158" s="78">
        <f>VLOOKUP($A158,'MG Universe'!$A$2:$S$9990,12)</f>
        <v>22.78</v>
      </c>
      <c r="M158" s="16">
        <f>VLOOKUP($A158,'MG Universe'!$A$2:$S$9990,13)</f>
        <v>1.4500000000000001E-2</v>
      </c>
      <c r="N158" s="79">
        <f>VLOOKUP($A158,'MG Universe'!$A$2:$S$9990,14)</f>
        <v>1.2</v>
      </c>
      <c r="O158" s="79">
        <f>VLOOKUP($A158,'MG Universe'!$A$2:$S$9990,15)</f>
        <v>0.6</v>
      </c>
      <c r="P158" s="15">
        <f>VLOOKUP($A158,'MG Universe'!$A$2:$S$9990,16)</f>
        <v>-24.77</v>
      </c>
      <c r="Q158" s="16">
        <f>VLOOKUP($A158,'MG Universe'!$A$2:$S$9990,17)</f>
        <v>7.1400000000000005E-2</v>
      </c>
      <c r="R158" s="80">
        <f>VLOOKUP($A158,'MG Universe'!$A$2:$S$9990,18)</f>
        <v>8</v>
      </c>
      <c r="S158" s="15">
        <f>VLOOKUP($A158,'MG Universe'!$A$2:$V$9990,19)</f>
        <v>59.23</v>
      </c>
      <c r="T158" s="15">
        <f>VLOOKUP($A158,'MG Universe'!$A$2:$V$9990,20)</f>
        <v>12994367345</v>
      </c>
      <c r="U158" s="15" t="str">
        <f>VLOOKUP($A158,'MG Universe'!$A$2:$V$9990,21)</f>
        <v>Large</v>
      </c>
      <c r="V158" s="15" t="str">
        <f>VLOOKUP($A158,'MG Universe'!$A$2:$V$9990,22)</f>
        <v>Financial Services</v>
      </c>
    </row>
    <row r="159" spans="1:22" ht="15.75" thickBot="1" x14ac:dyDescent="0.3">
      <c r="A159" s="119" t="s">
        <v>603</v>
      </c>
      <c r="B159" s="12" t="str">
        <f>VLOOKUP($A159,'MG Universe'!$A$2:$S$9990,2)</f>
        <v>Edison International</v>
      </c>
      <c r="C159" s="12" t="str">
        <f>VLOOKUP($A159,'MG Universe'!$A$2:$S$9990,3)</f>
        <v>C-</v>
      </c>
      <c r="D159" s="12" t="str">
        <f>VLOOKUP($A159,'MG Universe'!$A$2:$S$9990,4)</f>
        <v>S</v>
      </c>
      <c r="E159" s="12" t="str">
        <f>VLOOKUP($A159,'MG Universe'!$A$2:$S$9990,5)</f>
        <v>F</v>
      </c>
      <c r="F159" s="13" t="str">
        <f>VLOOKUP($A159,'MG Universe'!$A$2:$S$9990,6)</f>
        <v>SF</v>
      </c>
      <c r="G159" s="77">
        <f>VLOOKUP($A159,'MG Universe'!$A$2:$S$9990,7)</f>
        <v>43485</v>
      </c>
      <c r="H159" s="15">
        <f>VLOOKUP($A159,'MG Universe'!$A$2:$S$9990,8)</f>
        <v>57.78</v>
      </c>
      <c r="I159" s="15">
        <f>VLOOKUP($A159,'MG Universe'!$A$2:$S$9990,9)</f>
        <v>3.27</v>
      </c>
      <c r="J159" s="15">
        <f>VLOOKUP($A159,'MG Universe'!$A$2:$S$9990,10)</f>
        <v>56.14</v>
      </c>
      <c r="K159" s="16">
        <f>VLOOKUP($A159,'MG Universe'!$A$2:$S$9990,11)</f>
        <v>0.97160000000000002</v>
      </c>
      <c r="L159" s="78">
        <f>VLOOKUP($A159,'MG Universe'!$A$2:$S$9990,12)</f>
        <v>17.170000000000002</v>
      </c>
      <c r="M159" s="16">
        <f>VLOOKUP($A159,'MG Universe'!$A$2:$S$9990,13)</f>
        <v>3.9699999999999999E-2</v>
      </c>
      <c r="N159" s="79">
        <f>VLOOKUP($A159,'MG Universe'!$A$2:$S$9990,14)</f>
        <v>0</v>
      </c>
      <c r="O159" s="79">
        <f>VLOOKUP($A159,'MG Universe'!$A$2:$S$9990,15)</f>
        <v>0.72</v>
      </c>
      <c r="P159" s="15">
        <f>VLOOKUP($A159,'MG Universe'!$A$2:$S$9990,16)</f>
        <v>-109.76</v>
      </c>
      <c r="Q159" s="16">
        <f>VLOOKUP($A159,'MG Universe'!$A$2:$S$9990,17)</f>
        <v>4.3299999999999998E-2</v>
      </c>
      <c r="R159" s="80">
        <f>VLOOKUP($A159,'MG Universe'!$A$2:$S$9990,18)</f>
        <v>15</v>
      </c>
      <c r="S159" s="15">
        <f>VLOOKUP($A159,'MG Universe'!$A$2:$V$9990,19)</f>
        <v>55.49</v>
      </c>
      <c r="T159" s="15">
        <f>VLOOKUP($A159,'MG Universe'!$A$2:$V$9990,20)</f>
        <v>18291029341</v>
      </c>
      <c r="U159" s="15" t="str">
        <f>VLOOKUP($A159,'MG Universe'!$A$2:$V$9990,21)</f>
        <v>Large</v>
      </c>
      <c r="V159" s="15" t="str">
        <f>VLOOKUP($A159,'MG Universe'!$A$2:$V$9990,22)</f>
        <v>Utilities</v>
      </c>
    </row>
    <row r="160" spans="1:22" ht="15.75" thickBot="1" x14ac:dyDescent="0.3">
      <c r="A160" s="119" t="s">
        <v>605</v>
      </c>
      <c r="B160" s="12" t="str">
        <f>VLOOKUP($A160,'MG Universe'!$A$2:$S$9990,2)</f>
        <v>Estee Lauder Companies Inc</v>
      </c>
      <c r="C160" s="12" t="str">
        <f>VLOOKUP($A160,'MG Universe'!$A$2:$S$9990,3)</f>
        <v>C</v>
      </c>
      <c r="D160" s="12" t="str">
        <f>VLOOKUP($A160,'MG Universe'!$A$2:$S$9990,4)</f>
        <v>E</v>
      </c>
      <c r="E160" s="12" t="str">
        <f>VLOOKUP($A160,'MG Universe'!$A$2:$S$9990,5)</f>
        <v>O</v>
      </c>
      <c r="F160" s="13" t="str">
        <f>VLOOKUP($A160,'MG Universe'!$A$2:$S$9990,6)</f>
        <v>EO</v>
      </c>
      <c r="G160" s="77">
        <f>VLOOKUP($A160,'MG Universe'!$A$2:$S$9990,7)</f>
        <v>43439</v>
      </c>
      <c r="H160" s="15">
        <f>VLOOKUP($A160,'MG Universe'!$A$2:$S$9990,8)</f>
        <v>67.650000000000006</v>
      </c>
      <c r="I160" s="15">
        <f>VLOOKUP($A160,'MG Universe'!$A$2:$S$9990,9)</f>
        <v>3.6</v>
      </c>
      <c r="J160" s="15">
        <f>VLOOKUP($A160,'MG Universe'!$A$2:$S$9990,10)</f>
        <v>136.16999999999999</v>
      </c>
      <c r="K160" s="16">
        <f>VLOOKUP($A160,'MG Universe'!$A$2:$S$9990,11)</f>
        <v>2.0129000000000001</v>
      </c>
      <c r="L160" s="78">
        <f>VLOOKUP($A160,'MG Universe'!$A$2:$S$9990,12)</f>
        <v>37.83</v>
      </c>
      <c r="M160" s="16">
        <f>VLOOKUP($A160,'MG Universe'!$A$2:$S$9990,13)</f>
        <v>1.09E-2</v>
      </c>
      <c r="N160" s="79">
        <f>VLOOKUP($A160,'MG Universe'!$A$2:$S$9990,14)</f>
        <v>0.7</v>
      </c>
      <c r="O160" s="79">
        <f>VLOOKUP($A160,'MG Universe'!$A$2:$S$9990,15)</f>
        <v>1.75</v>
      </c>
      <c r="P160" s="15">
        <f>VLOOKUP($A160,'MG Universe'!$A$2:$S$9990,16)</f>
        <v>-4.9800000000000004</v>
      </c>
      <c r="Q160" s="16">
        <f>VLOOKUP($A160,'MG Universe'!$A$2:$S$9990,17)</f>
        <v>0.14660000000000001</v>
      </c>
      <c r="R160" s="80">
        <f>VLOOKUP($A160,'MG Universe'!$A$2:$S$9990,18)</f>
        <v>4</v>
      </c>
      <c r="S160" s="15">
        <f>VLOOKUP($A160,'MG Universe'!$A$2:$V$9990,19)</f>
        <v>36.630000000000003</v>
      </c>
      <c r="T160" s="15">
        <f>VLOOKUP($A160,'MG Universe'!$A$2:$V$9990,20)</f>
        <v>49409624260</v>
      </c>
      <c r="U160" s="15" t="str">
        <f>VLOOKUP($A160,'MG Universe'!$A$2:$V$9990,21)</f>
        <v>Large</v>
      </c>
      <c r="V160" s="15" t="str">
        <f>VLOOKUP($A160,'MG Universe'!$A$2:$V$9990,22)</f>
        <v>Personal Products</v>
      </c>
    </row>
    <row r="161" spans="1:22" ht="15.75" thickBot="1" x14ac:dyDescent="0.3">
      <c r="A161" s="119" t="s">
        <v>607</v>
      </c>
      <c r="B161" s="12" t="str">
        <f>VLOOKUP($A161,'MG Universe'!$A$2:$S$9990,2)</f>
        <v>Eastman Chemical Company</v>
      </c>
      <c r="C161" s="12" t="str">
        <f>VLOOKUP($A161,'MG Universe'!$A$2:$S$9990,3)</f>
        <v>A</v>
      </c>
      <c r="D161" s="12" t="str">
        <f>VLOOKUP($A161,'MG Universe'!$A$2:$S$9990,4)</f>
        <v>D</v>
      </c>
      <c r="E161" s="12" t="str">
        <f>VLOOKUP($A161,'MG Universe'!$A$2:$S$9990,5)</f>
        <v>U</v>
      </c>
      <c r="F161" s="13" t="str">
        <f>VLOOKUP($A161,'MG Universe'!$A$2:$S$9990,6)</f>
        <v>DU</v>
      </c>
      <c r="G161" s="77">
        <f>VLOOKUP($A161,'MG Universe'!$A$2:$S$9990,7)</f>
        <v>43468</v>
      </c>
      <c r="H161" s="15">
        <f>VLOOKUP($A161,'MG Universe'!$A$2:$S$9990,8)</f>
        <v>188.07</v>
      </c>
      <c r="I161" s="15">
        <f>VLOOKUP($A161,'MG Universe'!$A$2:$S$9990,9)</f>
        <v>7.69</v>
      </c>
      <c r="J161" s="15">
        <f>VLOOKUP($A161,'MG Universe'!$A$2:$S$9990,10)</f>
        <v>82.37</v>
      </c>
      <c r="K161" s="16">
        <f>VLOOKUP($A161,'MG Universe'!$A$2:$S$9990,11)</f>
        <v>0.438</v>
      </c>
      <c r="L161" s="78">
        <f>VLOOKUP($A161,'MG Universe'!$A$2:$S$9990,12)</f>
        <v>10.71</v>
      </c>
      <c r="M161" s="16">
        <f>VLOOKUP($A161,'MG Universe'!$A$2:$S$9990,13)</f>
        <v>2.5399999999999999E-2</v>
      </c>
      <c r="N161" s="79">
        <f>VLOOKUP($A161,'MG Universe'!$A$2:$S$9990,14)</f>
        <v>1.2</v>
      </c>
      <c r="O161" s="79">
        <f>VLOOKUP($A161,'MG Universe'!$A$2:$S$9990,15)</f>
        <v>1.69</v>
      </c>
      <c r="P161" s="15">
        <f>VLOOKUP($A161,'MG Universe'!$A$2:$S$9990,16)</f>
        <v>-47.19</v>
      </c>
      <c r="Q161" s="16">
        <f>VLOOKUP($A161,'MG Universe'!$A$2:$S$9990,17)</f>
        <v>1.11E-2</v>
      </c>
      <c r="R161" s="80">
        <f>VLOOKUP($A161,'MG Universe'!$A$2:$S$9990,18)</f>
        <v>8</v>
      </c>
      <c r="S161" s="15">
        <f>VLOOKUP($A161,'MG Universe'!$A$2:$V$9990,19)</f>
        <v>86.45</v>
      </c>
      <c r="T161" s="15">
        <f>VLOOKUP($A161,'MG Universe'!$A$2:$V$9990,20)</f>
        <v>11515326383</v>
      </c>
      <c r="U161" s="15" t="str">
        <f>VLOOKUP($A161,'MG Universe'!$A$2:$V$9990,21)</f>
        <v>Large</v>
      </c>
      <c r="V161" s="15" t="str">
        <f>VLOOKUP($A161,'MG Universe'!$A$2:$V$9990,22)</f>
        <v>Chemicals</v>
      </c>
    </row>
    <row r="162" spans="1:22" ht="15.75" thickBot="1" x14ac:dyDescent="0.3">
      <c r="A162" s="119" t="s">
        <v>609</v>
      </c>
      <c r="B162" s="12" t="str">
        <f>VLOOKUP($A162,'MG Universe'!$A$2:$S$9990,2)</f>
        <v>Emerson Electric Co.</v>
      </c>
      <c r="C162" s="12" t="str">
        <f>VLOOKUP($A162,'MG Universe'!$A$2:$S$9990,3)</f>
        <v>C</v>
      </c>
      <c r="D162" s="12" t="str">
        <f>VLOOKUP($A162,'MG Universe'!$A$2:$S$9990,4)</f>
        <v>S</v>
      </c>
      <c r="E162" s="12" t="str">
        <f>VLOOKUP($A162,'MG Universe'!$A$2:$S$9990,5)</f>
        <v>O</v>
      </c>
      <c r="F162" s="13" t="str">
        <f>VLOOKUP($A162,'MG Universe'!$A$2:$S$9990,6)</f>
        <v>SO</v>
      </c>
      <c r="G162" s="77">
        <f>VLOOKUP($A162,'MG Universe'!$A$2:$S$9990,7)</f>
        <v>43280</v>
      </c>
      <c r="H162" s="15">
        <f>VLOOKUP($A162,'MG Universe'!$A$2:$S$9990,8)</f>
        <v>24.8</v>
      </c>
      <c r="I162" s="15">
        <f>VLOOKUP($A162,'MG Universe'!$A$2:$S$9990,9)</f>
        <v>2.91</v>
      </c>
      <c r="J162" s="15">
        <f>VLOOKUP($A162,'MG Universe'!$A$2:$S$9990,10)</f>
        <v>67.650000000000006</v>
      </c>
      <c r="K162" s="16">
        <f>VLOOKUP($A162,'MG Universe'!$A$2:$S$9990,11)</f>
        <v>2.7277999999999998</v>
      </c>
      <c r="L162" s="78">
        <f>VLOOKUP($A162,'MG Universe'!$A$2:$S$9990,12)</f>
        <v>23.25</v>
      </c>
      <c r="M162" s="16">
        <f>VLOOKUP($A162,'MG Universe'!$A$2:$S$9990,13)</f>
        <v>2.8400000000000002E-2</v>
      </c>
      <c r="N162" s="79">
        <f>VLOOKUP($A162,'MG Universe'!$A$2:$S$9990,14)</f>
        <v>1.2</v>
      </c>
      <c r="O162" s="79">
        <f>VLOOKUP($A162,'MG Universe'!$A$2:$S$9990,15)</f>
        <v>1.3</v>
      </c>
      <c r="P162" s="15">
        <f>VLOOKUP($A162,'MG Universe'!$A$2:$S$9990,16)</f>
        <v>-5.54</v>
      </c>
      <c r="Q162" s="16">
        <f>VLOOKUP($A162,'MG Universe'!$A$2:$S$9990,17)</f>
        <v>7.3700000000000002E-2</v>
      </c>
      <c r="R162" s="80">
        <f>VLOOKUP($A162,'MG Universe'!$A$2:$S$9990,18)</f>
        <v>20</v>
      </c>
      <c r="S162" s="15">
        <f>VLOOKUP($A162,'MG Universe'!$A$2:$V$9990,19)</f>
        <v>30.93</v>
      </c>
      <c r="T162" s="15">
        <f>VLOOKUP($A162,'MG Universe'!$A$2:$V$9990,20)</f>
        <v>42359657305</v>
      </c>
      <c r="U162" s="15" t="str">
        <f>VLOOKUP($A162,'MG Universe'!$A$2:$V$9990,21)</f>
        <v>Large</v>
      </c>
      <c r="V162" s="15" t="str">
        <f>VLOOKUP($A162,'MG Universe'!$A$2:$V$9990,22)</f>
        <v>IT Hardware</v>
      </c>
    </row>
    <row r="163" spans="1:22" ht="15.75" thickBot="1" x14ac:dyDescent="0.3">
      <c r="A163" s="119" t="s">
        <v>611</v>
      </c>
      <c r="B163" s="12" t="str">
        <f>VLOOKUP($A163,'MG Universe'!$A$2:$S$9990,2)</f>
        <v>EOG Resources Inc</v>
      </c>
      <c r="C163" s="12" t="str">
        <f>VLOOKUP($A163,'MG Universe'!$A$2:$S$9990,3)</f>
        <v>F</v>
      </c>
      <c r="D163" s="12" t="str">
        <f>VLOOKUP($A163,'MG Universe'!$A$2:$S$9990,4)</f>
        <v>S</v>
      </c>
      <c r="E163" s="12" t="str">
        <f>VLOOKUP($A163,'MG Universe'!$A$2:$S$9990,5)</f>
        <v>O</v>
      </c>
      <c r="F163" s="13" t="str">
        <f>VLOOKUP($A163,'MG Universe'!$A$2:$S$9990,6)</f>
        <v>SO</v>
      </c>
      <c r="G163" s="77">
        <f>VLOOKUP($A163,'MG Universe'!$A$2:$S$9990,7)</f>
        <v>43197</v>
      </c>
      <c r="H163" s="15">
        <f>VLOOKUP($A163,'MG Universe'!$A$2:$S$9990,8)</f>
        <v>0</v>
      </c>
      <c r="I163" s="15">
        <f>VLOOKUP($A163,'MG Universe'!$A$2:$S$9990,9)</f>
        <v>0.8</v>
      </c>
      <c r="J163" s="15">
        <f>VLOOKUP($A163,'MG Universe'!$A$2:$S$9990,10)</f>
        <v>99.38</v>
      </c>
      <c r="K163" s="16" t="str">
        <f>VLOOKUP($A163,'MG Universe'!$A$2:$S$9990,11)</f>
        <v>N/A</v>
      </c>
      <c r="L163" s="78">
        <f>VLOOKUP($A163,'MG Universe'!$A$2:$S$9990,12)</f>
        <v>124.23</v>
      </c>
      <c r="M163" s="16">
        <f>VLOOKUP($A163,'MG Universe'!$A$2:$S$9990,13)</f>
        <v>6.7000000000000002E-3</v>
      </c>
      <c r="N163" s="79">
        <f>VLOOKUP($A163,'MG Universe'!$A$2:$S$9990,14)</f>
        <v>1.3</v>
      </c>
      <c r="O163" s="79">
        <f>VLOOKUP($A163,'MG Universe'!$A$2:$S$9990,15)</f>
        <v>1.2</v>
      </c>
      <c r="P163" s="15">
        <f>VLOOKUP($A163,'MG Universe'!$A$2:$S$9990,16)</f>
        <v>-17.73</v>
      </c>
      <c r="Q163" s="16">
        <f>VLOOKUP($A163,'MG Universe'!$A$2:$S$9990,17)</f>
        <v>0.5786</v>
      </c>
      <c r="R163" s="80">
        <f>VLOOKUP($A163,'MG Universe'!$A$2:$S$9990,18)</f>
        <v>0</v>
      </c>
      <c r="S163" s="15">
        <f>VLOOKUP($A163,'MG Universe'!$A$2:$V$9990,19)</f>
        <v>37.93</v>
      </c>
      <c r="T163" s="15">
        <f>VLOOKUP($A163,'MG Universe'!$A$2:$V$9990,20)</f>
        <v>57630748609</v>
      </c>
      <c r="U163" s="15" t="str">
        <f>VLOOKUP($A163,'MG Universe'!$A$2:$V$9990,21)</f>
        <v>Large</v>
      </c>
      <c r="V163" s="15" t="str">
        <f>VLOOKUP($A163,'MG Universe'!$A$2:$V$9990,22)</f>
        <v>Oil &amp; Gas</v>
      </c>
    </row>
    <row r="164" spans="1:22" ht="15.75" thickBot="1" x14ac:dyDescent="0.3">
      <c r="A164" s="119" t="s">
        <v>615</v>
      </c>
      <c r="B164" s="12" t="str">
        <f>VLOOKUP($A164,'MG Universe'!$A$2:$S$9990,2)</f>
        <v>Equinix Inc</v>
      </c>
      <c r="C164" s="12" t="str">
        <f>VLOOKUP($A164,'MG Universe'!$A$2:$S$9990,3)</f>
        <v>D</v>
      </c>
      <c r="D164" s="12" t="str">
        <f>VLOOKUP($A164,'MG Universe'!$A$2:$S$9990,4)</f>
        <v>S</v>
      </c>
      <c r="E164" s="12" t="str">
        <f>VLOOKUP($A164,'MG Universe'!$A$2:$S$9990,5)</f>
        <v>O</v>
      </c>
      <c r="F164" s="13" t="str">
        <f>VLOOKUP($A164,'MG Universe'!$A$2:$S$9990,6)</f>
        <v>SO</v>
      </c>
      <c r="G164" s="77">
        <f>VLOOKUP($A164,'MG Universe'!$A$2:$S$9990,7)</f>
        <v>43277</v>
      </c>
      <c r="H164" s="15">
        <f>VLOOKUP($A164,'MG Universe'!$A$2:$S$9990,8)</f>
        <v>86.19</v>
      </c>
      <c r="I164" s="15">
        <f>VLOOKUP($A164,'MG Universe'!$A$2:$S$9990,9)</f>
        <v>2.2400000000000002</v>
      </c>
      <c r="J164" s="15">
        <f>VLOOKUP($A164,'MG Universe'!$A$2:$S$9990,10)</f>
        <v>395.29</v>
      </c>
      <c r="K164" s="16">
        <f>VLOOKUP($A164,'MG Universe'!$A$2:$S$9990,11)</f>
        <v>4.5862999999999996</v>
      </c>
      <c r="L164" s="78">
        <f>VLOOKUP($A164,'MG Universe'!$A$2:$S$9990,12)</f>
        <v>176.47</v>
      </c>
      <c r="M164" s="16">
        <f>VLOOKUP($A164,'MG Universe'!$A$2:$S$9990,13)</f>
        <v>2.0199999999999999E-2</v>
      </c>
      <c r="N164" s="79">
        <f>VLOOKUP($A164,'MG Universe'!$A$2:$S$9990,14)</f>
        <v>0.9</v>
      </c>
      <c r="O164" s="79">
        <f>VLOOKUP($A164,'MG Universe'!$A$2:$S$9990,15)</f>
        <v>2.36</v>
      </c>
      <c r="P164" s="15">
        <f>VLOOKUP($A164,'MG Universe'!$A$2:$S$9990,16)</f>
        <v>-123.77</v>
      </c>
      <c r="Q164" s="16">
        <f>VLOOKUP($A164,'MG Universe'!$A$2:$S$9990,17)</f>
        <v>0.83979999999999999</v>
      </c>
      <c r="R164" s="80">
        <f>VLOOKUP($A164,'MG Universe'!$A$2:$S$9990,18)</f>
        <v>3</v>
      </c>
      <c r="S164" s="15">
        <f>VLOOKUP($A164,'MG Universe'!$A$2:$V$9990,19)</f>
        <v>75.84</v>
      </c>
      <c r="T164" s="15">
        <f>VLOOKUP($A164,'MG Universe'!$A$2:$V$9990,20)</f>
        <v>31777561431</v>
      </c>
      <c r="U164" s="15" t="str">
        <f>VLOOKUP($A164,'MG Universe'!$A$2:$V$9990,21)</f>
        <v>Large</v>
      </c>
      <c r="V164" s="15" t="str">
        <f>VLOOKUP($A164,'MG Universe'!$A$2:$V$9990,22)</f>
        <v>Information Technology</v>
      </c>
    </row>
    <row r="165" spans="1:22" ht="15.75" thickBot="1" x14ac:dyDescent="0.3">
      <c r="A165" s="119" t="s">
        <v>617</v>
      </c>
      <c r="B165" s="12" t="str">
        <f>VLOOKUP($A165,'MG Universe'!$A$2:$S$9990,2)</f>
        <v>Equity Residential</v>
      </c>
      <c r="C165" s="12" t="str">
        <f>VLOOKUP($A165,'MG Universe'!$A$2:$S$9990,3)</f>
        <v>B-</v>
      </c>
      <c r="D165" s="12" t="str">
        <f>VLOOKUP($A165,'MG Universe'!$A$2:$S$9990,4)</f>
        <v>D</v>
      </c>
      <c r="E165" s="12" t="str">
        <f>VLOOKUP($A165,'MG Universe'!$A$2:$S$9990,5)</f>
        <v>O</v>
      </c>
      <c r="F165" s="13" t="str">
        <f>VLOOKUP($A165,'MG Universe'!$A$2:$S$9990,6)</f>
        <v>DO</v>
      </c>
      <c r="G165" s="77">
        <f>VLOOKUP($A165,'MG Universe'!$A$2:$S$9990,7)</f>
        <v>43253</v>
      </c>
      <c r="H165" s="15">
        <f>VLOOKUP($A165,'MG Universe'!$A$2:$S$9990,8)</f>
        <v>52.23</v>
      </c>
      <c r="I165" s="15">
        <f>VLOOKUP($A165,'MG Universe'!$A$2:$S$9990,9)</f>
        <v>3.56</v>
      </c>
      <c r="J165" s="15">
        <f>VLOOKUP($A165,'MG Universe'!$A$2:$S$9990,10)</f>
        <v>72.790000000000006</v>
      </c>
      <c r="K165" s="16">
        <f>VLOOKUP($A165,'MG Universe'!$A$2:$S$9990,11)</f>
        <v>1.3935999999999999</v>
      </c>
      <c r="L165" s="78">
        <f>VLOOKUP($A165,'MG Universe'!$A$2:$S$9990,12)</f>
        <v>20.45</v>
      </c>
      <c r="M165" s="16">
        <f>VLOOKUP($A165,'MG Universe'!$A$2:$S$9990,13)</f>
        <v>2.7799999999999998E-2</v>
      </c>
      <c r="N165" s="79">
        <f>VLOOKUP($A165,'MG Universe'!$A$2:$S$9990,14)</f>
        <v>0.6</v>
      </c>
      <c r="O165" s="79">
        <f>VLOOKUP($A165,'MG Universe'!$A$2:$S$9990,15)</f>
        <v>7.0000000000000007E-2</v>
      </c>
      <c r="P165" s="15">
        <f>VLOOKUP($A165,'MG Universe'!$A$2:$S$9990,16)</f>
        <v>-25.62</v>
      </c>
      <c r="Q165" s="16">
        <f>VLOOKUP($A165,'MG Universe'!$A$2:$S$9990,17)</f>
        <v>5.9700000000000003E-2</v>
      </c>
      <c r="R165" s="80">
        <f>VLOOKUP($A165,'MG Universe'!$A$2:$S$9990,18)</f>
        <v>0</v>
      </c>
      <c r="S165" s="15">
        <f>VLOOKUP($A165,'MG Universe'!$A$2:$V$9990,19)</f>
        <v>25.96</v>
      </c>
      <c r="T165" s="15">
        <f>VLOOKUP($A165,'MG Universe'!$A$2:$V$9990,20)</f>
        <v>26888997567</v>
      </c>
      <c r="U165" s="15" t="str">
        <f>VLOOKUP($A165,'MG Universe'!$A$2:$V$9990,21)</f>
        <v>Large</v>
      </c>
      <c r="V165" s="15" t="str">
        <f>VLOOKUP($A165,'MG Universe'!$A$2:$V$9990,22)</f>
        <v>REIT</v>
      </c>
    </row>
    <row r="166" spans="1:22" ht="15.75" thickBot="1" x14ac:dyDescent="0.3">
      <c r="A166" s="119" t="s">
        <v>621</v>
      </c>
      <c r="B166" s="12" t="str">
        <f>VLOOKUP($A166,'MG Universe'!$A$2:$S$9990,2)</f>
        <v>Eversource Energy</v>
      </c>
      <c r="C166" s="12" t="str">
        <f>VLOOKUP($A166,'MG Universe'!$A$2:$S$9990,3)</f>
        <v>B+</v>
      </c>
      <c r="D166" s="12" t="str">
        <f>VLOOKUP($A166,'MG Universe'!$A$2:$S$9990,4)</f>
        <v>D</v>
      </c>
      <c r="E166" s="12" t="str">
        <f>VLOOKUP($A166,'MG Universe'!$A$2:$S$9990,5)</f>
        <v>O</v>
      </c>
      <c r="F166" s="13" t="str">
        <f>VLOOKUP($A166,'MG Universe'!$A$2:$S$9990,6)</f>
        <v>DO</v>
      </c>
      <c r="G166" s="77">
        <f>VLOOKUP($A166,'MG Universe'!$A$2:$S$9990,7)</f>
        <v>43277</v>
      </c>
      <c r="H166" s="15">
        <f>VLOOKUP($A166,'MG Universe'!$A$2:$S$9990,8)</f>
        <v>52.43</v>
      </c>
      <c r="I166" s="15">
        <f>VLOOKUP($A166,'MG Universe'!$A$2:$S$9990,9)</f>
        <v>3.03</v>
      </c>
      <c r="J166" s="15">
        <f>VLOOKUP($A166,'MG Universe'!$A$2:$S$9990,10)</f>
        <v>69.02</v>
      </c>
      <c r="K166" s="16">
        <f>VLOOKUP($A166,'MG Universe'!$A$2:$S$9990,11)</f>
        <v>1.3164</v>
      </c>
      <c r="L166" s="78">
        <f>VLOOKUP($A166,'MG Universe'!$A$2:$S$9990,12)</f>
        <v>22.78</v>
      </c>
      <c r="M166" s="16">
        <f>VLOOKUP($A166,'MG Universe'!$A$2:$S$9990,13)</f>
        <v>2.75E-2</v>
      </c>
      <c r="N166" s="79">
        <f>VLOOKUP($A166,'MG Universe'!$A$2:$S$9990,14)</f>
        <v>0.3</v>
      </c>
      <c r="O166" s="79">
        <f>VLOOKUP($A166,'MG Universe'!$A$2:$S$9990,15)</f>
        <v>0.68</v>
      </c>
      <c r="P166" s="15">
        <f>VLOOKUP($A166,'MG Universe'!$A$2:$S$9990,16)</f>
        <v>-72.599999999999994</v>
      </c>
      <c r="Q166" s="16">
        <f>VLOOKUP($A166,'MG Universe'!$A$2:$S$9990,17)</f>
        <v>7.1400000000000005E-2</v>
      </c>
      <c r="R166" s="80">
        <f>VLOOKUP($A166,'MG Universe'!$A$2:$S$9990,18)</f>
        <v>20</v>
      </c>
      <c r="S166" s="15">
        <f>VLOOKUP($A166,'MG Universe'!$A$2:$V$9990,19)</f>
        <v>50.27</v>
      </c>
      <c r="T166" s="15">
        <f>VLOOKUP($A166,'MG Universe'!$A$2:$V$9990,20)</f>
        <v>21871449950</v>
      </c>
      <c r="U166" s="15" t="str">
        <f>VLOOKUP($A166,'MG Universe'!$A$2:$V$9990,21)</f>
        <v>Large</v>
      </c>
      <c r="V166" s="15" t="str">
        <f>VLOOKUP($A166,'MG Universe'!$A$2:$V$9990,22)</f>
        <v>Utilities</v>
      </c>
    </row>
    <row r="167" spans="1:22" ht="15.75" thickBot="1" x14ac:dyDescent="0.3">
      <c r="A167" s="119" t="s">
        <v>623</v>
      </c>
      <c r="B167" s="12" t="str">
        <f>VLOOKUP($A167,'MG Universe'!$A$2:$S$9990,2)</f>
        <v>Essex Property Trust Inc</v>
      </c>
      <c r="C167" s="12" t="str">
        <f>VLOOKUP($A167,'MG Universe'!$A$2:$S$9990,3)</f>
        <v>C</v>
      </c>
      <c r="D167" s="12" t="str">
        <f>VLOOKUP($A167,'MG Universe'!$A$2:$S$9990,4)</f>
        <v>S</v>
      </c>
      <c r="E167" s="12" t="str">
        <f>VLOOKUP($A167,'MG Universe'!$A$2:$S$9990,5)</f>
        <v>O</v>
      </c>
      <c r="F167" s="13" t="str">
        <f>VLOOKUP($A167,'MG Universe'!$A$2:$S$9990,6)</f>
        <v>SO</v>
      </c>
      <c r="G167" s="77">
        <f>VLOOKUP($A167,'MG Universe'!$A$2:$S$9990,7)</f>
        <v>43264</v>
      </c>
      <c r="H167" s="15">
        <f>VLOOKUP($A167,'MG Universe'!$A$2:$S$9990,8)</f>
        <v>177.52</v>
      </c>
      <c r="I167" s="15">
        <f>VLOOKUP($A167,'MG Universe'!$A$2:$S$9990,9)</f>
        <v>5.07</v>
      </c>
      <c r="J167" s="15">
        <f>VLOOKUP($A167,'MG Universe'!$A$2:$S$9990,10)</f>
        <v>274.69</v>
      </c>
      <c r="K167" s="16">
        <f>VLOOKUP($A167,'MG Universe'!$A$2:$S$9990,11)</f>
        <v>1.5474000000000001</v>
      </c>
      <c r="L167" s="78">
        <f>VLOOKUP($A167,'MG Universe'!$A$2:$S$9990,12)</f>
        <v>54.18</v>
      </c>
      <c r="M167" s="16">
        <f>VLOOKUP($A167,'MG Universe'!$A$2:$S$9990,13)</f>
        <v>2.5499999999999998E-2</v>
      </c>
      <c r="N167" s="79">
        <f>VLOOKUP($A167,'MG Universe'!$A$2:$S$9990,14)</f>
        <v>0.5</v>
      </c>
      <c r="O167" s="79">
        <f>VLOOKUP($A167,'MG Universe'!$A$2:$S$9990,15)</f>
        <v>1.31</v>
      </c>
      <c r="P167" s="15">
        <f>VLOOKUP($A167,'MG Universe'!$A$2:$S$9990,16)</f>
        <v>-86</v>
      </c>
      <c r="Q167" s="16">
        <f>VLOOKUP($A167,'MG Universe'!$A$2:$S$9990,17)</f>
        <v>0.22839999999999999</v>
      </c>
      <c r="R167" s="80">
        <f>VLOOKUP($A167,'MG Universe'!$A$2:$S$9990,18)</f>
        <v>20</v>
      </c>
      <c r="S167" s="15">
        <f>VLOOKUP($A167,'MG Universe'!$A$2:$V$9990,19)</f>
        <v>96.67</v>
      </c>
      <c r="T167" s="15">
        <f>VLOOKUP($A167,'MG Universe'!$A$2:$V$9990,20)</f>
        <v>18147416986</v>
      </c>
      <c r="U167" s="15" t="str">
        <f>VLOOKUP($A167,'MG Universe'!$A$2:$V$9990,21)</f>
        <v>Large</v>
      </c>
      <c r="V167" s="15" t="str">
        <f>VLOOKUP($A167,'MG Universe'!$A$2:$V$9990,22)</f>
        <v>REIT</v>
      </c>
    </row>
    <row r="168" spans="1:22" ht="15.75" thickBot="1" x14ac:dyDescent="0.3">
      <c r="A168" s="119" t="s">
        <v>627</v>
      </c>
      <c r="B168" s="12" t="str">
        <f>VLOOKUP($A168,'MG Universe'!$A$2:$S$9990,2)</f>
        <v>E*TRADE Financial Corp</v>
      </c>
      <c r="C168" s="12" t="str">
        <f>VLOOKUP($A168,'MG Universe'!$A$2:$S$9990,3)</f>
        <v>C-</v>
      </c>
      <c r="D168" s="12" t="str">
        <f>VLOOKUP($A168,'MG Universe'!$A$2:$S$9990,4)</f>
        <v>S</v>
      </c>
      <c r="E168" s="12" t="str">
        <f>VLOOKUP($A168,'MG Universe'!$A$2:$S$9990,5)</f>
        <v>U</v>
      </c>
      <c r="F168" s="13" t="str">
        <f>VLOOKUP($A168,'MG Universe'!$A$2:$S$9990,6)</f>
        <v>SU</v>
      </c>
      <c r="G168" s="77">
        <f>VLOOKUP($A168,'MG Universe'!$A$2:$S$9990,7)</f>
        <v>43493</v>
      </c>
      <c r="H168" s="15">
        <f>VLOOKUP($A168,'MG Universe'!$A$2:$S$9990,8)</f>
        <v>96.66</v>
      </c>
      <c r="I168" s="15">
        <f>VLOOKUP($A168,'MG Universe'!$A$2:$S$9990,9)</f>
        <v>2.5099999999999998</v>
      </c>
      <c r="J168" s="15">
        <f>VLOOKUP($A168,'MG Universe'!$A$2:$S$9990,10)</f>
        <v>47.57</v>
      </c>
      <c r="K168" s="16">
        <f>VLOOKUP($A168,'MG Universe'!$A$2:$S$9990,11)</f>
        <v>0.49209999999999998</v>
      </c>
      <c r="L168" s="78">
        <f>VLOOKUP($A168,'MG Universe'!$A$2:$S$9990,12)</f>
        <v>18.95</v>
      </c>
      <c r="M168" s="16">
        <f>VLOOKUP($A168,'MG Universe'!$A$2:$S$9990,13)</f>
        <v>0</v>
      </c>
      <c r="N168" s="79">
        <f>VLOOKUP($A168,'MG Universe'!$A$2:$S$9990,14)</f>
        <v>1.2</v>
      </c>
      <c r="O168" s="79" t="str">
        <f>VLOOKUP($A168,'MG Universe'!$A$2:$S$9990,15)</f>
        <v>N/A</v>
      </c>
      <c r="P168" s="15" t="str">
        <f>VLOOKUP($A168,'MG Universe'!$A$2:$S$9990,16)</f>
        <v>N/A</v>
      </c>
      <c r="Q168" s="16">
        <f>VLOOKUP($A168,'MG Universe'!$A$2:$S$9990,17)</f>
        <v>5.2299999999999999E-2</v>
      </c>
      <c r="R168" s="80">
        <f>VLOOKUP($A168,'MG Universe'!$A$2:$S$9990,18)</f>
        <v>0</v>
      </c>
      <c r="S168" s="15">
        <f>VLOOKUP($A168,'MG Universe'!$A$2:$V$9990,19)</f>
        <v>46.23</v>
      </c>
      <c r="T168" s="15">
        <f>VLOOKUP($A168,'MG Universe'!$A$2:$V$9990,20)</f>
        <v>11725767074</v>
      </c>
      <c r="U168" s="15" t="str">
        <f>VLOOKUP($A168,'MG Universe'!$A$2:$V$9990,21)</f>
        <v>Large</v>
      </c>
      <c r="V168" s="15" t="str">
        <f>VLOOKUP($A168,'MG Universe'!$A$2:$V$9990,22)</f>
        <v>Financial Services</v>
      </c>
    </row>
    <row r="169" spans="1:22" ht="15.75" thickBot="1" x14ac:dyDescent="0.3">
      <c r="A169" s="119" t="s">
        <v>629</v>
      </c>
      <c r="B169" s="12" t="str">
        <f>VLOOKUP($A169,'MG Universe'!$A$2:$S$9990,2)</f>
        <v>Eaton Corporation PLC</v>
      </c>
      <c r="C169" s="12" t="str">
        <f>VLOOKUP($A169,'MG Universe'!$A$2:$S$9990,3)</f>
        <v>B</v>
      </c>
      <c r="D169" s="12" t="str">
        <f>VLOOKUP($A169,'MG Universe'!$A$2:$S$9990,4)</f>
        <v>D</v>
      </c>
      <c r="E169" s="12" t="str">
        <f>VLOOKUP($A169,'MG Universe'!$A$2:$S$9990,5)</f>
        <v>F</v>
      </c>
      <c r="F169" s="13" t="str">
        <f>VLOOKUP($A169,'MG Universe'!$A$2:$S$9990,6)</f>
        <v>DF</v>
      </c>
      <c r="G169" s="77">
        <f>VLOOKUP($A169,'MG Universe'!$A$2:$S$9990,7)</f>
        <v>43494</v>
      </c>
      <c r="H169" s="15">
        <f>VLOOKUP($A169,'MG Universe'!$A$2:$S$9990,8)</f>
        <v>98.97</v>
      </c>
      <c r="I169" s="15">
        <f>VLOOKUP($A169,'MG Universe'!$A$2:$S$9990,9)</f>
        <v>5.05</v>
      </c>
      <c r="J169" s="15">
        <f>VLOOKUP($A169,'MG Universe'!$A$2:$S$9990,10)</f>
        <v>77.099999999999994</v>
      </c>
      <c r="K169" s="16">
        <f>VLOOKUP($A169,'MG Universe'!$A$2:$S$9990,11)</f>
        <v>0.77900000000000003</v>
      </c>
      <c r="L169" s="78">
        <f>VLOOKUP($A169,'MG Universe'!$A$2:$S$9990,12)</f>
        <v>15.27</v>
      </c>
      <c r="M169" s="16">
        <f>VLOOKUP($A169,'MG Universe'!$A$2:$S$9990,13)</f>
        <v>3.1099999999999999E-2</v>
      </c>
      <c r="N169" s="79">
        <f>VLOOKUP($A169,'MG Universe'!$A$2:$S$9990,14)</f>
        <v>1.5</v>
      </c>
      <c r="O169" s="79">
        <f>VLOOKUP($A169,'MG Universe'!$A$2:$S$9990,15)</f>
        <v>1.49</v>
      </c>
      <c r="P169" s="15">
        <f>VLOOKUP($A169,'MG Universe'!$A$2:$S$9990,16)</f>
        <v>-15.98</v>
      </c>
      <c r="Q169" s="16">
        <f>VLOOKUP($A169,'MG Universe'!$A$2:$S$9990,17)</f>
        <v>3.3799999999999997E-2</v>
      </c>
      <c r="R169" s="80">
        <f>VLOOKUP($A169,'MG Universe'!$A$2:$S$9990,18)</f>
        <v>8</v>
      </c>
      <c r="S169" s="15">
        <f>VLOOKUP($A169,'MG Universe'!$A$2:$V$9990,19)</f>
        <v>65.489999999999995</v>
      </c>
      <c r="T169" s="15">
        <f>VLOOKUP($A169,'MG Universe'!$A$2:$V$9990,20)</f>
        <v>33415139338</v>
      </c>
      <c r="U169" s="15" t="str">
        <f>VLOOKUP($A169,'MG Universe'!$A$2:$V$9990,21)</f>
        <v>Large</v>
      </c>
      <c r="V169" s="15" t="str">
        <f>VLOOKUP($A169,'MG Universe'!$A$2:$V$9990,22)</f>
        <v>Machinery</v>
      </c>
    </row>
    <row r="170" spans="1:22" ht="15.75" thickBot="1" x14ac:dyDescent="0.3">
      <c r="A170" s="119" t="s">
        <v>631</v>
      </c>
      <c r="B170" s="12" t="str">
        <f>VLOOKUP($A170,'MG Universe'!$A$2:$S$9990,2)</f>
        <v>Entergy Corporation</v>
      </c>
      <c r="C170" s="12" t="str">
        <f>VLOOKUP($A170,'MG Universe'!$A$2:$S$9990,3)</f>
        <v>D</v>
      </c>
      <c r="D170" s="12" t="str">
        <f>VLOOKUP($A170,'MG Universe'!$A$2:$S$9990,4)</f>
        <v>S</v>
      </c>
      <c r="E170" s="12" t="str">
        <f>VLOOKUP($A170,'MG Universe'!$A$2:$S$9990,5)</f>
        <v>O</v>
      </c>
      <c r="F170" s="13" t="str">
        <f>VLOOKUP($A170,'MG Universe'!$A$2:$S$9990,6)</f>
        <v>SO</v>
      </c>
      <c r="G170" s="77">
        <f>VLOOKUP($A170,'MG Universe'!$A$2:$S$9990,7)</f>
        <v>43276</v>
      </c>
      <c r="H170" s="15">
        <f>VLOOKUP($A170,'MG Universe'!$A$2:$S$9990,8)</f>
        <v>0</v>
      </c>
      <c r="I170" s="15">
        <f>VLOOKUP($A170,'MG Universe'!$A$2:$S$9990,9)</f>
        <v>2.11</v>
      </c>
      <c r="J170" s="15">
        <f>VLOOKUP($A170,'MG Universe'!$A$2:$S$9990,10)</f>
        <v>89.19</v>
      </c>
      <c r="K170" s="16" t="str">
        <f>VLOOKUP($A170,'MG Universe'!$A$2:$S$9990,11)</f>
        <v>N/A</v>
      </c>
      <c r="L170" s="78">
        <f>VLOOKUP($A170,'MG Universe'!$A$2:$S$9990,12)</f>
        <v>42.27</v>
      </c>
      <c r="M170" s="16">
        <f>VLOOKUP($A170,'MG Universe'!$A$2:$S$9990,13)</f>
        <v>3.9199999999999999E-2</v>
      </c>
      <c r="N170" s="79">
        <f>VLOOKUP($A170,'MG Universe'!$A$2:$S$9990,14)</f>
        <v>0.4</v>
      </c>
      <c r="O170" s="79">
        <f>VLOOKUP($A170,'MG Universe'!$A$2:$S$9990,15)</f>
        <v>0.7</v>
      </c>
      <c r="P170" s="15">
        <f>VLOOKUP($A170,'MG Universe'!$A$2:$S$9990,16)</f>
        <v>-196.5</v>
      </c>
      <c r="Q170" s="16">
        <f>VLOOKUP($A170,'MG Universe'!$A$2:$S$9990,17)</f>
        <v>0.16889999999999999</v>
      </c>
      <c r="R170" s="80">
        <f>VLOOKUP($A170,'MG Universe'!$A$2:$S$9990,18)</f>
        <v>3</v>
      </c>
      <c r="S170" s="15">
        <f>VLOOKUP($A170,'MG Universe'!$A$2:$V$9990,19)</f>
        <v>76.08</v>
      </c>
      <c r="T170" s="15">
        <f>VLOOKUP($A170,'MG Universe'!$A$2:$V$9990,20)</f>
        <v>16156064341</v>
      </c>
      <c r="U170" s="15" t="str">
        <f>VLOOKUP($A170,'MG Universe'!$A$2:$V$9990,21)</f>
        <v>Large</v>
      </c>
      <c r="V170" s="15" t="str">
        <f>VLOOKUP($A170,'MG Universe'!$A$2:$V$9990,22)</f>
        <v>Utilities</v>
      </c>
    </row>
    <row r="171" spans="1:22" ht="15.75" thickBot="1" x14ac:dyDescent="0.3">
      <c r="A171" s="119" t="s">
        <v>1727</v>
      </c>
      <c r="B171" s="12" t="str">
        <f>VLOOKUP($A171,'MG Universe'!$A$2:$S$9990,2)</f>
        <v>Entergy Corporation</v>
      </c>
      <c r="C171" s="12" t="str">
        <f>VLOOKUP($A171,'MG Universe'!$A$2:$S$9990,3)</f>
        <v>D</v>
      </c>
      <c r="D171" s="12" t="str">
        <f>VLOOKUP($A171,'MG Universe'!$A$2:$S$9990,4)</f>
        <v>S</v>
      </c>
      <c r="E171" s="12" t="str">
        <f>VLOOKUP($A171,'MG Universe'!$A$2:$S$9990,5)</f>
        <v>O</v>
      </c>
      <c r="F171" s="13" t="str">
        <f>VLOOKUP($A171,'MG Universe'!$A$2:$S$9990,6)</f>
        <v>SO</v>
      </c>
      <c r="G171" s="77">
        <f>VLOOKUP($A171,'MG Universe'!$A$2:$S$9990,7)</f>
        <v>43276</v>
      </c>
      <c r="H171" s="15">
        <f>VLOOKUP($A171,'MG Universe'!$A$2:$S$9990,8)</f>
        <v>0</v>
      </c>
      <c r="I171" s="15">
        <f>VLOOKUP($A171,'MG Universe'!$A$2:$S$9990,9)</f>
        <v>2.11</v>
      </c>
      <c r="J171" s="15">
        <f>VLOOKUP($A171,'MG Universe'!$A$2:$S$9990,10)</f>
        <v>89.19</v>
      </c>
      <c r="K171" s="16" t="str">
        <f>VLOOKUP($A171,'MG Universe'!$A$2:$S$9990,11)</f>
        <v>N/A</v>
      </c>
      <c r="L171" s="78">
        <f>VLOOKUP($A171,'MG Universe'!$A$2:$S$9990,12)</f>
        <v>42.27</v>
      </c>
      <c r="M171" s="16">
        <f>VLOOKUP($A171,'MG Universe'!$A$2:$S$9990,13)</f>
        <v>3.9199999999999999E-2</v>
      </c>
      <c r="N171" s="79">
        <f>VLOOKUP($A171,'MG Universe'!$A$2:$S$9990,14)</f>
        <v>0.4</v>
      </c>
      <c r="O171" s="79">
        <f>VLOOKUP($A171,'MG Universe'!$A$2:$S$9990,15)</f>
        <v>0.7</v>
      </c>
      <c r="P171" s="15">
        <f>VLOOKUP($A171,'MG Universe'!$A$2:$S$9990,16)</f>
        <v>-196.5</v>
      </c>
      <c r="Q171" s="16">
        <f>VLOOKUP($A171,'MG Universe'!$A$2:$S$9990,17)</f>
        <v>0.16889999999999999</v>
      </c>
      <c r="R171" s="80">
        <f>VLOOKUP($A171,'MG Universe'!$A$2:$S$9990,18)</f>
        <v>3</v>
      </c>
      <c r="S171" s="15">
        <f>VLOOKUP($A171,'MG Universe'!$A$2:$V$9990,19)</f>
        <v>76.08</v>
      </c>
      <c r="T171" s="15">
        <f>VLOOKUP($A171,'MG Universe'!$A$2:$V$9990,20)</f>
        <v>16156064341</v>
      </c>
      <c r="U171" s="15" t="str">
        <f>VLOOKUP($A171,'MG Universe'!$A$2:$V$9990,21)</f>
        <v>Large</v>
      </c>
      <c r="V171" s="15" t="str">
        <f>VLOOKUP($A171,'MG Universe'!$A$2:$V$9990,22)</f>
        <v>Utilities</v>
      </c>
    </row>
    <row r="172" spans="1:22" ht="15.75" thickBot="1" x14ac:dyDescent="0.3">
      <c r="A172" s="119" t="s">
        <v>633</v>
      </c>
      <c r="B172" s="12" t="str">
        <f>VLOOKUP($A172,'MG Universe'!$A$2:$S$9990,2)</f>
        <v>Edwards Lifesciences Corp</v>
      </c>
      <c r="C172" s="12" t="str">
        <f>VLOOKUP($A172,'MG Universe'!$A$2:$S$9990,3)</f>
        <v>C</v>
      </c>
      <c r="D172" s="12" t="str">
        <f>VLOOKUP($A172,'MG Universe'!$A$2:$S$9990,4)</f>
        <v>E</v>
      </c>
      <c r="E172" s="12" t="str">
        <f>VLOOKUP($A172,'MG Universe'!$A$2:$S$9990,5)</f>
        <v>O</v>
      </c>
      <c r="F172" s="13" t="str">
        <f>VLOOKUP($A172,'MG Universe'!$A$2:$S$9990,6)</f>
        <v>EO</v>
      </c>
      <c r="G172" s="77">
        <f>VLOOKUP($A172,'MG Universe'!$A$2:$S$9990,7)</f>
        <v>43230</v>
      </c>
      <c r="H172" s="15">
        <f>VLOOKUP($A172,'MG Universe'!$A$2:$S$9990,8)</f>
        <v>80.98</v>
      </c>
      <c r="I172" s="15">
        <f>VLOOKUP($A172,'MG Universe'!$A$2:$S$9990,9)</f>
        <v>3.29</v>
      </c>
      <c r="J172" s="15">
        <f>VLOOKUP($A172,'MG Universe'!$A$2:$S$9990,10)</f>
        <v>171.31</v>
      </c>
      <c r="K172" s="16">
        <f>VLOOKUP($A172,'MG Universe'!$A$2:$S$9990,11)</f>
        <v>2.1154999999999999</v>
      </c>
      <c r="L172" s="78">
        <f>VLOOKUP($A172,'MG Universe'!$A$2:$S$9990,12)</f>
        <v>52.07</v>
      </c>
      <c r="M172" s="16">
        <f>VLOOKUP($A172,'MG Universe'!$A$2:$S$9990,13)</f>
        <v>0</v>
      </c>
      <c r="N172" s="79">
        <f>VLOOKUP($A172,'MG Universe'!$A$2:$S$9990,14)</f>
        <v>0.9</v>
      </c>
      <c r="O172" s="79">
        <f>VLOOKUP($A172,'MG Universe'!$A$2:$S$9990,15)</f>
        <v>2.0699999999999998</v>
      </c>
      <c r="P172" s="15">
        <f>VLOOKUP($A172,'MG Universe'!$A$2:$S$9990,16)</f>
        <v>0.64</v>
      </c>
      <c r="Q172" s="16">
        <f>VLOOKUP($A172,'MG Universe'!$A$2:$S$9990,17)</f>
        <v>0.21779999999999999</v>
      </c>
      <c r="R172" s="80">
        <f>VLOOKUP($A172,'MG Universe'!$A$2:$S$9990,18)</f>
        <v>0</v>
      </c>
      <c r="S172" s="15">
        <f>VLOOKUP($A172,'MG Universe'!$A$2:$V$9990,19)</f>
        <v>37.78</v>
      </c>
      <c r="T172" s="15">
        <f>VLOOKUP($A172,'MG Universe'!$A$2:$V$9990,20)</f>
        <v>35812183679</v>
      </c>
      <c r="U172" s="15" t="str">
        <f>VLOOKUP($A172,'MG Universe'!$A$2:$V$9990,21)</f>
        <v>Large</v>
      </c>
      <c r="V172" s="15" t="str">
        <f>VLOOKUP($A172,'MG Universe'!$A$2:$V$9990,22)</f>
        <v>Medical</v>
      </c>
    </row>
    <row r="173" spans="1:22" ht="15.75" thickBot="1" x14ac:dyDescent="0.3">
      <c r="A173" s="119" t="s">
        <v>635</v>
      </c>
      <c r="B173" s="12" t="str">
        <f>VLOOKUP($A173,'MG Universe'!$A$2:$S$9990,2)</f>
        <v>Exelon Corporation</v>
      </c>
      <c r="C173" s="12" t="str">
        <f>VLOOKUP($A173,'MG Universe'!$A$2:$S$9990,3)</f>
        <v>D+</v>
      </c>
      <c r="D173" s="12" t="str">
        <f>VLOOKUP($A173,'MG Universe'!$A$2:$S$9990,4)</f>
        <v>S</v>
      </c>
      <c r="E173" s="12" t="str">
        <f>VLOOKUP($A173,'MG Universe'!$A$2:$S$9990,5)</f>
        <v>O</v>
      </c>
      <c r="F173" s="13" t="str">
        <f>VLOOKUP($A173,'MG Universe'!$A$2:$S$9990,6)</f>
        <v>SO</v>
      </c>
      <c r="G173" s="77">
        <f>VLOOKUP($A173,'MG Universe'!$A$2:$S$9990,7)</f>
        <v>43494</v>
      </c>
      <c r="H173" s="15">
        <f>VLOOKUP($A173,'MG Universe'!$A$2:$S$9990,8)</f>
        <v>35.380000000000003</v>
      </c>
      <c r="I173" s="15">
        <f>VLOOKUP($A173,'MG Universe'!$A$2:$S$9990,9)</f>
        <v>2.58</v>
      </c>
      <c r="J173" s="15">
        <f>VLOOKUP($A173,'MG Universe'!$A$2:$S$9990,10)</f>
        <v>47.34</v>
      </c>
      <c r="K173" s="16">
        <f>VLOOKUP($A173,'MG Universe'!$A$2:$S$9990,11)</f>
        <v>1.3380000000000001</v>
      </c>
      <c r="L173" s="78">
        <f>VLOOKUP($A173,'MG Universe'!$A$2:$S$9990,12)</f>
        <v>18.350000000000001</v>
      </c>
      <c r="M173" s="16">
        <f>VLOOKUP($A173,'MG Universe'!$A$2:$S$9990,13)</f>
        <v>2.7699999999999999E-2</v>
      </c>
      <c r="N173" s="79">
        <f>VLOOKUP($A173,'MG Universe'!$A$2:$S$9990,14)</f>
        <v>0.4</v>
      </c>
      <c r="O173" s="79">
        <f>VLOOKUP($A173,'MG Universe'!$A$2:$S$9990,15)</f>
        <v>1.33</v>
      </c>
      <c r="P173" s="15">
        <f>VLOOKUP($A173,'MG Universe'!$A$2:$S$9990,16)</f>
        <v>-74.87</v>
      </c>
      <c r="Q173" s="16">
        <f>VLOOKUP($A173,'MG Universe'!$A$2:$S$9990,17)</f>
        <v>4.9200000000000001E-2</v>
      </c>
      <c r="R173" s="80">
        <f>VLOOKUP($A173,'MG Universe'!$A$2:$S$9990,18)</f>
        <v>2</v>
      </c>
      <c r="S173" s="15">
        <f>VLOOKUP($A173,'MG Universe'!$A$2:$V$9990,19)</f>
        <v>41.34</v>
      </c>
      <c r="T173" s="15">
        <f>VLOOKUP($A173,'MG Universe'!$A$2:$V$9990,20)</f>
        <v>45778253547</v>
      </c>
      <c r="U173" s="15" t="str">
        <f>VLOOKUP($A173,'MG Universe'!$A$2:$V$9990,21)</f>
        <v>Large</v>
      </c>
      <c r="V173" s="15" t="str">
        <f>VLOOKUP($A173,'MG Universe'!$A$2:$V$9990,22)</f>
        <v>Utilities</v>
      </c>
    </row>
    <row r="174" spans="1:22" ht="15.75" thickBot="1" x14ac:dyDescent="0.3">
      <c r="A174" s="119" t="s">
        <v>637</v>
      </c>
      <c r="B174" s="12" t="str">
        <f>VLOOKUP($A174,'MG Universe'!$A$2:$S$9990,2)</f>
        <v>Expeditors International of Washington</v>
      </c>
      <c r="C174" s="12" t="str">
        <f>VLOOKUP($A174,'MG Universe'!$A$2:$S$9990,3)</f>
        <v>B-</v>
      </c>
      <c r="D174" s="12" t="str">
        <f>VLOOKUP($A174,'MG Universe'!$A$2:$S$9990,4)</f>
        <v>E</v>
      </c>
      <c r="E174" s="12" t="str">
        <f>VLOOKUP($A174,'MG Universe'!$A$2:$S$9990,5)</f>
        <v>F</v>
      </c>
      <c r="F174" s="13" t="str">
        <f>VLOOKUP($A174,'MG Universe'!$A$2:$S$9990,6)</f>
        <v>EF</v>
      </c>
      <c r="G174" s="77">
        <f>VLOOKUP($A174,'MG Universe'!$A$2:$S$9990,7)</f>
        <v>43478</v>
      </c>
      <c r="H174" s="15">
        <f>VLOOKUP($A174,'MG Universe'!$A$2:$S$9990,8)</f>
        <v>69.36</v>
      </c>
      <c r="I174" s="15">
        <f>VLOOKUP($A174,'MG Universe'!$A$2:$S$9990,9)</f>
        <v>2.73</v>
      </c>
      <c r="J174" s="15">
        <f>VLOOKUP($A174,'MG Universe'!$A$2:$S$9990,10)</f>
        <v>70.239999999999995</v>
      </c>
      <c r="K174" s="16">
        <f>VLOOKUP($A174,'MG Universe'!$A$2:$S$9990,11)</f>
        <v>1.0126999999999999</v>
      </c>
      <c r="L174" s="78">
        <f>VLOOKUP($A174,'MG Universe'!$A$2:$S$9990,12)</f>
        <v>25.73</v>
      </c>
      <c r="M174" s="16">
        <f>VLOOKUP($A174,'MG Universe'!$A$2:$S$9990,13)</f>
        <v>1.2E-2</v>
      </c>
      <c r="N174" s="79">
        <f>VLOOKUP($A174,'MG Universe'!$A$2:$S$9990,14)</f>
        <v>0.8</v>
      </c>
      <c r="O174" s="79">
        <f>VLOOKUP($A174,'MG Universe'!$A$2:$S$9990,15)</f>
        <v>1.99</v>
      </c>
      <c r="P174" s="15">
        <f>VLOOKUP($A174,'MG Universe'!$A$2:$S$9990,16)</f>
        <v>7.73</v>
      </c>
      <c r="Q174" s="16">
        <f>VLOOKUP($A174,'MG Universe'!$A$2:$S$9990,17)</f>
        <v>8.6099999999999996E-2</v>
      </c>
      <c r="R174" s="80">
        <f>VLOOKUP($A174,'MG Universe'!$A$2:$S$9990,18)</f>
        <v>20</v>
      </c>
      <c r="S174" s="15">
        <f>VLOOKUP($A174,'MG Universe'!$A$2:$V$9990,19)</f>
        <v>28.87</v>
      </c>
      <c r="T174" s="15">
        <f>VLOOKUP($A174,'MG Universe'!$A$2:$V$9990,20)</f>
        <v>12122721231</v>
      </c>
      <c r="U174" s="15" t="str">
        <f>VLOOKUP($A174,'MG Universe'!$A$2:$V$9990,21)</f>
        <v>Large</v>
      </c>
      <c r="V174" s="15" t="str">
        <f>VLOOKUP($A174,'MG Universe'!$A$2:$V$9990,22)</f>
        <v>Freight</v>
      </c>
    </row>
    <row r="175" spans="1:22" ht="15.75" thickBot="1" x14ac:dyDescent="0.3">
      <c r="A175" s="119" t="s">
        <v>639</v>
      </c>
      <c r="B175" s="12" t="str">
        <f>VLOOKUP($A175,'MG Universe'!$A$2:$S$9990,2)</f>
        <v>Expedia Group Inc</v>
      </c>
      <c r="C175" s="12" t="str">
        <f>VLOOKUP($A175,'MG Universe'!$A$2:$S$9990,3)</f>
        <v>D</v>
      </c>
      <c r="D175" s="12" t="str">
        <f>VLOOKUP($A175,'MG Universe'!$A$2:$S$9990,4)</f>
        <v>S</v>
      </c>
      <c r="E175" s="12" t="str">
        <f>VLOOKUP($A175,'MG Universe'!$A$2:$S$9990,5)</f>
        <v>O</v>
      </c>
      <c r="F175" s="13" t="str">
        <f>VLOOKUP($A175,'MG Universe'!$A$2:$S$9990,6)</f>
        <v>SO</v>
      </c>
      <c r="G175" s="77">
        <f>VLOOKUP($A175,'MG Universe'!$A$2:$S$9990,7)</f>
        <v>43234</v>
      </c>
      <c r="H175" s="15">
        <f>VLOOKUP($A175,'MG Universe'!$A$2:$S$9990,8)</f>
        <v>51.11</v>
      </c>
      <c r="I175" s="15">
        <f>VLOOKUP($A175,'MG Universe'!$A$2:$S$9990,9)</f>
        <v>3.14</v>
      </c>
      <c r="J175" s="15">
        <f>VLOOKUP($A175,'MG Universe'!$A$2:$S$9990,10)</f>
        <v>123.54</v>
      </c>
      <c r="K175" s="16">
        <f>VLOOKUP($A175,'MG Universe'!$A$2:$S$9990,11)</f>
        <v>2.4171</v>
      </c>
      <c r="L175" s="78">
        <f>VLOOKUP($A175,'MG Universe'!$A$2:$S$9990,12)</f>
        <v>39.340000000000003</v>
      </c>
      <c r="M175" s="16">
        <f>VLOOKUP($A175,'MG Universe'!$A$2:$S$9990,13)</f>
        <v>9.4000000000000004E-3</v>
      </c>
      <c r="N175" s="79">
        <f>VLOOKUP($A175,'MG Universe'!$A$2:$S$9990,14)</f>
        <v>1</v>
      </c>
      <c r="O175" s="79">
        <f>VLOOKUP($A175,'MG Universe'!$A$2:$S$9990,15)</f>
        <v>0.74</v>
      </c>
      <c r="P175" s="15">
        <f>VLOOKUP($A175,'MG Universe'!$A$2:$S$9990,16)</f>
        <v>-57.98</v>
      </c>
      <c r="Q175" s="16">
        <f>VLOOKUP($A175,'MG Universe'!$A$2:$S$9990,17)</f>
        <v>0.1542</v>
      </c>
      <c r="R175" s="80">
        <f>VLOOKUP($A175,'MG Universe'!$A$2:$S$9990,18)</f>
        <v>5</v>
      </c>
      <c r="S175" s="15">
        <f>VLOOKUP($A175,'MG Universe'!$A$2:$V$9990,19)</f>
        <v>48.51</v>
      </c>
      <c r="T175" s="15">
        <f>VLOOKUP($A175,'MG Universe'!$A$2:$V$9990,20)</f>
        <v>18404297512</v>
      </c>
      <c r="U175" s="15" t="str">
        <f>VLOOKUP($A175,'MG Universe'!$A$2:$V$9990,21)</f>
        <v>Large</v>
      </c>
      <c r="V175" s="15" t="str">
        <f>VLOOKUP($A175,'MG Universe'!$A$2:$V$9990,22)</f>
        <v>Travel</v>
      </c>
    </row>
    <row r="176" spans="1:22" ht="15.75" thickBot="1" x14ac:dyDescent="0.3">
      <c r="A176" s="119" t="s">
        <v>641</v>
      </c>
      <c r="B176" s="12" t="str">
        <f>VLOOKUP($A176,'MG Universe'!$A$2:$S$9990,2)</f>
        <v>Extra Space Storage, Inc.</v>
      </c>
      <c r="C176" s="12" t="str">
        <f>VLOOKUP($A176,'MG Universe'!$A$2:$S$9990,3)</f>
        <v>C-</v>
      </c>
      <c r="D176" s="12" t="str">
        <f>VLOOKUP($A176,'MG Universe'!$A$2:$S$9990,4)</f>
        <v>S</v>
      </c>
      <c r="E176" s="12" t="str">
        <f>VLOOKUP($A176,'MG Universe'!$A$2:$S$9990,5)</f>
        <v>F</v>
      </c>
      <c r="F176" s="13" t="str">
        <f>VLOOKUP($A176,'MG Universe'!$A$2:$S$9990,6)</f>
        <v>SF</v>
      </c>
      <c r="G176" s="77">
        <f>VLOOKUP($A176,'MG Universe'!$A$2:$S$9990,7)</f>
        <v>43256</v>
      </c>
      <c r="H176" s="15">
        <f>VLOOKUP($A176,'MG Universe'!$A$2:$S$9990,8)</f>
        <v>108.11</v>
      </c>
      <c r="I176" s="15">
        <f>VLOOKUP($A176,'MG Universe'!$A$2:$S$9990,9)</f>
        <v>2.81</v>
      </c>
      <c r="J176" s="15">
        <f>VLOOKUP($A176,'MG Universe'!$A$2:$S$9990,10)</f>
        <v>98.01</v>
      </c>
      <c r="K176" s="16">
        <f>VLOOKUP($A176,'MG Universe'!$A$2:$S$9990,11)</f>
        <v>0.90659999999999996</v>
      </c>
      <c r="L176" s="78">
        <f>VLOOKUP($A176,'MG Universe'!$A$2:$S$9990,12)</f>
        <v>34.880000000000003</v>
      </c>
      <c r="M176" s="16">
        <f>VLOOKUP($A176,'MG Universe'!$A$2:$S$9990,13)</f>
        <v>3.1800000000000002E-2</v>
      </c>
      <c r="N176" s="79">
        <f>VLOOKUP($A176,'MG Universe'!$A$2:$S$9990,14)</f>
        <v>0.3</v>
      </c>
      <c r="O176" s="79">
        <f>VLOOKUP($A176,'MG Universe'!$A$2:$S$9990,15)</f>
        <v>0.5</v>
      </c>
      <c r="P176" s="15">
        <f>VLOOKUP($A176,'MG Universe'!$A$2:$S$9990,16)</f>
        <v>-35.42</v>
      </c>
      <c r="Q176" s="16">
        <f>VLOOKUP($A176,'MG Universe'!$A$2:$S$9990,17)</f>
        <v>0.13189999999999999</v>
      </c>
      <c r="R176" s="80">
        <f>VLOOKUP($A176,'MG Universe'!$A$2:$S$9990,18)</f>
        <v>8</v>
      </c>
      <c r="S176" s="15">
        <f>VLOOKUP($A176,'MG Universe'!$A$2:$V$9990,19)</f>
        <v>33.909999999999997</v>
      </c>
      <c r="T176" s="15">
        <f>VLOOKUP($A176,'MG Universe'!$A$2:$V$9990,20)</f>
        <v>12399735420</v>
      </c>
      <c r="U176" s="15" t="str">
        <f>VLOOKUP($A176,'MG Universe'!$A$2:$V$9990,21)</f>
        <v>Large</v>
      </c>
      <c r="V176" s="15" t="str">
        <f>VLOOKUP($A176,'MG Universe'!$A$2:$V$9990,22)</f>
        <v>REIT</v>
      </c>
    </row>
    <row r="177" spans="1:22" ht="15.75" thickBot="1" x14ac:dyDescent="0.3">
      <c r="A177" s="119" t="s">
        <v>44</v>
      </c>
      <c r="B177" s="12" t="str">
        <f>VLOOKUP($A177,'MG Universe'!$A$2:$S$9990,2)</f>
        <v>Ford Motor Company</v>
      </c>
      <c r="C177" s="12" t="str">
        <f>VLOOKUP($A177,'MG Universe'!$A$2:$S$9990,3)</f>
        <v>C</v>
      </c>
      <c r="D177" s="12" t="str">
        <f>VLOOKUP($A177,'MG Universe'!$A$2:$S$9990,4)</f>
        <v>S</v>
      </c>
      <c r="E177" s="12" t="str">
        <f>VLOOKUP($A177,'MG Universe'!$A$2:$S$9990,5)</f>
        <v>O</v>
      </c>
      <c r="F177" s="13" t="str">
        <f>VLOOKUP($A177,'MG Universe'!$A$2:$S$9990,6)</f>
        <v>SO</v>
      </c>
      <c r="G177" s="77">
        <f>VLOOKUP($A177,'MG Universe'!$A$2:$S$9990,7)</f>
        <v>43209</v>
      </c>
      <c r="H177" s="15">
        <f>VLOOKUP($A177,'MG Universe'!$A$2:$S$9990,8)</f>
        <v>1.19</v>
      </c>
      <c r="I177" s="15">
        <f>VLOOKUP($A177,'MG Universe'!$A$2:$S$9990,9)</f>
        <v>1.44</v>
      </c>
      <c r="J177" s="15">
        <f>VLOOKUP($A177,'MG Universe'!$A$2:$S$9990,10)</f>
        <v>8.6999999999999993</v>
      </c>
      <c r="K177" s="16">
        <f>VLOOKUP($A177,'MG Universe'!$A$2:$S$9990,11)</f>
        <v>7.3109000000000002</v>
      </c>
      <c r="L177" s="78">
        <f>VLOOKUP($A177,'MG Universe'!$A$2:$S$9990,12)</f>
        <v>6.04</v>
      </c>
      <c r="M177" s="16">
        <f>VLOOKUP($A177,'MG Universe'!$A$2:$S$9990,13)</f>
        <v>6.9000000000000006E-2</v>
      </c>
      <c r="N177" s="79">
        <f>VLOOKUP($A177,'MG Universe'!$A$2:$S$9990,14)</f>
        <v>1</v>
      </c>
      <c r="O177" s="79">
        <f>VLOOKUP($A177,'MG Universe'!$A$2:$S$9990,15)</f>
        <v>1.23</v>
      </c>
      <c r="P177" s="15">
        <f>VLOOKUP($A177,'MG Universe'!$A$2:$S$9990,16)</f>
        <v>-26.77</v>
      </c>
      <c r="Q177" s="16">
        <f>VLOOKUP($A177,'MG Universe'!$A$2:$S$9990,17)</f>
        <v>-1.23E-2</v>
      </c>
      <c r="R177" s="80">
        <f>VLOOKUP($A177,'MG Universe'!$A$2:$S$9990,18)</f>
        <v>0</v>
      </c>
      <c r="S177" s="15">
        <f>VLOOKUP($A177,'MG Universe'!$A$2:$V$9990,19)</f>
        <v>15.98</v>
      </c>
      <c r="T177" s="15">
        <f>VLOOKUP($A177,'MG Universe'!$A$2:$V$9990,20)</f>
        <v>33991342954</v>
      </c>
      <c r="U177" s="15" t="str">
        <f>VLOOKUP($A177,'MG Universe'!$A$2:$V$9990,21)</f>
        <v>Large</v>
      </c>
      <c r="V177" s="15" t="str">
        <f>VLOOKUP($A177,'MG Universe'!$A$2:$V$9990,22)</f>
        <v>Auto</v>
      </c>
    </row>
    <row r="178" spans="1:22" ht="15.75" thickBot="1" x14ac:dyDescent="0.3">
      <c r="A178" s="119" t="s">
        <v>1832</v>
      </c>
      <c r="B178" s="12" t="str">
        <f>VLOOKUP($A178,'MG Universe'!$A$2:$S$9990,2)</f>
        <v>Ford Motor Company</v>
      </c>
      <c r="C178" s="12" t="str">
        <f>VLOOKUP($A178,'MG Universe'!$A$2:$S$9990,3)</f>
        <v>C</v>
      </c>
      <c r="D178" s="12" t="str">
        <f>VLOOKUP($A178,'MG Universe'!$A$2:$S$9990,4)</f>
        <v>S</v>
      </c>
      <c r="E178" s="12" t="str">
        <f>VLOOKUP($A178,'MG Universe'!$A$2:$S$9990,5)</f>
        <v>O</v>
      </c>
      <c r="F178" s="13" t="str">
        <f>VLOOKUP($A178,'MG Universe'!$A$2:$S$9990,6)</f>
        <v>SO</v>
      </c>
      <c r="G178" s="77">
        <f>VLOOKUP($A178,'MG Universe'!$A$2:$S$9990,7)</f>
        <v>43209</v>
      </c>
      <c r="H178" s="15">
        <f>VLOOKUP($A178,'MG Universe'!$A$2:$S$9990,8)</f>
        <v>1.19</v>
      </c>
      <c r="I178" s="15">
        <f>VLOOKUP($A178,'MG Universe'!$A$2:$S$9990,9)</f>
        <v>1.44</v>
      </c>
      <c r="J178" s="15">
        <f>VLOOKUP($A178,'MG Universe'!$A$2:$S$9990,10)</f>
        <v>8.6999999999999993</v>
      </c>
      <c r="K178" s="16">
        <f>VLOOKUP($A178,'MG Universe'!$A$2:$S$9990,11)</f>
        <v>7.3109000000000002</v>
      </c>
      <c r="L178" s="78">
        <f>VLOOKUP($A178,'MG Universe'!$A$2:$S$9990,12)</f>
        <v>6.04</v>
      </c>
      <c r="M178" s="16">
        <f>VLOOKUP($A178,'MG Universe'!$A$2:$S$9990,13)</f>
        <v>6.9000000000000006E-2</v>
      </c>
      <c r="N178" s="79">
        <f>VLOOKUP($A178,'MG Universe'!$A$2:$S$9990,14)</f>
        <v>1</v>
      </c>
      <c r="O178" s="79">
        <f>VLOOKUP($A178,'MG Universe'!$A$2:$S$9990,15)</f>
        <v>1.23</v>
      </c>
      <c r="P178" s="15">
        <f>VLOOKUP($A178,'MG Universe'!$A$2:$S$9990,16)</f>
        <v>-26.77</v>
      </c>
      <c r="Q178" s="16">
        <f>VLOOKUP($A178,'MG Universe'!$A$2:$S$9990,17)</f>
        <v>-1.23E-2</v>
      </c>
      <c r="R178" s="80">
        <f>VLOOKUP($A178,'MG Universe'!$A$2:$S$9990,18)</f>
        <v>0</v>
      </c>
      <c r="S178" s="15">
        <f>VLOOKUP($A178,'MG Universe'!$A$2:$V$9990,19)</f>
        <v>15.98</v>
      </c>
      <c r="T178" s="15">
        <f>VLOOKUP($A178,'MG Universe'!$A$2:$V$9990,20)</f>
        <v>33991342954</v>
      </c>
      <c r="U178" s="15" t="str">
        <f>VLOOKUP($A178,'MG Universe'!$A$2:$V$9990,21)</f>
        <v>Large</v>
      </c>
      <c r="V178" s="15" t="str">
        <f>VLOOKUP($A178,'MG Universe'!$A$2:$V$9990,22)</f>
        <v>Auto</v>
      </c>
    </row>
    <row r="179" spans="1:22" ht="15.75" thickBot="1" x14ac:dyDescent="0.3">
      <c r="A179" s="119" t="s">
        <v>644</v>
      </c>
      <c r="B179" s="12" t="str">
        <f>VLOOKUP($A179,'MG Universe'!$A$2:$S$9990,2)</f>
        <v>Fastenal Company</v>
      </c>
      <c r="C179" s="12" t="str">
        <f>VLOOKUP($A179,'MG Universe'!$A$2:$S$9990,3)</f>
        <v>B-</v>
      </c>
      <c r="D179" s="12" t="str">
        <f>VLOOKUP($A179,'MG Universe'!$A$2:$S$9990,4)</f>
        <v>E</v>
      </c>
      <c r="E179" s="12" t="str">
        <f>VLOOKUP($A179,'MG Universe'!$A$2:$S$9990,5)</f>
        <v>O</v>
      </c>
      <c r="F179" s="13" t="str">
        <f>VLOOKUP($A179,'MG Universe'!$A$2:$S$9990,6)</f>
        <v>EO</v>
      </c>
      <c r="G179" s="77">
        <f>VLOOKUP($A179,'MG Universe'!$A$2:$S$9990,7)</f>
        <v>43486</v>
      </c>
      <c r="H179" s="15">
        <f>VLOOKUP($A179,'MG Universe'!$A$2:$S$9990,8)</f>
        <v>53.79</v>
      </c>
      <c r="I179" s="15">
        <f>VLOOKUP($A179,'MG Universe'!$A$2:$S$9990,9)</f>
        <v>2.37</v>
      </c>
      <c r="J179" s="15">
        <f>VLOOKUP($A179,'MG Universe'!$A$2:$S$9990,10)</f>
        <v>61.42</v>
      </c>
      <c r="K179" s="16">
        <f>VLOOKUP($A179,'MG Universe'!$A$2:$S$9990,11)</f>
        <v>1.1417999999999999</v>
      </c>
      <c r="L179" s="78">
        <f>VLOOKUP($A179,'MG Universe'!$A$2:$S$9990,12)</f>
        <v>25.92</v>
      </c>
      <c r="M179" s="16">
        <f>VLOOKUP($A179,'MG Universe'!$A$2:$S$9990,13)</f>
        <v>2.5100000000000001E-2</v>
      </c>
      <c r="N179" s="79">
        <f>VLOOKUP($A179,'MG Universe'!$A$2:$S$9990,14)</f>
        <v>1.2</v>
      </c>
      <c r="O179" s="79">
        <f>VLOOKUP($A179,'MG Universe'!$A$2:$S$9990,15)</f>
        <v>5.3</v>
      </c>
      <c r="P179" s="15">
        <f>VLOOKUP($A179,'MG Universe'!$A$2:$S$9990,16)</f>
        <v>4.53</v>
      </c>
      <c r="Q179" s="16">
        <f>VLOOKUP($A179,'MG Universe'!$A$2:$S$9990,17)</f>
        <v>8.7099999999999997E-2</v>
      </c>
      <c r="R179" s="80">
        <f>VLOOKUP($A179,'MG Universe'!$A$2:$S$9990,18)</f>
        <v>20</v>
      </c>
      <c r="S179" s="15">
        <f>VLOOKUP($A179,'MG Universe'!$A$2:$V$9990,19)</f>
        <v>22.32</v>
      </c>
      <c r="T179" s="15">
        <f>VLOOKUP($A179,'MG Universe'!$A$2:$V$9990,20)</f>
        <v>17560100316</v>
      </c>
      <c r="U179" s="15" t="str">
        <f>VLOOKUP($A179,'MG Universe'!$A$2:$V$9990,21)</f>
        <v>Large</v>
      </c>
      <c r="V179" s="15" t="str">
        <f>VLOOKUP($A179,'MG Universe'!$A$2:$V$9990,22)</f>
        <v>Machinery</v>
      </c>
    </row>
    <row r="180" spans="1:22" ht="15.75" thickBot="1" x14ac:dyDescent="0.3">
      <c r="A180" s="119" t="s">
        <v>646</v>
      </c>
      <c r="B180" s="12" t="str">
        <f>VLOOKUP($A180,'MG Universe'!$A$2:$S$9990,2)</f>
        <v>Facebook, Inc. Common Stock</v>
      </c>
      <c r="C180" s="12" t="str">
        <f>VLOOKUP($A180,'MG Universe'!$A$2:$S$9990,3)</f>
        <v>C+</v>
      </c>
      <c r="D180" s="12" t="str">
        <f>VLOOKUP($A180,'MG Universe'!$A$2:$S$9990,4)</f>
        <v>E</v>
      </c>
      <c r="E180" s="12" t="str">
        <f>VLOOKUP($A180,'MG Universe'!$A$2:$S$9990,5)</f>
        <v>F</v>
      </c>
      <c r="F180" s="13" t="str">
        <f>VLOOKUP($A180,'MG Universe'!$A$2:$S$9990,6)</f>
        <v>EF</v>
      </c>
      <c r="G180" s="77">
        <f>VLOOKUP($A180,'MG Universe'!$A$2:$S$9990,7)</f>
        <v>43485</v>
      </c>
      <c r="H180" s="15">
        <f>VLOOKUP($A180,'MG Universe'!$A$2:$S$9990,8)</f>
        <v>182.77</v>
      </c>
      <c r="I180" s="15">
        <f>VLOOKUP($A180,'MG Universe'!$A$2:$S$9990,9)</f>
        <v>4.75</v>
      </c>
      <c r="J180" s="15">
        <f>VLOOKUP($A180,'MG Universe'!$A$2:$S$9990,10)</f>
        <v>169.25</v>
      </c>
      <c r="K180" s="16">
        <f>VLOOKUP($A180,'MG Universe'!$A$2:$S$9990,11)</f>
        <v>0.92600000000000005</v>
      </c>
      <c r="L180" s="78">
        <f>VLOOKUP($A180,'MG Universe'!$A$2:$S$9990,12)</f>
        <v>35.630000000000003</v>
      </c>
      <c r="M180" s="16">
        <f>VLOOKUP($A180,'MG Universe'!$A$2:$S$9990,13)</f>
        <v>0</v>
      </c>
      <c r="N180" s="79">
        <f>VLOOKUP($A180,'MG Universe'!$A$2:$S$9990,14)</f>
        <v>0.9</v>
      </c>
      <c r="O180" s="79">
        <f>VLOOKUP($A180,'MG Universe'!$A$2:$S$9990,15)</f>
        <v>9</v>
      </c>
      <c r="P180" s="15">
        <f>VLOOKUP($A180,'MG Universe'!$A$2:$S$9990,16)</f>
        <v>12.71</v>
      </c>
      <c r="Q180" s="16">
        <f>VLOOKUP($A180,'MG Universe'!$A$2:$S$9990,17)</f>
        <v>0.13569999999999999</v>
      </c>
      <c r="R180" s="80">
        <f>VLOOKUP($A180,'MG Universe'!$A$2:$S$9990,18)</f>
        <v>0</v>
      </c>
      <c r="S180" s="15">
        <f>VLOOKUP($A180,'MG Universe'!$A$2:$V$9990,19)</f>
        <v>63.93</v>
      </c>
      <c r="T180" s="15">
        <f>VLOOKUP($A180,'MG Universe'!$A$2:$V$9990,20)</f>
        <v>486388449750</v>
      </c>
      <c r="U180" s="15" t="str">
        <f>VLOOKUP($A180,'MG Universe'!$A$2:$V$9990,21)</f>
        <v>Large</v>
      </c>
      <c r="V180" s="15" t="str">
        <f>VLOOKUP($A180,'MG Universe'!$A$2:$V$9990,22)</f>
        <v>Internet Services</v>
      </c>
    </row>
    <row r="181" spans="1:22" ht="15.75" thickBot="1" x14ac:dyDescent="0.3">
      <c r="A181" s="119" t="s">
        <v>648</v>
      </c>
      <c r="B181" s="12" t="str">
        <f>VLOOKUP($A181,'MG Universe'!$A$2:$S$9990,2)</f>
        <v>Fortune Brands Home &amp; Security Inc</v>
      </c>
      <c r="C181" s="12" t="str">
        <f>VLOOKUP($A181,'MG Universe'!$A$2:$S$9990,3)</f>
        <v>C-</v>
      </c>
      <c r="D181" s="12" t="str">
        <f>VLOOKUP($A181,'MG Universe'!$A$2:$S$9990,4)</f>
        <v>S</v>
      </c>
      <c r="E181" s="12" t="str">
        <f>VLOOKUP($A181,'MG Universe'!$A$2:$S$9990,5)</f>
        <v>U</v>
      </c>
      <c r="F181" s="13" t="str">
        <f>VLOOKUP($A181,'MG Universe'!$A$2:$S$9990,6)</f>
        <v>SU</v>
      </c>
      <c r="G181" s="77">
        <f>VLOOKUP($A181,'MG Universe'!$A$2:$S$9990,7)</f>
        <v>43257</v>
      </c>
      <c r="H181" s="15">
        <f>VLOOKUP($A181,'MG Universe'!$A$2:$S$9990,8)</f>
        <v>109.83</v>
      </c>
      <c r="I181" s="15">
        <f>VLOOKUP($A181,'MG Universe'!$A$2:$S$9990,9)</f>
        <v>2.85</v>
      </c>
      <c r="J181" s="15">
        <f>VLOOKUP($A181,'MG Universe'!$A$2:$S$9990,10)</f>
        <v>45.72</v>
      </c>
      <c r="K181" s="16">
        <f>VLOOKUP($A181,'MG Universe'!$A$2:$S$9990,11)</f>
        <v>0.4163</v>
      </c>
      <c r="L181" s="78">
        <f>VLOOKUP($A181,'MG Universe'!$A$2:$S$9990,12)</f>
        <v>16.04</v>
      </c>
      <c r="M181" s="16">
        <f>VLOOKUP($A181,'MG Universe'!$A$2:$S$9990,13)</f>
        <v>1.5699999999999999E-2</v>
      </c>
      <c r="N181" s="79">
        <f>VLOOKUP($A181,'MG Universe'!$A$2:$S$9990,14)</f>
        <v>1.5</v>
      </c>
      <c r="O181" s="79">
        <f>VLOOKUP($A181,'MG Universe'!$A$2:$S$9990,15)</f>
        <v>1.44</v>
      </c>
      <c r="P181" s="15">
        <f>VLOOKUP($A181,'MG Universe'!$A$2:$S$9990,16)</f>
        <v>-10.19</v>
      </c>
      <c r="Q181" s="16">
        <f>VLOOKUP($A181,'MG Universe'!$A$2:$S$9990,17)</f>
        <v>3.7699999999999997E-2</v>
      </c>
      <c r="R181" s="80">
        <f>VLOOKUP($A181,'MG Universe'!$A$2:$S$9990,18)</f>
        <v>5</v>
      </c>
      <c r="S181" s="15">
        <f>VLOOKUP($A181,'MG Universe'!$A$2:$V$9990,19)</f>
        <v>37.229999999999997</v>
      </c>
      <c r="T181" s="15">
        <f>VLOOKUP($A181,'MG Universe'!$A$2:$V$9990,20)</f>
        <v>6465036772</v>
      </c>
      <c r="U181" s="15" t="str">
        <f>VLOOKUP($A181,'MG Universe'!$A$2:$V$9990,21)</f>
        <v>Mid</v>
      </c>
      <c r="V181" s="15" t="str">
        <f>VLOOKUP($A181,'MG Universe'!$A$2:$V$9990,22)</f>
        <v>Construction</v>
      </c>
    </row>
    <row r="182" spans="1:22" ht="15.75" thickBot="1" x14ac:dyDescent="0.3">
      <c r="A182" s="119" t="s">
        <v>650</v>
      </c>
      <c r="B182" s="12" t="str">
        <f>VLOOKUP($A182,'MG Universe'!$A$2:$S$9990,2)</f>
        <v>Freeport-McMoRan Inc</v>
      </c>
      <c r="C182" s="12" t="str">
        <f>VLOOKUP($A182,'MG Universe'!$A$2:$S$9990,3)</f>
        <v>D+</v>
      </c>
      <c r="D182" s="12" t="str">
        <f>VLOOKUP($A182,'MG Universe'!$A$2:$S$9990,4)</f>
        <v>S</v>
      </c>
      <c r="E182" s="12" t="str">
        <f>VLOOKUP($A182,'MG Universe'!$A$2:$S$9990,5)</f>
        <v>O</v>
      </c>
      <c r="F182" s="13" t="str">
        <f>VLOOKUP($A182,'MG Universe'!$A$2:$S$9990,6)</f>
        <v>SO</v>
      </c>
      <c r="G182" s="77">
        <f>VLOOKUP($A182,'MG Universe'!$A$2:$S$9990,7)</f>
        <v>43230</v>
      </c>
      <c r="H182" s="15">
        <f>VLOOKUP($A182,'MG Universe'!$A$2:$S$9990,8)</f>
        <v>0</v>
      </c>
      <c r="I182" s="15">
        <f>VLOOKUP($A182,'MG Universe'!$A$2:$S$9990,9)</f>
        <v>-1.31</v>
      </c>
      <c r="J182" s="15">
        <f>VLOOKUP($A182,'MG Universe'!$A$2:$S$9990,10)</f>
        <v>11.86</v>
      </c>
      <c r="K182" s="16" t="str">
        <f>VLOOKUP($A182,'MG Universe'!$A$2:$S$9990,11)</f>
        <v>N/A</v>
      </c>
      <c r="L182" s="78" t="str">
        <f>VLOOKUP($A182,'MG Universe'!$A$2:$S$9990,12)</f>
        <v>N/A</v>
      </c>
      <c r="M182" s="16">
        <f>VLOOKUP($A182,'MG Universe'!$A$2:$S$9990,13)</f>
        <v>0</v>
      </c>
      <c r="N182" s="79">
        <f>VLOOKUP($A182,'MG Universe'!$A$2:$S$9990,14)</f>
        <v>2.2000000000000002</v>
      </c>
      <c r="O182" s="79">
        <f>VLOOKUP($A182,'MG Universe'!$A$2:$S$9990,15)</f>
        <v>2.33</v>
      </c>
      <c r="P182" s="15">
        <f>VLOOKUP($A182,'MG Universe'!$A$2:$S$9990,16)</f>
        <v>-12.26</v>
      </c>
      <c r="Q182" s="16">
        <f>VLOOKUP($A182,'MG Universe'!$A$2:$S$9990,17)</f>
        <v>-8.7800000000000003E-2</v>
      </c>
      <c r="R182" s="80">
        <f>VLOOKUP($A182,'MG Universe'!$A$2:$S$9990,18)</f>
        <v>0</v>
      </c>
      <c r="S182" s="15">
        <f>VLOOKUP($A182,'MG Universe'!$A$2:$V$9990,19)</f>
        <v>14.73</v>
      </c>
      <c r="T182" s="15">
        <f>VLOOKUP($A182,'MG Universe'!$A$2:$V$9990,20)</f>
        <v>17185542742</v>
      </c>
      <c r="U182" s="15" t="str">
        <f>VLOOKUP($A182,'MG Universe'!$A$2:$V$9990,21)</f>
        <v>Large</v>
      </c>
      <c r="V182" s="15" t="str">
        <f>VLOOKUP($A182,'MG Universe'!$A$2:$V$9990,22)</f>
        <v>Mining</v>
      </c>
    </row>
    <row r="183" spans="1:22" ht="15.75" thickBot="1" x14ac:dyDescent="0.3">
      <c r="A183" s="119" t="s">
        <v>652</v>
      </c>
      <c r="B183" s="12" t="str">
        <f>VLOOKUP($A183,'MG Universe'!$A$2:$S$9990,2)</f>
        <v>FedEx Corporation</v>
      </c>
      <c r="C183" s="12" t="str">
        <f>VLOOKUP($A183,'MG Universe'!$A$2:$S$9990,3)</f>
        <v>B</v>
      </c>
      <c r="D183" s="12" t="str">
        <f>VLOOKUP($A183,'MG Universe'!$A$2:$S$9990,4)</f>
        <v>D</v>
      </c>
      <c r="E183" s="12" t="str">
        <f>VLOOKUP($A183,'MG Universe'!$A$2:$S$9990,5)</f>
        <v>U</v>
      </c>
      <c r="F183" s="13" t="str">
        <f>VLOOKUP($A183,'MG Universe'!$A$2:$S$9990,6)</f>
        <v>DU</v>
      </c>
      <c r="G183" s="77">
        <f>VLOOKUP($A183,'MG Universe'!$A$2:$S$9990,7)</f>
        <v>43496</v>
      </c>
      <c r="H183" s="15">
        <f>VLOOKUP($A183,'MG Universe'!$A$2:$S$9990,8)</f>
        <v>484.56</v>
      </c>
      <c r="I183" s="15">
        <f>VLOOKUP($A183,'MG Universe'!$A$2:$S$9990,9)</f>
        <v>12.59</v>
      </c>
      <c r="J183" s="15">
        <f>VLOOKUP($A183,'MG Universe'!$A$2:$S$9990,10)</f>
        <v>182.73</v>
      </c>
      <c r="K183" s="16">
        <f>VLOOKUP($A183,'MG Universe'!$A$2:$S$9990,11)</f>
        <v>0.37709999999999999</v>
      </c>
      <c r="L183" s="78">
        <f>VLOOKUP($A183,'MG Universe'!$A$2:$S$9990,12)</f>
        <v>14.51</v>
      </c>
      <c r="M183" s="16">
        <f>VLOOKUP($A183,'MG Universe'!$A$2:$S$9990,13)</f>
        <v>1.09E-2</v>
      </c>
      <c r="N183" s="79">
        <f>VLOOKUP($A183,'MG Universe'!$A$2:$S$9990,14)</f>
        <v>1.6</v>
      </c>
      <c r="O183" s="79">
        <f>VLOOKUP($A183,'MG Universe'!$A$2:$S$9990,15)</f>
        <v>1.42</v>
      </c>
      <c r="P183" s="15">
        <f>VLOOKUP($A183,'MG Universe'!$A$2:$S$9990,16)</f>
        <v>-77.28</v>
      </c>
      <c r="Q183" s="16">
        <f>VLOOKUP($A183,'MG Universe'!$A$2:$S$9990,17)</f>
        <v>3.0099999999999998E-2</v>
      </c>
      <c r="R183" s="80">
        <f>VLOOKUP($A183,'MG Universe'!$A$2:$S$9990,18)</f>
        <v>8</v>
      </c>
      <c r="S183" s="15">
        <f>VLOOKUP($A183,'MG Universe'!$A$2:$V$9990,19)</f>
        <v>153.54</v>
      </c>
      <c r="T183" s="15">
        <f>VLOOKUP($A183,'MG Universe'!$A$2:$V$9990,20)</f>
        <v>47700569004</v>
      </c>
      <c r="U183" s="15" t="str">
        <f>VLOOKUP($A183,'MG Universe'!$A$2:$V$9990,21)</f>
        <v>Large</v>
      </c>
      <c r="V183" s="15" t="str">
        <f>VLOOKUP($A183,'MG Universe'!$A$2:$V$9990,22)</f>
        <v>Freight</v>
      </c>
    </row>
    <row r="184" spans="1:22" ht="15.75" thickBot="1" x14ac:dyDescent="0.3">
      <c r="A184" s="119" t="s">
        <v>654</v>
      </c>
      <c r="B184" s="12" t="str">
        <f>VLOOKUP($A184,'MG Universe'!$A$2:$S$9990,2)</f>
        <v>FirstEnergy Corp.</v>
      </c>
      <c r="C184" s="12" t="str">
        <f>VLOOKUP($A184,'MG Universe'!$A$2:$S$9990,3)</f>
        <v>D</v>
      </c>
      <c r="D184" s="12" t="str">
        <f>VLOOKUP($A184,'MG Universe'!$A$2:$S$9990,4)</f>
        <v>S</v>
      </c>
      <c r="E184" s="12" t="str">
        <f>VLOOKUP($A184,'MG Universe'!$A$2:$S$9990,5)</f>
        <v>O</v>
      </c>
      <c r="F184" s="13" t="str">
        <f>VLOOKUP($A184,'MG Universe'!$A$2:$S$9990,6)</f>
        <v>SO</v>
      </c>
      <c r="G184" s="77">
        <f>VLOOKUP($A184,'MG Universe'!$A$2:$S$9990,7)</f>
        <v>43485</v>
      </c>
      <c r="H184" s="15">
        <f>VLOOKUP($A184,'MG Universe'!$A$2:$S$9990,8)</f>
        <v>0</v>
      </c>
      <c r="I184" s="15">
        <f>VLOOKUP($A184,'MG Universe'!$A$2:$S$9990,9)</f>
        <v>-2.96</v>
      </c>
      <c r="J184" s="15">
        <f>VLOOKUP($A184,'MG Universe'!$A$2:$S$9990,10)</f>
        <v>38.54</v>
      </c>
      <c r="K184" s="16" t="str">
        <f>VLOOKUP($A184,'MG Universe'!$A$2:$S$9990,11)</f>
        <v>N/A</v>
      </c>
      <c r="L184" s="78" t="str">
        <f>VLOOKUP($A184,'MG Universe'!$A$2:$S$9990,12)</f>
        <v>N/A</v>
      </c>
      <c r="M184" s="16">
        <f>VLOOKUP($A184,'MG Universe'!$A$2:$S$9990,13)</f>
        <v>3.7400000000000003E-2</v>
      </c>
      <c r="N184" s="79">
        <f>VLOOKUP($A184,'MG Universe'!$A$2:$S$9990,14)</f>
        <v>0.3</v>
      </c>
      <c r="O184" s="79">
        <f>VLOOKUP($A184,'MG Universe'!$A$2:$S$9990,15)</f>
        <v>0.45</v>
      </c>
      <c r="P184" s="15">
        <f>VLOOKUP($A184,'MG Universe'!$A$2:$S$9990,16)</f>
        <v>-59.35</v>
      </c>
      <c r="Q184" s="16">
        <f>VLOOKUP($A184,'MG Universe'!$A$2:$S$9990,17)</f>
        <v>-0.1076</v>
      </c>
      <c r="R184" s="80">
        <f>VLOOKUP($A184,'MG Universe'!$A$2:$S$9990,18)</f>
        <v>0</v>
      </c>
      <c r="S184" s="15">
        <f>VLOOKUP($A184,'MG Universe'!$A$2:$V$9990,19)</f>
        <v>20.98</v>
      </c>
      <c r="T184" s="15">
        <f>VLOOKUP($A184,'MG Universe'!$A$2:$V$9990,20)</f>
        <v>19711102330</v>
      </c>
      <c r="U184" s="15" t="str">
        <f>VLOOKUP($A184,'MG Universe'!$A$2:$V$9990,21)</f>
        <v>Large</v>
      </c>
      <c r="V184" s="15" t="str">
        <f>VLOOKUP($A184,'MG Universe'!$A$2:$V$9990,22)</f>
        <v>Utilities</v>
      </c>
    </row>
    <row r="185" spans="1:22" ht="15.75" thickBot="1" x14ac:dyDescent="0.3">
      <c r="A185" s="119" t="s">
        <v>656</v>
      </c>
      <c r="B185" s="12" t="str">
        <f>VLOOKUP($A185,'MG Universe'!$A$2:$S$9990,2)</f>
        <v>F5 Networks, Inc.</v>
      </c>
      <c r="C185" s="12" t="str">
        <f>VLOOKUP($A185,'MG Universe'!$A$2:$S$9990,3)</f>
        <v>B-</v>
      </c>
      <c r="D185" s="12" t="str">
        <f>VLOOKUP($A185,'MG Universe'!$A$2:$S$9990,4)</f>
        <v>E</v>
      </c>
      <c r="E185" s="12" t="str">
        <f>VLOOKUP($A185,'MG Universe'!$A$2:$S$9990,5)</f>
        <v>U</v>
      </c>
      <c r="F185" s="13" t="str">
        <f>VLOOKUP($A185,'MG Universe'!$A$2:$S$9990,6)</f>
        <v>EU</v>
      </c>
      <c r="G185" s="77">
        <f>VLOOKUP($A185,'MG Universe'!$A$2:$S$9990,7)</f>
        <v>43498</v>
      </c>
      <c r="H185" s="15">
        <f>VLOOKUP($A185,'MG Universe'!$A$2:$S$9990,8)</f>
        <v>270.35000000000002</v>
      </c>
      <c r="I185" s="15">
        <f>VLOOKUP($A185,'MG Universe'!$A$2:$S$9990,9)</f>
        <v>7.75</v>
      </c>
      <c r="J185" s="15">
        <f>VLOOKUP($A185,'MG Universe'!$A$2:$S$9990,10)</f>
        <v>162.84</v>
      </c>
      <c r="K185" s="16">
        <f>VLOOKUP($A185,'MG Universe'!$A$2:$S$9990,11)</f>
        <v>0.60229999999999995</v>
      </c>
      <c r="L185" s="78">
        <f>VLOOKUP($A185,'MG Universe'!$A$2:$S$9990,12)</f>
        <v>21.01</v>
      </c>
      <c r="M185" s="16">
        <f>VLOOKUP($A185,'MG Universe'!$A$2:$S$9990,13)</f>
        <v>0</v>
      </c>
      <c r="N185" s="79">
        <f>VLOOKUP($A185,'MG Universe'!$A$2:$S$9990,14)</f>
        <v>0.9</v>
      </c>
      <c r="O185" s="79">
        <f>VLOOKUP($A185,'MG Universe'!$A$2:$S$9990,15)</f>
        <v>1.55</v>
      </c>
      <c r="P185" s="15">
        <f>VLOOKUP($A185,'MG Universe'!$A$2:$S$9990,16)</f>
        <v>2.2599999999999998</v>
      </c>
      <c r="Q185" s="16">
        <f>VLOOKUP($A185,'MG Universe'!$A$2:$S$9990,17)</f>
        <v>6.2600000000000003E-2</v>
      </c>
      <c r="R185" s="80">
        <f>VLOOKUP($A185,'MG Universe'!$A$2:$S$9990,18)</f>
        <v>0</v>
      </c>
      <c r="S185" s="15">
        <f>VLOOKUP($A185,'MG Universe'!$A$2:$V$9990,19)</f>
        <v>70.47</v>
      </c>
      <c r="T185" s="15">
        <f>VLOOKUP($A185,'MG Universe'!$A$2:$V$9990,20)</f>
        <v>9771702500</v>
      </c>
      <c r="U185" s="15" t="str">
        <f>VLOOKUP($A185,'MG Universe'!$A$2:$V$9990,21)</f>
        <v>Mid</v>
      </c>
      <c r="V185" s="15" t="str">
        <f>VLOOKUP($A185,'MG Universe'!$A$2:$V$9990,22)</f>
        <v>Information Technology</v>
      </c>
    </row>
    <row r="186" spans="1:22" ht="15.75" thickBot="1" x14ac:dyDescent="0.3">
      <c r="A186" s="119" t="s">
        <v>658</v>
      </c>
      <c r="B186" s="12" t="str">
        <f>VLOOKUP($A186,'MG Universe'!$A$2:$S$9990,2)</f>
        <v>Fidelity National Information Servcs Inc</v>
      </c>
      <c r="C186" s="12" t="str">
        <f>VLOOKUP($A186,'MG Universe'!$A$2:$S$9990,3)</f>
        <v>F</v>
      </c>
      <c r="D186" s="12" t="str">
        <f>VLOOKUP($A186,'MG Universe'!$A$2:$S$9990,4)</f>
        <v>S</v>
      </c>
      <c r="E186" s="12" t="str">
        <f>VLOOKUP($A186,'MG Universe'!$A$2:$S$9990,5)</f>
        <v>O</v>
      </c>
      <c r="F186" s="13" t="str">
        <f>VLOOKUP($A186,'MG Universe'!$A$2:$S$9990,6)</f>
        <v>SO</v>
      </c>
      <c r="G186" s="77">
        <f>VLOOKUP($A186,'MG Universe'!$A$2:$S$9990,7)</f>
        <v>43486</v>
      </c>
      <c r="H186" s="15">
        <f>VLOOKUP($A186,'MG Universe'!$A$2:$S$9990,8)</f>
        <v>76.92</v>
      </c>
      <c r="I186" s="15">
        <f>VLOOKUP($A186,'MG Universe'!$A$2:$S$9990,9)</f>
        <v>2.91</v>
      </c>
      <c r="J186" s="15">
        <f>VLOOKUP($A186,'MG Universe'!$A$2:$S$9990,10)</f>
        <v>108.97</v>
      </c>
      <c r="K186" s="16">
        <f>VLOOKUP($A186,'MG Universe'!$A$2:$S$9990,11)</f>
        <v>1.4167000000000001</v>
      </c>
      <c r="L186" s="78">
        <f>VLOOKUP($A186,'MG Universe'!$A$2:$S$9990,12)</f>
        <v>37.450000000000003</v>
      </c>
      <c r="M186" s="16">
        <f>VLOOKUP($A186,'MG Universe'!$A$2:$S$9990,13)</f>
        <v>1.06E-2</v>
      </c>
      <c r="N186" s="79">
        <f>VLOOKUP($A186,'MG Universe'!$A$2:$S$9990,14)</f>
        <v>0.8</v>
      </c>
      <c r="O186" s="79">
        <f>VLOOKUP($A186,'MG Universe'!$A$2:$S$9990,15)</f>
        <v>1.34</v>
      </c>
      <c r="P186" s="15">
        <f>VLOOKUP($A186,'MG Universe'!$A$2:$S$9990,16)</f>
        <v>-30</v>
      </c>
      <c r="Q186" s="16">
        <f>VLOOKUP($A186,'MG Universe'!$A$2:$S$9990,17)</f>
        <v>0.1447</v>
      </c>
      <c r="R186" s="80">
        <f>VLOOKUP($A186,'MG Universe'!$A$2:$S$9990,18)</f>
        <v>1</v>
      </c>
      <c r="S186" s="15">
        <f>VLOOKUP($A186,'MG Universe'!$A$2:$V$9990,19)</f>
        <v>48.48</v>
      </c>
      <c r="T186" s="15">
        <f>VLOOKUP($A186,'MG Universe'!$A$2:$V$9990,20)</f>
        <v>35686367759</v>
      </c>
      <c r="U186" s="15" t="str">
        <f>VLOOKUP($A186,'MG Universe'!$A$2:$V$9990,21)</f>
        <v>Large</v>
      </c>
      <c r="V186" s="15" t="str">
        <f>VLOOKUP($A186,'MG Universe'!$A$2:$V$9990,22)</f>
        <v>Financial Services</v>
      </c>
    </row>
    <row r="187" spans="1:22" ht="15.75" thickBot="1" x14ac:dyDescent="0.3">
      <c r="A187" s="119" t="s">
        <v>660</v>
      </c>
      <c r="B187" s="12" t="str">
        <f>VLOOKUP($A187,'MG Universe'!$A$2:$S$9990,2)</f>
        <v>Fiserv Inc</v>
      </c>
      <c r="C187" s="12" t="str">
        <f>VLOOKUP($A187,'MG Universe'!$A$2:$S$9990,3)</f>
        <v>D</v>
      </c>
      <c r="D187" s="12" t="str">
        <f>VLOOKUP($A187,'MG Universe'!$A$2:$S$9990,4)</f>
        <v>S</v>
      </c>
      <c r="E187" s="12" t="str">
        <f>VLOOKUP($A187,'MG Universe'!$A$2:$S$9990,5)</f>
        <v>F</v>
      </c>
      <c r="F187" s="13" t="str">
        <f>VLOOKUP($A187,'MG Universe'!$A$2:$S$9990,6)</f>
        <v>SF</v>
      </c>
      <c r="G187" s="77">
        <f>VLOOKUP($A187,'MG Universe'!$A$2:$S$9990,7)</f>
        <v>43200</v>
      </c>
      <c r="H187" s="15">
        <f>VLOOKUP($A187,'MG Universe'!$A$2:$S$9990,8)</f>
        <v>96.16</v>
      </c>
      <c r="I187" s="15">
        <f>VLOOKUP($A187,'MG Universe'!$A$2:$S$9990,9)</f>
        <v>2.5</v>
      </c>
      <c r="J187" s="15">
        <f>VLOOKUP($A187,'MG Universe'!$A$2:$S$9990,10)</f>
        <v>84.09</v>
      </c>
      <c r="K187" s="16">
        <f>VLOOKUP($A187,'MG Universe'!$A$2:$S$9990,11)</f>
        <v>0.87450000000000006</v>
      </c>
      <c r="L187" s="78">
        <f>VLOOKUP($A187,'MG Universe'!$A$2:$S$9990,12)</f>
        <v>33.64</v>
      </c>
      <c r="M187" s="16">
        <f>VLOOKUP($A187,'MG Universe'!$A$2:$S$9990,13)</f>
        <v>0</v>
      </c>
      <c r="N187" s="79">
        <f>VLOOKUP($A187,'MG Universe'!$A$2:$S$9990,14)</f>
        <v>0.8</v>
      </c>
      <c r="O187" s="79">
        <f>VLOOKUP($A187,'MG Universe'!$A$2:$S$9990,15)</f>
        <v>1.02</v>
      </c>
      <c r="P187" s="15">
        <f>VLOOKUP($A187,'MG Universe'!$A$2:$S$9990,16)</f>
        <v>-13.15</v>
      </c>
      <c r="Q187" s="16">
        <f>VLOOKUP($A187,'MG Universe'!$A$2:$S$9990,17)</f>
        <v>0.12570000000000001</v>
      </c>
      <c r="R187" s="80">
        <f>VLOOKUP($A187,'MG Universe'!$A$2:$S$9990,18)</f>
        <v>0</v>
      </c>
      <c r="S187" s="15">
        <f>VLOOKUP($A187,'MG Universe'!$A$2:$V$9990,19)</f>
        <v>20.81</v>
      </c>
      <c r="T187" s="15">
        <f>VLOOKUP($A187,'MG Universe'!$A$2:$V$9990,20)</f>
        <v>32891970247</v>
      </c>
      <c r="U187" s="15" t="str">
        <f>VLOOKUP($A187,'MG Universe'!$A$2:$V$9990,21)</f>
        <v>Large</v>
      </c>
      <c r="V187" s="15" t="str">
        <f>VLOOKUP($A187,'MG Universe'!$A$2:$V$9990,22)</f>
        <v>Business Support</v>
      </c>
    </row>
    <row r="188" spans="1:22" ht="15.75" thickBot="1" x14ac:dyDescent="0.3">
      <c r="A188" s="119" t="s">
        <v>662</v>
      </c>
      <c r="B188" s="12" t="str">
        <f>VLOOKUP($A188,'MG Universe'!$A$2:$S$9990,2)</f>
        <v>Fifth Third Bancorp</v>
      </c>
      <c r="C188" s="12" t="str">
        <f>VLOOKUP($A188,'MG Universe'!$A$2:$S$9990,3)</f>
        <v>A</v>
      </c>
      <c r="D188" s="12" t="str">
        <f>VLOOKUP($A188,'MG Universe'!$A$2:$S$9990,4)</f>
        <v>D</v>
      </c>
      <c r="E188" s="12" t="str">
        <f>VLOOKUP($A188,'MG Universe'!$A$2:$S$9990,5)</f>
        <v>U</v>
      </c>
      <c r="F188" s="13" t="str">
        <f>VLOOKUP($A188,'MG Universe'!$A$2:$S$9990,6)</f>
        <v>DU</v>
      </c>
      <c r="G188" s="77">
        <f>VLOOKUP($A188,'MG Universe'!$A$2:$S$9990,7)</f>
        <v>43484</v>
      </c>
      <c r="H188" s="15">
        <f>VLOOKUP($A188,'MG Universe'!$A$2:$S$9990,8)</f>
        <v>55.48</v>
      </c>
      <c r="I188" s="15">
        <f>VLOOKUP($A188,'MG Universe'!$A$2:$S$9990,9)</f>
        <v>2.41</v>
      </c>
      <c r="J188" s="15">
        <f>VLOOKUP($A188,'MG Universe'!$A$2:$S$9990,10)</f>
        <v>27.14</v>
      </c>
      <c r="K188" s="16">
        <f>VLOOKUP($A188,'MG Universe'!$A$2:$S$9990,11)</f>
        <v>0.48920000000000002</v>
      </c>
      <c r="L188" s="78">
        <f>VLOOKUP($A188,'MG Universe'!$A$2:$S$9990,12)</f>
        <v>11.26</v>
      </c>
      <c r="M188" s="16">
        <f>VLOOKUP($A188,'MG Universe'!$A$2:$S$9990,13)</f>
        <v>2.2100000000000002E-2</v>
      </c>
      <c r="N188" s="79">
        <f>VLOOKUP($A188,'MG Universe'!$A$2:$S$9990,14)</f>
        <v>1.3</v>
      </c>
      <c r="O188" s="79" t="str">
        <f>VLOOKUP($A188,'MG Universe'!$A$2:$S$9990,15)</f>
        <v>N/A</v>
      </c>
      <c r="P188" s="15" t="str">
        <f>VLOOKUP($A188,'MG Universe'!$A$2:$S$9990,16)</f>
        <v>N/A</v>
      </c>
      <c r="Q188" s="16">
        <f>VLOOKUP($A188,'MG Universe'!$A$2:$S$9990,17)</f>
        <v>1.38E-2</v>
      </c>
      <c r="R188" s="80">
        <f>VLOOKUP($A188,'MG Universe'!$A$2:$S$9990,18)</f>
        <v>7</v>
      </c>
      <c r="S188" s="15">
        <f>VLOOKUP($A188,'MG Universe'!$A$2:$V$9990,19)</f>
        <v>36.08</v>
      </c>
      <c r="T188" s="15">
        <f>VLOOKUP($A188,'MG Universe'!$A$2:$V$9990,20)</f>
        <v>17793404269</v>
      </c>
      <c r="U188" s="15" t="str">
        <f>VLOOKUP($A188,'MG Universe'!$A$2:$V$9990,21)</f>
        <v>Large</v>
      </c>
      <c r="V188" s="15" t="str">
        <f>VLOOKUP($A188,'MG Universe'!$A$2:$V$9990,22)</f>
        <v>Banks</v>
      </c>
    </row>
    <row r="189" spans="1:22" ht="15.75" thickBot="1" x14ac:dyDescent="0.3">
      <c r="A189" s="119" t="s">
        <v>664</v>
      </c>
      <c r="B189" s="12" t="str">
        <f>VLOOKUP($A189,'MG Universe'!$A$2:$S$9990,2)</f>
        <v>Foot Locker, Inc.</v>
      </c>
      <c r="C189" s="12" t="str">
        <f>VLOOKUP($A189,'MG Universe'!$A$2:$S$9990,3)</f>
        <v>B+</v>
      </c>
      <c r="D189" s="12" t="str">
        <f>VLOOKUP($A189,'MG Universe'!$A$2:$S$9990,4)</f>
        <v>D</v>
      </c>
      <c r="E189" s="12" t="str">
        <f>VLOOKUP($A189,'MG Universe'!$A$2:$S$9990,5)</f>
        <v>U</v>
      </c>
      <c r="F189" s="13" t="str">
        <f>VLOOKUP($A189,'MG Universe'!$A$2:$S$9990,6)</f>
        <v>DU</v>
      </c>
      <c r="G189" s="77">
        <f>VLOOKUP($A189,'MG Universe'!$A$2:$S$9990,7)</f>
        <v>43476</v>
      </c>
      <c r="H189" s="15">
        <f>VLOOKUP($A189,'MG Universe'!$A$2:$S$9990,8)</f>
        <v>77.319999999999993</v>
      </c>
      <c r="I189" s="15">
        <f>VLOOKUP($A189,'MG Universe'!$A$2:$S$9990,9)</f>
        <v>3.85</v>
      </c>
      <c r="J189" s="15">
        <f>VLOOKUP($A189,'MG Universe'!$A$2:$S$9990,10)</f>
        <v>55.85</v>
      </c>
      <c r="K189" s="16">
        <f>VLOOKUP($A189,'MG Universe'!$A$2:$S$9990,11)</f>
        <v>0.72230000000000005</v>
      </c>
      <c r="L189" s="78">
        <f>VLOOKUP($A189,'MG Universe'!$A$2:$S$9990,12)</f>
        <v>14.51</v>
      </c>
      <c r="M189" s="16">
        <f>VLOOKUP($A189,'MG Universe'!$A$2:$S$9990,13)</f>
        <v>2.2200000000000001E-2</v>
      </c>
      <c r="N189" s="79">
        <f>VLOOKUP($A189,'MG Universe'!$A$2:$S$9990,14)</f>
        <v>0.8</v>
      </c>
      <c r="O189" s="79">
        <f>VLOOKUP($A189,'MG Universe'!$A$2:$S$9990,15)</f>
        <v>3.42</v>
      </c>
      <c r="P189" s="15">
        <f>VLOOKUP($A189,'MG Universe'!$A$2:$S$9990,16)</f>
        <v>9.99</v>
      </c>
      <c r="Q189" s="16">
        <f>VLOOKUP($A189,'MG Universe'!$A$2:$S$9990,17)</f>
        <v>0.03</v>
      </c>
      <c r="R189" s="80">
        <f>VLOOKUP($A189,'MG Universe'!$A$2:$S$9990,18)</f>
        <v>7</v>
      </c>
      <c r="S189" s="15">
        <f>VLOOKUP($A189,'MG Universe'!$A$2:$V$9990,19)</f>
        <v>46.49</v>
      </c>
      <c r="T189" s="15">
        <f>VLOOKUP($A189,'MG Universe'!$A$2:$V$9990,20)</f>
        <v>6304906327</v>
      </c>
      <c r="U189" s="15" t="str">
        <f>VLOOKUP($A189,'MG Universe'!$A$2:$V$9990,21)</f>
        <v>Mid</v>
      </c>
      <c r="V189" s="15" t="str">
        <f>VLOOKUP($A189,'MG Universe'!$A$2:$V$9990,22)</f>
        <v>Retail</v>
      </c>
    </row>
    <row r="190" spans="1:22" ht="15.75" thickBot="1" x14ac:dyDescent="0.3">
      <c r="A190" s="119" t="s">
        <v>666</v>
      </c>
      <c r="B190" s="12" t="str">
        <f>VLOOKUP($A190,'MG Universe'!$A$2:$S$9990,2)</f>
        <v>FLIR Systems, Inc.</v>
      </c>
      <c r="C190" s="12" t="str">
        <f>VLOOKUP($A190,'MG Universe'!$A$2:$S$9990,3)</f>
        <v>C-</v>
      </c>
      <c r="D190" s="12" t="str">
        <f>VLOOKUP($A190,'MG Universe'!$A$2:$S$9990,4)</f>
        <v>E</v>
      </c>
      <c r="E190" s="12" t="str">
        <f>VLOOKUP($A190,'MG Universe'!$A$2:$S$9990,5)</f>
        <v>O</v>
      </c>
      <c r="F190" s="13" t="str">
        <f>VLOOKUP($A190,'MG Universe'!$A$2:$S$9990,6)</f>
        <v>EO</v>
      </c>
      <c r="G190" s="77">
        <f>VLOOKUP($A190,'MG Universe'!$A$2:$S$9990,7)</f>
        <v>43208</v>
      </c>
      <c r="H190" s="15">
        <f>VLOOKUP($A190,'MG Universe'!$A$2:$S$9990,8)</f>
        <v>15.33</v>
      </c>
      <c r="I190" s="15">
        <f>VLOOKUP($A190,'MG Universe'!$A$2:$S$9990,9)</f>
        <v>1.46</v>
      </c>
      <c r="J190" s="15">
        <f>VLOOKUP($A190,'MG Universe'!$A$2:$S$9990,10)</f>
        <v>48.96</v>
      </c>
      <c r="K190" s="16">
        <f>VLOOKUP($A190,'MG Universe'!$A$2:$S$9990,11)</f>
        <v>3.1937000000000002</v>
      </c>
      <c r="L190" s="78">
        <f>VLOOKUP($A190,'MG Universe'!$A$2:$S$9990,12)</f>
        <v>33.53</v>
      </c>
      <c r="M190" s="16">
        <f>VLOOKUP($A190,'MG Universe'!$A$2:$S$9990,13)</f>
        <v>1.23E-2</v>
      </c>
      <c r="N190" s="79">
        <f>VLOOKUP($A190,'MG Universe'!$A$2:$S$9990,14)</f>
        <v>1.1000000000000001</v>
      </c>
      <c r="O190" s="79">
        <f>VLOOKUP($A190,'MG Universe'!$A$2:$S$9990,15)</f>
        <v>3.51</v>
      </c>
      <c r="P190" s="15">
        <f>VLOOKUP($A190,'MG Universe'!$A$2:$S$9990,16)</f>
        <v>2.9</v>
      </c>
      <c r="Q190" s="16">
        <f>VLOOKUP($A190,'MG Universe'!$A$2:$S$9990,17)</f>
        <v>0.12520000000000001</v>
      </c>
      <c r="R190" s="80">
        <f>VLOOKUP($A190,'MG Universe'!$A$2:$S$9990,18)</f>
        <v>7</v>
      </c>
      <c r="S190" s="15">
        <f>VLOOKUP($A190,'MG Universe'!$A$2:$V$9990,19)</f>
        <v>24.81</v>
      </c>
      <c r="T190" s="15">
        <f>VLOOKUP($A190,'MG Universe'!$A$2:$V$9990,20)</f>
        <v>6773517953</v>
      </c>
      <c r="U190" s="15" t="str">
        <f>VLOOKUP($A190,'MG Universe'!$A$2:$V$9990,21)</f>
        <v>Mid</v>
      </c>
      <c r="V190" s="15" t="str">
        <f>VLOOKUP($A190,'MG Universe'!$A$2:$V$9990,22)</f>
        <v>IT Hardware</v>
      </c>
    </row>
    <row r="191" spans="1:22" ht="15.75" thickBot="1" x14ac:dyDescent="0.3">
      <c r="A191" s="119" t="s">
        <v>668</v>
      </c>
      <c r="B191" s="12" t="str">
        <f>VLOOKUP($A191,'MG Universe'!$A$2:$S$9990,2)</f>
        <v>Fluor Corporation (NEW)</v>
      </c>
      <c r="C191" s="12" t="str">
        <f>VLOOKUP($A191,'MG Universe'!$A$2:$S$9990,3)</f>
        <v>B</v>
      </c>
      <c r="D191" s="12" t="str">
        <f>VLOOKUP($A191,'MG Universe'!$A$2:$S$9990,4)</f>
        <v>E</v>
      </c>
      <c r="E191" s="12" t="str">
        <f>VLOOKUP($A191,'MG Universe'!$A$2:$S$9990,5)</f>
        <v>O</v>
      </c>
      <c r="F191" s="13" t="str">
        <f>VLOOKUP($A191,'MG Universe'!$A$2:$S$9990,6)</f>
        <v>EO</v>
      </c>
      <c r="G191" s="77">
        <f>VLOOKUP($A191,'MG Universe'!$A$2:$S$9990,7)</f>
        <v>43216</v>
      </c>
      <c r="H191" s="15">
        <f>VLOOKUP($A191,'MG Universe'!$A$2:$S$9990,8)</f>
        <v>1.53</v>
      </c>
      <c r="I191" s="15">
        <f>VLOOKUP($A191,'MG Universe'!$A$2:$S$9990,9)</f>
        <v>2.42</v>
      </c>
      <c r="J191" s="15">
        <f>VLOOKUP($A191,'MG Universe'!$A$2:$S$9990,10)</f>
        <v>36.200000000000003</v>
      </c>
      <c r="K191" s="16">
        <f>VLOOKUP($A191,'MG Universe'!$A$2:$S$9990,11)</f>
        <v>23.6601</v>
      </c>
      <c r="L191" s="78">
        <f>VLOOKUP($A191,'MG Universe'!$A$2:$S$9990,12)</f>
        <v>14.96</v>
      </c>
      <c r="M191" s="16">
        <f>VLOOKUP($A191,'MG Universe'!$A$2:$S$9990,13)</f>
        <v>2.3199999999999998E-2</v>
      </c>
      <c r="N191" s="79">
        <f>VLOOKUP($A191,'MG Universe'!$A$2:$S$9990,14)</f>
        <v>1.7</v>
      </c>
      <c r="O191" s="79">
        <f>VLOOKUP($A191,'MG Universe'!$A$2:$S$9990,15)</f>
        <v>1.57</v>
      </c>
      <c r="P191" s="15">
        <f>VLOOKUP($A191,'MG Universe'!$A$2:$S$9990,16)</f>
        <v>-2.72</v>
      </c>
      <c r="Q191" s="16">
        <f>VLOOKUP($A191,'MG Universe'!$A$2:$S$9990,17)</f>
        <v>3.2300000000000002E-2</v>
      </c>
      <c r="R191" s="80">
        <f>VLOOKUP($A191,'MG Universe'!$A$2:$S$9990,18)</f>
        <v>0</v>
      </c>
      <c r="S191" s="15">
        <f>VLOOKUP($A191,'MG Universe'!$A$2:$V$9990,19)</f>
        <v>41.47</v>
      </c>
      <c r="T191" s="15">
        <f>VLOOKUP($A191,'MG Universe'!$A$2:$V$9990,20)</f>
        <v>5092181707</v>
      </c>
      <c r="U191" s="15" t="str">
        <f>VLOOKUP($A191,'MG Universe'!$A$2:$V$9990,21)</f>
        <v>Mid</v>
      </c>
      <c r="V191" s="15" t="str">
        <f>VLOOKUP($A191,'MG Universe'!$A$2:$V$9990,22)</f>
        <v>Construction</v>
      </c>
    </row>
    <row r="192" spans="1:22" ht="15.75" thickBot="1" x14ac:dyDescent="0.3">
      <c r="A192" s="119" t="s">
        <v>61</v>
      </c>
      <c r="B192" s="12" t="str">
        <f>VLOOKUP($A192,'MG Universe'!$A$2:$S$9990,2)</f>
        <v>Flowserve Corp</v>
      </c>
      <c r="C192" s="12" t="str">
        <f>VLOOKUP($A192,'MG Universe'!$A$2:$S$9990,3)</f>
        <v>F</v>
      </c>
      <c r="D192" s="12" t="str">
        <f>VLOOKUP($A192,'MG Universe'!$A$2:$S$9990,4)</f>
        <v>S</v>
      </c>
      <c r="E192" s="12" t="str">
        <f>VLOOKUP($A192,'MG Universe'!$A$2:$S$9990,5)</f>
        <v>O</v>
      </c>
      <c r="F192" s="13" t="str">
        <f>VLOOKUP($A192,'MG Universe'!$A$2:$S$9990,6)</f>
        <v>SO</v>
      </c>
      <c r="G192" s="77">
        <f>VLOOKUP($A192,'MG Universe'!$A$2:$S$9990,7)</f>
        <v>43466</v>
      </c>
      <c r="H192" s="15">
        <f>VLOOKUP($A192,'MG Universe'!$A$2:$S$9990,8)</f>
        <v>0</v>
      </c>
      <c r="I192" s="15">
        <f>VLOOKUP($A192,'MG Universe'!$A$2:$S$9990,9)</f>
        <v>1.04</v>
      </c>
      <c r="J192" s="15">
        <f>VLOOKUP($A192,'MG Universe'!$A$2:$S$9990,10)</f>
        <v>44.44</v>
      </c>
      <c r="K192" s="16" t="str">
        <f>VLOOKUP($A192,'MG Universe'!$A$2:$S$9990,11)</f>
        <v>N/A</v>
      </c>
      <c r="L192" s="78">
        <f>VLOOKUP($A192,'MG Universe'!$A$2:$S$9990,12)</f>
        <v>42.73</v>
      </c>
      <c r="M192" s="16">
        <f>VLOOKUP($A192,'MG Universe'!$A$2:$S$9990,13)</f>
        <v>1.7100000000000001E-2</v>
      </c>
      <c r="N192" s="79">
        <f>VLOOKUP($A192,'MG Universe'!$A$2:$S$9990,14)</f>
        <v>1.7</v>
      </c>
      <c r="O192" s="79">
        <f>VLOOKUP($A192,'MG Universe'!$A$2:$S$9990,15)</f>
        <v>2.2400000000000002</v>
      </c>
      <c r="P192" s="15">
        <f>VLOOKUP($A192,'MG Universe'!$A$2:$S$9990,16)</f>
        <v>-4.95</v>
      </c>
      <c r="Q192" s="16">
        <f>VLOOKUP($A192,'MG Universe'!$A$2:$S$9990,17)</f>
        <v>0.17119999999999999</v>
      </c>
      <c r="R192" s="80">
        <f>VLOOKUP($A192,'MG Universe'!$A$2:$S$9990,18)</f>
        <v>11</v>
      </c>
      <c r="S192" s="15">
        <f>VLOOKUP($A192,'MG Universe'!$A$2:$V$9990,19)</f>
        <v>16.73</v>
      </c>
      <c r="T192" s="15">
        <f>VLOOKUP($A192,'MG Universe'!$A$2:$V$9990,20)</f>
        <v>5815284900</v>
      </c>
      <c r="U192" s="15" t="str">
        <f>VLOOKUP($A192,'MG Universe'!$A$2:$V$9990,21)</f>
        <v>Mid</v>
      </c>
      <c r="V192" s="15" t="str">
        <f>VLOOKUP($A192,'MG Universe'!$A$2:$V$9990,22)</f>
        <v>Construction</v>
      </c>
    </row>
    <row r="193" spans="1:22" ht="15.75" thickBot="1" x14ac:dyDescent="0.3">
      <c r="A193" s="119" t="s">
        <v>65</v>
      </c>
      <c r="B193" s="12" t="str">
        <f>VLOOKUP($A193,'MG Universe'!$A$2:$S$9990,2)</f>
        <v>FleetCor Technologies, Inc.</v>
      </c>
      <c r="C193" s="12" t="str">
        <f>VLOOKUP($A193,'MG Universe'!$A$2:$S$9990,3)</f>
        <v>F</v>
      </c>
      <c r="D193" s="12" t="str">
        <f>VLOOKUP($A193,'MG Universe'!$A$2:$S$9990,4)</f>
        <v>S</v>
      </c>
      <c r="E193" s="12" t="str">
        <f>VLOOKUP($A193,'MG Universe'!$A$2:$S$9990,5)</f>
        <v>O</v>
      </c>
      <c r="F193" s="13" t="str">
        <f>VLOOKUP($A193,'MG Universe'!$A$2:$S$9990,6)</f>
        <v>SO</v>
      </c>
      <c r="G193" s="77">
        <f>VLOOKUP($A193,'MG Universe'!$A$2:$S$9990,7)</f>
        <v>43466</v>
      </c>
      <c r="H193" s="15">
        <f>VLOOKUP($A193,'MG Universe'!$A$2:$S$9990,8)</f>
        <v>0</v>
      </c>
      <c r="I193" s="15">
        <f>VLOOKUP($A193,'MG Universe'!$A$2:$S$9990,9)</f>
        <v>1.76</v>
      </c>
      <c r="J193" s="15">
        <f>VLOOKUP($A193,'MG Universe'!$A$2:$S$9990,10)</f>
        <v>202.02</v>
      </c>
      <c r="K193" s="16" t="str">
        <f>VLOOKUP($A193,'MG Universe'!$A$2:$S$9990,11)</f>
        <v>N/A</v>
      </c>
      <c r="L193" s="78">
        <f>VLOOKUP($A193,'MG Universe'!$A$2:$S$9990,12)</f>
        <v>114.78</v>
      </c>
      <c r="M193" s="16">
        <f>VLOOKUP($A193,'MG Universe'!$A$2:$S$9990,13)</f>
        <v>3.8E-3</v>
      </c>
      <c r="N193" s="79">
        <f>VLOOKUP($A193,'MG Universe'!$A$2:$S$9990,14)</f>
        <v>1.3</v>
      </c>
      <c r="O193" s="79">
        <f>VLOOKUP($A193,'MG Universe'!$A$2:$S$9990,15)</f>
        <v>2.2400000000000002</v>
      </c>
      <c r="P193" s="15">
        <f>VLOOKUP($A193,'MG Universe'!$A$2:$S$9990,16)</f>
        <v>-4.95</v>
      </c>
      <c r="Q193" s="16">
        <f>VLOOKUP($A193,'MG Universe'!$A$2:$S$9990,17)</f>
        <v>0.53139999999999998</v>
      </c>
      <c r="R193" s="80">
        <f>VLOOKUP($A193,'MG Universe'!$A$2:$S$9990,18)</f>
        <v>11</v>
      </c>
      <c r="S193" s="15">
        <f>VLOOKUP($A193,'MG Universe'!$A$2:$V$9990,19)</f>
        <v>29.9</v>
      </c>
      <c r="T193" s="15">
        <f>VLOOKUP($A193,'MG Universe'!$A$2:$V$9990,20)</f>
        <v>17329477986</v>
      </c>
      <c r="U193" s="15" t="str">
        <f>VLOOKUP($A193,'MG Universe'!$A$2:$V$9990,21)</f>
        <v>Large</v>
      </c>
      <c r="V193" s="15" t="str">
        <f>VLOOKUP($A193,'MG Universe'!$A$2:$V$9990,22)</f>
        <v>Business Support</v>
      </c>
    </row>
    <row r="194" spans="1:22" ht="15.75" thickBot="1" x14ac:dyDescent="0.3">
      <c r="A194" s="119" t="s">
        <v>670</v>
      </c>
      <c r="B194" s="12" t="str">
        <f>VLOOKUP($A194,'MG Universe'!$A$2:$S$9990,2)</f>
        <v>FMC Corp</v>
      </c>
      <c r="C194" s="12" t="str">
        <f>VLOOKUP($A194,'MG Universe'!$A$2:$S$9990,3)</f>
        <v>C</v>
      </c>
      <c r="D194" s="12" t="str">
        <f>VLOOKUP($A194,'MG Universe'!$A$2:$S$9990,4)</f>
        <v>E</v>
      </c>
      <c r="E194" s="12" t="str">
        <f>VLOOKUP($A194,'MG Universe'!$A$2:$S$9990,5)</f>
        <v>F</v>
      </c>
      <c r="F194" s="13" t="str">
        <f>VLOOKUP($A194,'MG Universe'!$A$2:$S$9990,6)</f>
        <v>EF</v>
      </c>
      <c r="G194" s="77">
        <f>VLOOKUP($A194,'MG Universe'!$A$2:$S$9990,7)</f>
        <v>43473</v>
      </c>
      <c r="H194" s="15">
        <f>VLOOKUP($A194,'MG Universe'!$A$2:$S$9990,8)</f>
        <v>88.66</v>
      </c>
      <c r="I194" s="15">
        <f>VLOOKUP($A194,'MG Universe'!$A$2:$S$9990,9)</f>
        <v>3.62</v>
      </c>
      <c r="J194" s="15">
        <f>VLOOKUP($A194,'MG Universe'!$A$2:$S$9990,10)</f>
        <v>85.2</v>
      </c>
      <c r="K194" s="16">
        <f>VLOOKUP($A194,'MG Universe'!$A$2:$S$9990,11)</f>
        <v>0.96099999999999997</v>
      </c>
      <c r="L194" s="78">
        <f>VLOOKUP($A194,'MG Universe'!$A$2:$S$9990,12)</f>
        <v>23.54</v>
      </c>
      <c r="M194" s="16">
        <f>VLOOKUP($A194,'MG Universe'!$A$2:$S$9990,13)</f>
        <v>7.7000000000000002E-3</v>
      </c>
      <c r="N194" s="79">
        <f>VLOOKUP($A194,'MG Universe'!$A$2:$S$9990,14)</f>
        <v>1.5</v>
      </c>
      <c r="O194" s="79">
        <f>VLOOKUP($A194,'MG Universe'!$A$2:$S$9990,15)</f>
        <v>1.54</v>
      </c>
      <c r="P194" s="15">
        <f>VLOOKUP($A194,'MG Universe'!$A$2:$S$9990,16)</f>
        <v>-20.81</v>
      </c>
      <c r="Q194" s="16">
        <f>VLOOKUP($A194,'MG Universe'!$A$2:$S$9990,17)</f>
        <v>7.5200000000000003E-2</v>
      </c>
      <c r="R194" s="80">
        <f>VLOOKUP($A194,'MG Universe'!$A$2:$S$9990,18)</f>
        <v>0</v>
      </c>
      <c r="S194" s="15">
        <f>VLOOKUP($A194,'MG Universe'!$A$2:$V$9990,19)</f>
        <v>46.43</v>
      </c>
      <c r="T194" s="15">
        <f>VLOOKUP($A194,'MG Universe'!$A$2:$V$9990,20)</f>
        <v>11472861189</v>
      </c>
      <c r="U194" s="15" t="str">
        <f>VLOOKUP($A194,'MG Universe'!$A$2:$V$9990,21)</f>
        <v>Large</v>
      </c>
      <c r="V194" s="15" t="str">
        <f>VLOOKUP($A194,'MG Universe'!$A$2:$V$9990,22)</f>
        <v>Chemicals</v>
      </c>
    </row>
    <row r="195" spans="1:22" ht="15.75" thickBot="1" x14ac:dyDescent="0.3">
      <c r="A195" s="119" t="s">
        <v>674</v>
      </c>
      <c r="B195" s="12" t="str">
        <f>VLOOKUP($A195,'MG Universe'!$A$2:$S$9990,2)</f>
        <v>Twenty-First Century Fox Inc Class B</v>
      </c>
      <c r="C195" s="12" t="str">
        <f>VLOOKUP($A195,'MG Universe'!$A$2:$S$9990,3)</f>
        <v>D</v>
      </c>
      <c r="D195" s="12" t="str">
        <f>VLOOKUP($A195,'MG Universe'!$A$2:$S$9990,4)</f>
        <v>S</v>
      </c>
      <c r="E195" s="12" t="str">
        <f>VLOOKUP($A195,'MG Universe'!$A$2:$S$9990,5)</f>
        <v>O</v>
      </c>
      <c r="F195" s="13" t="str">
        <f>VLOOKUP($A195,'MG Universe'!$A$2:$S$9990,6)</f>
        <v>SO</v>
      </c>
      <c r="G195" s="77">
        <f>VLOOKUP($A195,'MG Universe'!$A$2:$S$9990,7)</f>
        <v>43472</v>
      </c>
      <c r="H195" s="15">
        <f>VLOOKUP($A195,'MG Universe'!$A$2:$S$9990,8)</f>
        <v>3.07</v>
      </c>
      <c r="I195" s="15">
        <f>VLOOKUP($A195,'MG Universe'!$A$2:$S$9990,9)</f>
        <v>1.97</v>
      </c>
      <c r="J195" s="15">
        <f>VLOOKUP($A195,'MG Universe'!$A$2:$S$9990,10)</f>
        <v>49.09</v>
      </c>
      <c r="K195" s="16">
        <f>VLOOKUP($A195,'MG Universe'!$A$2:$S$9990,11)</f>
        <v>15.9902</v>
      </c>
      <c r="L195" s="78">
        <f>VLOOKUP($A195,'MG Universe'!$A$2:$S$9990,12)</f>
        <v>24.92</v>
      </c>
      <c r="M195" s="16">
        <f>VLOOKUP($A195,'MG Universe'!$A$2:$S$9990,13)</f>
        <v>7.3000000000000001E-3</v>
      </c>
      <c r="N195" s="79">
        <f>VLOOKUP($A195,'MG Universe'!$A$2:$S$9990,14)</f>
        <v>0.9</v>
      </c>
      <c r="O195" s="79">
        <f>VLOOKUP($A195,'MG Universe'!$A$2:$S$9990,15)</f>
        <v>2.4500000000000002</v>
      </c>
      <c r="P195" s="15">
        <f>VLOOKUP($A195,'MG Universe'!$A$2:$S$9990,16)</f>
        <v>-7.22</v>
      </c>
      <c r="Q195" s="16">
        <f>VLOOKUP($A195,'MG Universe'!$A$2:$S$9990,17)</f>
        <v>8.2100000000000006E-2</v>
      </c>
      <c r="R195" s="80">
        <f>VLOOKUP($A195,'MG Universe'!$A$2:$S$9990,18)</f>
        <v>5</v>
      </c>
      <c r="S195" s="15">
        <f>VLOOKUP($A195,'MG Universe'!$A$2:$V$9990,19)</f>
        <v>20.100000000000001</v>
      </c>
      <c r="T195" s="15">
        <f>VLOOKUP($A195,'MG Universe'!$A$2:$V$9990,20)</f>
        <v>91305537045</v>
      </c>
      <c r="U195" s="15" t="str">
        <f>VLOOKUP($A195,'MG Universe'!$A$2:$V$9990,21)</f>
        <v>Large</v>
      </c>
      <c r="V195" s="15" t="str">
        <f>VLOOKUP($A195,'MG Universe'!$A$2:$V$9990,22)</f>
        <v>Media Entertainment</v>
      </c>
    </row>
    <row r="196" spans="1:22" ht="15.75" thickBot="1" x14ac:dyDescent="0.3">
      <c r="A196" s="119" t="s">
        <v>676</v>
      </c>
      <c r="B196" s="12" t="str">
        <f>VLOOKUP($A196,'MG Universe'!$A$2:$S$9990,2)</f>
        <v>Twenty-First Century Fox Inc Class A</v>
      </c>
      <c r="C196" s="12" t="str">
        <f>VLOOKUP($A196,'MG Universe'!$A$2:$S$9990,3)</f>
        <v>D</v>
      </c>
      <c r="D196" s="12" t="str">
        <f>VLOOKUP($A196,'MG Universe'!$A$2:$S$9990,4)</f>
        <v>S</v>
      </c>
      <c r="E196" s="12" t="str">
        <f>VLOOKUP($A196,'MG Universe'!$A$2:$S$9990,5)</f>
        <v>O</v>
      </c>
      <c r="F196" s="13" t="str">
        <f>VLOOKUP($A196,'MG Universe'!$A$2:$S$9990,6)</f>
        <v>SO</v>
      </c>
      <c r="G196" s="77">
        <f>VLOOKUP($A196,'MG Universe'!$A$2:$S$9990,7)</f>
        <v>43472</v>
      </c>
      <c r="H196" s="15">
        <f>VLOOKUP($A196,'MG Universe'!$A$2:$S$9990,8)</f>
        <v>3.07</v>
      </c>
      <c r="I196" s="15">
        <f>VLOOKUP($A196,'MG Universe'!$A$2:$S$9990,9)</f>
        <v>1.97</v>
      </c>
      <c r="J196" s="15">
        <f>VLOOKUP($A196,'MG Universe'!$A$2:$S$9990,10)</f>
        <v>49.29</v>
      </c>
      <c r="K196" s="16">
        <f>VLOOKUP($A196,'MG Universe'!$A$2:$S$9990,11)</f>
        <v>16.055399999999999</v>
      </c>
      <c r="L196" s="78">
        <f>VLOOKUP($A196,'MG Universe'!$A$2:$S$9990,12)</f>
        <v>25.02</v>
      </c>
      <c r="M196" s="16">
        <f>VLOOKUP($A196,'MG Universe'!$A$2:$S$9990,13)</f>
        <v>7.3000000000000001E-3</v>
      </c>
      <c r="N196" s="79">
        <f>VLOOKUP($A196,'MG Universe'!$A$2:$S$9990,14)</f>
        <v>1</v>
      </c>
      <c r="O196" s="79">
        <f>VLOOKUP($A196,'MG Universe'!$A$2:$S$9990,15)</f>
        <v>2.4500000000000002</v>
      </c>
      <c r="P196" s="15">
        <f>VLOOKUP($A196,'MG Universe'!$A$2:$S$9990,16)</f>
        <v>-7.22</v>
      </c>
      <c r="Q196" s="16">
        <f>VLOOKUP($A196,'MG Universe'!$A$2:$S$9990,17)</f>
        <v>8.2600000000000007E-2</v>
      </c>
      <c r="R196" s="80">
        <f>VLOOKUP($A196,'MG Universe'!$A$2:$S$9990,18)</f>
        <v>5</v>
      </c>
      <c r="S196" s="15">
        <f>VLOOKUP($A196,'MG Universe'!$A$2:$V$9990,19)</f>
        <v>20.100000000000001</v>
      </c>
      <c r="T196" s="15">
        <f>VLOOKUP($A196,'MG Universe'!$A$2:$V$9990,20)</f>
        <v>91305537045</v>
      </c>
      <c r="U196" s="15" t="str">
        <f>VLOOKUP($A196,'MG Universe'!$A$2:$V$9990,21)</f>
        <v>Large</v>
      </c>
      <c r="V196" s="15" t="str">
        <f>VLOOKUP($A196,'MG Universe'!$A$2:$V$9990,22)</f>
        <v>Media Entertainment</v>
      </c>
    </row>
    <row r="197" spans="1:22" ht="15.75" thickBot="1" x14ac:dyDescent="0.3">
      <c r="A197" s="119" t="s">
        <v>1833</v>
      </c>
      <c r="B197" s="12" t="str">
        <f>VLOOKUP($A197,'MG Universe'!$A$2:$S$9990,2)</f>
        <v>Twenty-First Century Fox Inc Class A</v>
      </c>
      <c r="C197" s="12" t="str">
        <f>VLOOKUP($A197,'MG Universe'!$A$2:$S$9990,3)</f>
        <v>D</v>
      </c>
      <c r="D197" s="12" t="str">
        <f>VLOOKUP($A197,'MG Universe'!$A$2:$S$9990,4)</f>
        <v>S</v>
      </c>
      <c r="E197" s="12" t="str">
        <f>VLOOKUP($A197,'MG Universe'!$A$2:$S$9990,5)</f>
        <v>O</v>
      </c>
      <c r="F197" s="13" t="str">
        <f>VLOOKUP($A197,'MG Universe'!$A$2:$S$9990,6)</f>
        <v>SO</v>
      </c>
      <c r="G197" s="77">
        <f>VLOOKUP($A197,'MG Universe'!$A$2:$S$9990,7)</f>
        <v>43472</v>
      </c>
      <c r="H197" s="15">
        <f>VLOOKUP($A197,'MG Universe'!$A$2:$S$9990,8)</f>
        <v>3.07</v>
      </c>
      <c r="I197" s="15">
        <f>VLOOKUP($A197,'MG Universe'!$A$2:$S$9990,9)</f>
        <v>1.97</v>
      </c>
      <c r="J197" s="15">
        <f>VLOOKUP($A197,'MG Universe'!$A$2:$S$9990,10)</f>
        <v>49.29</v>
      </c>
      <c r="K197" s="16">
        <f>VLOOKUP($A197,'MG Universe'!$A$2:$S$9990,11)</f>
        <v>16.055399999999999</v>
      </c>
      <c r="L197" s="78">
        <f>VLOOKUP($A197,'MG Universe'!$A$2:$S$9990,12)</f>
        <v>25.02</v>
      </c>
      <c r="M197" s="16">
        <f>VLOOKUP($A197,'MG Universe'!$A$2:$S$9990,13)</f>
        <v>7.3000000000000001E-3</v>
      </c>
      <c r="N197" s="79">
        <f>VLOOKUP($A197,'MG Universe'!$A$2:$S$9990,14)</f>
        <v>1</v>
      </c>
      <c r="O197" s="79">
        <f>VLOOKUP($A197,'MG Universe'!$A$2:$S$9990,15)</f>
        <v>2.4500000000000002</v>
      </c>
      <c r="P197" s="15">
        <f>VLOOKUP($A197,'MG Universe'!$A$2:$S$9990,16)</f>
        <v>-7.22</v>
      </c>
      <c r="Q197" s="16">
        <f>VLOOKUP($A197,'MG Universe'!$A$2:$S$9990,17)</f>
        <v>8.2600000000000007E-2</v>
      </c>
      <c r="R197" s="80">
        <f>VLOOKUP($A197,'MG Universe'!$A$2:$S$9990,18)</f>
        <v>5</v>
      </c>
      <c r="S197" s="15">
        <f>VLOOKUP($A197,'MG Universe'!$A$2:$V$9990,19)</f>
        <v>20.100000000000001</v>
      </c>
      <c r="T197" s="15">
        <f>VLOOKUP($A197,'MG Universe'!$A$2:$V$9990,20)</f>
        <v>91305537045</v>
      </c>
      <c r="U197" s="15" t="str">
        <f>VLOOKUP($A197,'MG Universe'!$A$2:$V$9990,21)</f>
        <v>Large</v>
      </c>
      <c r="V197" s="15" t="str">
        <f>VLOOKUP($A197,'MG Universe'!$A$2:$V$9990,22)</f>
        <v>Media Entertainment</v>
      </c>
    </row>
    <row r="198" spans="1:22" ht="15.75" thickBot="1" x14ac:dyDescent="0.3">
      <c r="A198" s="119" t="s">
        <v>678</v>
      </c>
      <c r="B198" s="12" t="str">
        <f>VLOOKUP($A198,'MG Universe'!$A$2:$S$9990,2)</f>
        <v>Federal Realty Investment Trust</v>
      </c>
      <c r="C198" s="12" t="str">
        <f>VLOOKUP($A198,'MG Universe'!$A$2:$S$9990,3)</f>
        <v>B</v>
      </c>
      <c r="D198" s="12" t="str">
        <f>VLOOKUP($A198,'MG Universe'!$A$2:$S$9990,4)</f>
        <v>E</v>
      </c>
      <c r="E198" s="12" t="str">
        <f>VLOOKUP($A198,'MG Universe'!$A$2:$S$9990,5)</f>
        <v>O</v>
      </c>
      <c r="F198" s="13" t="str">
        <f>VLOOKUP($A198,'MG Universe'!$A$2:$S$9990,6)</f>
        <v>EO</v>
      </c>
      <c r="G198" s="77">
        <f>VLOOKUP($A198,'MG Universe'!$A$2:$S$9990,7)</f>
        <v>43258</v>
      </c>
      <c r="H198" s="15">
        <f>VLOOKUP($A198,'MG Universe'!$A$2:$S$9990,8)</f>
        <v>69.260000000000005</v>
      </c>
      <c r="I198" s="15">
        <f>VLOOKUP($A198,'MG Universe'!$A$2:$S$9990,9)</f>
        <v>3.33</v>
      </c>
      <c r="J198" s="15">
        <f>VLOOKUP($A198,'MG Universe'!$A$2:$S$9990,10)</f>
        <v>134.32</v>
      </c>
      <c r="K198" s="16">
        <f>VLOOKUP($A198,'MG Universe'!$A$2:$S$9990,11)</f>
        <v>1.9394</v>
      </c>
      <c r="L198" s="78">
        <f>VLOOKUP($A198,'MG Universe'!$A$2:$S$9990,12)</f>
        <v>40.340000000000003</v>
      </c>
      <c r="M198" s="16">
        <f>VLOOKUP($A198,'MG Universe'!$A$2:$S$9990,13)</f>
        <v>2.9499999999999998E-2</v>
      </c>
      <c r="N198" s="79">
        <f>VLOOKUP($A198,'MG Universe'!$A$2:$S$9990,14)</f>
        <v>0.5</v>
      </c>
      <c r="O198" s="79">
        <f>VLOOKUP($A198,'MG Universe'!$A$2:$S$9990,15)</f>
        <v>1.72</v>
      </c>
      <c r="P198" s="15">
        <f>VLOOKUP($A198,'MG Universe'!$A$2:$S$9990,16)</f>
        <v>-47.28</v>
      </c>
      <c r="Q198" s="16">
        <f>VLOOKUP($A198,'MG Universe'!$A$2:$S$9990,17)</f>
        <v>0.15920000000000001</v>
      </c>
      <c r="R198" s="80">
        <f>VLOOKUP($A198,'MG Universe'!$A$2:$S$9990,18)</f>
        <v>20</v>
      </c>
      <c r="S198" s="15">
        <f>VLOOKUP($A198,'MG Universe'!$A$2:$V$9990,19)</f>
        <v>44.33</v>
      </c>
      <c r="T198" s="15">
        <f>VLOOKUP($A198,'MG Universe'!$A$2:$V$9990,20)</f>
        <v>9921278700</v>
      </c>
      <c r="U198" s="15" t="str">
        <f>VLOOKUP($A198,'MG Universe'!$A$2:$V$9990,21)</f>
        <v>Mid</v>
      </c>
      <c r="V198" s="15" t="str">
        <f>VLOOKUP($A198,'MG Universe'!$A$2:$V$9990,22)</f>
        <v>REIT</v>
      </c>
    </row>
    <row r="199" spans="1:22" ht="15.75" thickBot="1" x14ac:dyDescent="0.3">
      <c r="A199" s="119" t="s">
        <v>683</v>
      </c>
      <c r="B199" s="12" t="str">
        <f>VLOOKUP($A199,'MG Universe'!$A$2:$S$9990,2)</f>
        <v>TechnipFMC PLC</v>
      </c>
      <c r="C199" s="12" t="str">
        <f>VLOOKUP($A199,'MG Universe'!$A$2:$S$9990,3)</f>
        <v>C-</v>
      </c>
      <c r="D199" s="12" t="str">
        <f>VLOOKUP($A199,'MG Universe'!$A$2:$S$9990,4)</f>
        <v>S</v>
      </c>
      <c r="E199" s="12" t="str">
        <f>VLOOKUP($A199,'MG Universe'!$A$2:$S$9990,5)</f>
        <v>O</v>
      </c>
      <c r="F199" s="13" t="str">
        <f>VLOOKUP($A199,'MG Universe'!$A$2:$S$9990,6)</f>
        <v>SO</v>
      </c>
      <c r="G199" s="77">
        <f>VLOOKUP($A199,'MG Universe'!$A$2:$S$9990,7)</f>
        <v>43202</v>
      </c>
      <c r="H199" s="15">
        <f>VLOOKUP($A199,'MG Universe'!$A$2:$S$9990,8)</f>
        <v>0</v>
      </c>
      <c r="I199" s="15">
        <f>VLOOKUP($A199,'MG Universe'!$A$2:$S$9990,9)</f>
        <v>1.36</v>
      </c>
      <c r="J199" s="15">
        <f>VLOOKUP($A199,'MG Universe'!$A$2:$S$9990,10)</f>
        <v>23.52</v>
      </c>
      <c r="K199" s="16" t="str">
        <f>VLOOKUP($A199,'MG Universe'!$A$2:$S$9990,11)</f>
        <v>N/A</v>
      </c>
      <c r="L199" s="78">
        <f>VLOOKUP($A199,'MG Universe'!$A$2:$S$9990,12)</f>
        <v>17.29</v>
      </c>
      <c r="M199" s="16">
        <f>VLOOKUP($A199,'MG Universe'!$A$2:$S$9990,13)</f>
        <v>5.4999999999999997E-3</v>
      </c>
      <c r="N199" s="79" t="e">
        <f>VLOOKUP($A199,'MG Universe'!$A$2:$S$9990,14)</f>
        <v>#N/A</v>
      </c>
      <c r="O199" s="79">
        <f>VLOOKUP($A199,'MG Universe'!$A$2:$S$9990,15)</f>
        <v>1.32</v>
      </c>
      <c r="P199" s="15">
        <f>VLOOKUP($A199,'MG Universe'!$A$2:$S$9990,16)</f>
        <v>-4.71</v>
      </c>
      <c r="Q199" s="16">
        <f>VLOOKUP($A199,'MG Universe'!$A$2:$S$9990,17)</f>
        <v>4.3999999999999997E-2</v>
      </c>
      <c r="R199" s="80">
        <f>VLOOKUP($A199,'MG Universe'!$A$2:$S$9990,18)</f>
        <v>0</v>
      </c>
      <c r="S199" s="15">
        <f>VLOOKUP($A199,'MG Universe'!$A$2:$V$9990,19)</f>
        <v>26.06</v>
      </c>
      <c r="T199" s="15">
        <f>VLOOKUP($A199,'MG Universe'!$A$2:$V$9990,20)</f>
        <v>10645951887</v>
      </c>
      <c r="U199" s="15" t="str">
        <f>VLOOKUP($A199,'MG Universe'!$A$2:$V$9990,21)</f>
        <v>Large</v>
      </c>
      <c r="V199" s="15" t="str">
        <f>VLOOKUP($A199,'MG Universe'!$A$2:$V$9990,22)</f>
        <v>Oil &amp; Gas</v>
      </c>
    </row>
    <row r="200" spans="1:22" ht="15.75" thickBot="1" x14ac:dyDescent="0.3">
      <c r="A200" s="119" t="s">
        <v>1834</v>
      </c>
      <c r="B200" s="12" t="str">
        <f>VLOOKUP($A200,'MG Universe'!$A$2:$S$9990,2)</f>
        <v>TechnipFMC PLC</v>
      </c>
      <c r="C200" s="12" t="str">
        <f>VLOOKUP($A200,'MG Universe'!$A$2:$S$9990,3)</f>
        <v>C-</v>
      </c>
      <c r="D200" s="12" t="str">
        <f>VLOOKUP($A200,'MG Universe'!$A$2:$S$9990,4)</f>
        <v>S</v>
      </c>
      <c r="E200" s="12" t="str">
        <f>VLOOKUP($A200,'MG Universe'!$A$2:$S$9990,5)</f>
        <v>O</v>
      </c>
      <c r="F200" s="13" t="str">
        <f>VLOOKUP($A200,'MG Universe'!$A$2:$S$9990,6)</f>
        <v>SO</v>
      </c>
      <c r="G200" s="77">
        <f>VLOOKUP($A200,'MG Universe'!$A$2:$S$9990,7)</f>
        <v>43202</v>
      </c>
      <c r="H200" s="15">
        <f>VLOOKUP($A200,'MG Universe'!$A$2:$S$9990,8)</f>
        <v>0</v>
      </c>
      <c r="I200" s="15">
        <f>VLOOKUP($A200,'MG Universe'!$A$2:$S$9990,9)</f>
        <v>1.36</v>
      </c>
      <c r="J200" s="15">
        <f>VLOOKUP($A200,'MG Universe'!$A$2:$S$9990,10)</f>
        <v>23.52</v>
      </c>
      <c r="K200" s="16" t="str">
        <f>VLOOKUP($A200,'MG Universe'!$A$2:$S$9990,11)</f>
        <v>N/A</v>
      </c>
      <c r="L200" s="78">
        <f>VLOOKUP($A200,'MG Universe'!$A$2:$S$9990,12)</f>
        <v>17.29</v>
      </c>
      <c r="M200" s="16">
        <f>VLOOKUP($A200,'MG Universe'!$A$2:$S$9990,13)</f>
        <v>5.4999999999999997E-3</v>
      </c>
      <c r="N200" s="79" t="e">
        <f>VLOOKUP($A200,'MG Universe'!$A$2:$S$9990,14)</f>
        <v>#N/A</v>
      </c>
      <c r="O200" s="79">
        <f>VLOOKUP($A200,'MG Universe'!$A$2:$S$9990,15)</f>
        <v>1.32</v>
      </c>
      <c r="P200" s="15">
        <f>VLOOKUP($A200,'MG Universe'!$A$2:$S$9990,16)</f>
        <v>-4.71</v>
      </c>
      <c r="Q200" s="16">
        <f>VLOOKUP($A200,'MG Universe'!$A$2:$S$9990,17)</f>
        <v>4.3999999999999997E-2</v>
      </c>
      <c r="R200" s="80">
        <f>VLOOKUP($A200,'MG Universe'!$A$2:$S$9990,18)</f>
        <v>0</v>
      </c>
      <c r="S200" s="15">
        <f>VLOOKUP($A200,'MG Universe'!$A$2:$V$9990,19)</f>
        <v>26.06</v>
      </c>
      <c r="T200" s="15">
        <f>VLOOKUP($A200,'MG Universe'!$A$2:$V$9990,20)</f>
        <v>10645951887</v>
      </c>
      <c r="U200" s="15" t="str">
        <f>VLOOKUP($A200,'MG Universe'!$A$2:$V$9990,21)</f>
        <v>Large</v>
      </c>
      <c r="V200" s="15" t="str">
        <f>VLOOKUP($A200,'MG Universe'!$A$2:$V$9990,22)</f>
        <v>Oil &amp; Gas</v>
      </c>
    </row>
    <row r="201" spans="1:22" ht="15.75" thickBot="1" x14ac:dyDescent="0.3">
      <c r="A201" s="119" t="s">
        <v>687</v>
      </c>
      <c r="B201" s="12" t="str">
        <f>VLOOKUP($A201,'MG Universe'!$A$2:$S$9990,2)</f>
        <v>Fortive Corp</v>
      </c>
      <c r="C201" s="12" t="str">
        <f>VLOOKUP($A201,'MG Universe'!$A$2:$S$9990,3)</f>
        <v>B-</v>
      </c>
      <c r="D201" s="12" t="str">
        <f>VLOOKUP($A201,'MG Universe'!$A$2:$S$9990,4)</f>
        <v>E</v>
      </c>
      <c r="E201" s="12" t="str">
        <f>VLOOKUP($A201,'MG Universe'!$A$2:$S$9990,5)</f>
        <v>U</v>
      </c>
      <c r="F201" s="13" t="str">
        <f>VLOOKUP($A201,'MG Universe'!$A$2:$S$9990,6)</f>
        <v>EU</v>
      </c>
      <c r="G201" s="77">
        <f>VLOOKUP($A201,'MG Universe'!$A$2:$S$9990,7)</f>
        <v>43258</v>
      </c>
      <c r="H201" s="15">
        <f>VLOOKUP($A201,'MG Universe'!$A$2:$S$9990,8)</f>
        <v>112.27</v>
      </c>
      <c r="I201" s="15">
        <f>VLOOKUP($A201,'MG Universe'!$A$2:$S$9990,9)</f>
        <v>2.92</v>
      </c>
      <c r="J201" s="15">
        <f>VLOOKUP($A201,'MG Universe'!$A$2:$S$9990,10)</f>
        <v>74.3</v>
      </c>
      <c r="K201" s="16">
        <f>VLOOKUP($A201,'MG Universe'!$A$2:$S$9990,11)</f>
        <v>0.66180000000000005</v>
      </c>
      <c r="L201" s="78">
        <f>VLOOKUP($A201,'MG Universe'!$A$2:$S$9990,12)</f>
        <v>25.45</v>
      </c>
      <c r="M201" s="16">
        <f>VLOOKUP($A201,'MG Universe'!$A$2:$S$9990,13)</f>
        <v>3.8E-3</v>
      </c>
      <c r="N201" s="79" t="e">
        <f>VLOOKUP($A201,'MG Universe'!$A$2:$S$9990,14)</f>
        <v>#N/A</v>
      </c>
      <c r="O201" s="79">
        <f>VLOOKUP($A201,'MG Universe'!$A$2:$S$9990,15)</f>
        <v>2.11</v>
      </c>
      <c r="P201" s="15">
        <f>VLOOKUP($A201,'MG Universe'!$A$2:$S$9990,16)</f>
        <v>-9.7799999999999994</v>
      </c>
      <c r="Q201" s="16">
        <f>VLOOKUP($A201,'MG Universe'!$A$2:$S$9990,17)</f>
        <v>8.4699999999999998E-2</v>
      </c>
      <c r="R201" s="80">
        <f>VLOOKUP($A201,'MG Universe'!$A$2:$S$9990,18)</f>
        <v>2</v>
      </c>
      <c r="S201" s="15">
        <f>VLOOKUP($A201,'MG Universe'!$A$2:$V$9990,19)</f>
        <v>29.09</v>
      </c>
      <c r="T201" s="15">
        <f>VLOOKUP($A201,'MG Universe'!$A$2:$V$9990,20)</f>
        <v>24813437059</v>
      </c>
      <c r="U201" s="15" t="str">
        <f>VLOOKUP($A201,'MG Universe'!$A$2:$V$9990,21)</f>
        <v>Large</v>
      </c>
      <c r="V201" s="15" t="str">
        <f>VLOOKUP($A201,'MG Universe'!$A$2:$V$9990,22)</f>
        <v>IT Hardware</v>
      </c>
    </row>
    <row r="202" spans="1:22" ht="15.75" thickBot="1" x14ac:dyDescent="0.3">
      <c r="A202" s="119" t="s">
        <v>689</v>
      </c>
      <c r="B202" s="12" t="str">
        <f>VLOOKUP($A202,'MG Universe'!$A$2:$S$9990,2)</f>
        <v>General Dynamics Corporation</v>
      </c>
      <c r="C202" s="12" t="str">
        <f>VLOOKUP($A202,'MG Universe'!$A$2:$S$9990,3)</f>
        <v>B-</v>
      </c>
      <c r="D202" s="12" t="str">
        <f>VLOOKUP($A202,'MG Universe'!$A$2:$S$9990,4)</f>
        <v>E</v>
      </c>
      <c r="E202" s="12" t="str">
        <f>VLOOKUP($A202,'MG Universe'!$A$2:$S$9990,5)</f>
        <v>U</v>
      </c>
      <c r="F202" s="13" t="str">
        <f>VLOOKUP($A202,'MG Universe'!$A$2:$S$9990,6)</f>
        <v>EU</v>
      </c>
      <c r="G202" s="77">
        <f>VLOOKUP($A202,'MG Universe'!$A$2:$S$9990,7)</f>
        <v>43275</v>
      </c>
      <c r="H202" s="15">
        <f>VLOOKUP($A202,'MG Universe'!$A$2:$S$9990,8)</f>
        <v>294.33999999999997</v>
      </c>
      <c r="I202" s="15">
        <f>VLOOKUP($A202,'MG Universe'!$A$2:$S$9990,9)</f>
        <v>9.5</v>
      </c>
      <c r="J202" s="15">
        <f>VLOOKUP($A202,'MG Universe'!$A$2:$S$9990,10)</f>
        <v>174.61</v>
      </c>
      <c r="K202" s="16">
        <f>VLOOKUP($A202,'MG Universe'!$A$2:$S$9990,11)</f>
        <v>0.59319999999999995</v>
      </c>
      <c r="L202" s="78">
        <f>VLOOKUP($A202,'MG Universe'!$A$2:$S$9990,12)</f>
        <v>18.38</v>
      </c>
      <c r="M202" s="16">
        <f>VLOOKUP($A202,'MG Universe'!$A$2:$S$9990,13)</f>
        <v>1.8800000000000001E-2</v>
      </c>
      <c r="N202" s="79">
        <f>VLOOKUP($A202,'MG Universe'!$A$2:$S$9990,14)</f>
        <v>1.2</v>
      </c>
      <c r="O202" s="79">
        <f>VLOOKUP($A202,'MG Universe'!$A$2:$S$9990,15)</f>
        <v>1.34</v>
      </c>
      <c r="P202" s="15">
        <f>VLOOKUP($A202,'MG Universe'!$A$2:$S$9990,16)</f>
        <v>-16.54</v>
      </c>
      <c r="Q202" s="16">
        <f>VLOOKUP($A202,'MG Universe'!$A$2:$S$9990,17)</f>
        <v>4.9399999999999999E-2</v>
      </c>
      <c r="R202" s="80">
        <f>VLOOKUP($A202,'MG Universe'!$A$2:$S$9990,18)</f>
        <v>4</v>
      </c>
      <c r="S202" s="15">
        <f>VLOOKUP($A202,'MG Universe'!$A$2:$V$9990,19)</f>
        <v>96.25</v>
      </c>
      <c r="T202" s="15">
        <f>VLOOKUP($A202,'MG Universe'!$A$2:$V$9990,20)</f>
        <v>50409557956</v>
      </c>
      <c r="U202" s="15" t="str">
        <f>VLOOKUP($A202,'MG Universe'!$A$2:$V$9990,21)</f>
        <v>Large</v>
      </c>
      <c r="V202" s="15" t="str">
        <f>VLOOKUP($A202,'MG Universe'!$A$2:$V$9990,22)</f>
        <v>Defense</v>
      </c>
    </row>
    <row r="203" spans="1:22" ht="15.75" thickBot="1" x14ac:dyDescent="0.3">
      <c r="A203" s="119" t="s">
        <v>691</v>
      </c>
      <c r="B203" s="12" t="str">
        <f>VLOOKUP($A203,'MG Universe'!$A$2:$S$9990,2)</f>
        <v>General Electric Company</v>
      </c>
      <c r="C203" s="12" t="str">
        <f>VLOOKUP($A203,'MG Universe'!$A$2:$S$9990,3)</f>
        <v>D</v>
      </c>
      <c r="D203" s="12" t="str">
        <f>VLOOKUP($A203,'MG Universe'!$A$2:$S$9990,4)</f>
        <v>S</v>
      </c>
      <c r="E203" s="12" t="str">
        <f>VLOOKUP($A203,'MG Universe'!$A$2:$S$9990,5)</f>
        <v>O</v>
      </c>
      <c r="F203" s="13" t="str">
        <f>VLOOKUP($A203,'MG Universe'!$A$2:$S$9990,6)</f>
        <v>SO</v>
      </c>
      <c r="G203" s="77">
        <f>VLOOKUP($A203,'MG Universe'!$A$2:$S$9990,7)</f>
        <v>43421</v>
      </c>
      <c r="H203" s="15">
        <f>VLOOKUP($A203,'MG Universe'!$A$2:$S$9990,8)</f>
        <v>0</v>
      </c>
      <c r="I203" s="15">
        <f>VLOOKUP($A203,'MG Universe'!$A$2:$S$9990,9)</f>
        <v>-0.38</v>
      </c>
      <c r="J203" s="15">
        <f>VLOOKUP($A203,'MG Universe'!$A$2:$S$9990,10)</f>
        <v>10.210000000000001</v>
      </c>
      <c r="K203" s="16" t="str">
        <f>VLOOKUP($A203,'MG Universe'!$A$2:$S$9990,11)</f>
        <v>N/A</v>
      </c>
      <c r="L203" s="78" t="str">
        <f>VLOOKUP($A203,'MG Universe'!$A$2:$S$9990,12)</f>
        <v>N/A</v>
      </c>
      <c r="M203" s="16">
        <f>VLOOKUP($A203,'MG Universe'!$A$2:$S$9990,13)</f>
        <v>8.2299999999999998E-2</v>
      </c>
      <c r="N203" s="79">
        <f>VLOOKUP($A203,'MG Universe'!$A$2:$S$9990,14)</f>
        <v>1</v>
      </c>
      <c r="O203" s="79">
        <f>VLOOKUP($A203,'MG Universe'!$A$2:$S$9990,15)</f>
        <v>1.66</v>
      </c>
      <c r="P203" s="15">
        <f>VLOOKUP($A203,'MG Universe'!$A$2:$S$9990,16)</f>
        <v>-16.920000000000002</v>
      </c>
      <c r="Q203" s="16">
        <f>VLOOKUP($A203,'MG Universe'!$A$2:$S$9990,17)</f>
        <v>-0.17680000000000001</v>
      </c>
      <c r="R203" s="80">
        <f>VLOOKUP($A203,'MG Universe'!$A$2:$S$9990,18)</f>
        <v>0</v>
      </c>
      <c r="S203" s="15">
        <f>VLOOKUP($A203,'MG Universe'!$A$2:$V$9990,19)</f>
        <v>0</v>
      </c>
      <c r="T203" s="15">
        <f>VLOOKUP($A203,'MG Universe'!$A$2:$V$9990,20)</f>
        <v>88807744271</v>
      </c>
      <c r="U203" s="15" t="str">
        <f>VLOOKUP($A203,'MG Universe'!$A$2:$V$9990,21)</f>
        <v>Large</v>
      </c>
      <c r="V203" s="15" t="str">
        <f>VLOOKUP($A203,'MG Universe'!$A$2:$V$9990,22)</f>
        <v>Conglomerates</v>
      </c>
    </row>
    <row r="204" spans="1:22" ht="15.75" thickBot="1" x14ac:dyDescent="0.3">
      <c r="A204" s="119" t="s">
        <v>698</v>
      </c>
      <c r="B204" s="12" t="str">
        <f>VLOOKUP($A204,'MG Universe'!$A$2:$S$9990,2)</f>
        <v>Gilead Sciences, Inc.</v>
      </c>
      <c r="C204" s="12" t="str">
        <f>VLOOKUP($A204,'MG Universe'!$A$2:$S$9990,3)</f>
        <v>B+</v>
      </c>
      <c r="D204" s="12" t="str">
        <f>VLOOKUP($A204,'MG Universe'!$A$2:$S$9990,4)</f>
        <v>D</v>
      </c>
      <c r="E204" s="12" t="str">
        <f>VLOOKUP($A204,'MG Universe'!$A$2:$S$9990,5)</f>
        <v>U</v>
      </c>
      <c r="F204" s="13" t="str">
        <f>VLOOKUP($A204,'MG Universe'!$A$2:$S$9990,6)</f>
        <v>DU</v>
      </c>
      <c r="G204" s="77">
        <f>VLOOKUP($A204,'MG Universe'!$A$2:$S$9990,7)</f>
        <v>43469</v>
      </c>
      <c r="H204" s="15">
        <f>VLOOKUP($A204,'MG Universe'!$A$2:$S$9990,8)</f>
        <v>244.68</v>
      </c>
      <c r="I204" s="15">
        <f>VLOOKUP($A204,'MG Universe'!$A$2:$S$9990,9)</f>
        <v>6.87</v>
      </c>
      <c r="J204" s="15">
        <f>VLOOKUP($A204,'MG Universe'!$A$2:$S$9990,10)</f>
        <v>70.05</v>
      </c>
      <c r="K204" s="16">
        <f>VLOOKUP($A204,'MG Universe'!$A$2:$S$9990,11)</f>
        <v>0.2863</v>
      </c>
      <c r="L204" s="78">
        <f>VLOOKUP($A204,'MG Universe'!$A$2:$S$9990,12)</f>
        <v>10.199999999999999</v>
      </c>
      <c r="M204" s="16">
        <f>VLOOKUP($A204,'MG Universe'!$A$2:$S$9990,13)</f>
        <v>2.9700000000000001E-2</v>
      </c>
      <c r="N204" s="79">
        <f>VLOOKUP($A204,'MG Universe'!$A$2:$S$9990,14)</f>
        <v>1.2</v>
      </c>
      <c r="O204" s="79">
        <f>VLOOKUP($A204,'MG Universe'!$A$2:$S$9990,15)</f>
        <v>3.45</v>
      </c>
      <c r="P204" s="15">
        <f>VLOOKUP($A204,'MG Universe'!$A$2:$S$9990,16)</f>
        <v>-4.88</v>
      </c>
      <c r="Q204" s="16">
        <f>VLOOKUP($A204,'MG Universe'!$A$2:$S$9990,17)</f>
        <v>8.5000000000000006E-3</v>
      </c>
      <c r="R204" s="80">
        <f>VLOOKUP($A204,'MG Universe'!$A$2:$S$9990,18)</f>
        <v>3</v>
      </c>
      <c r="S204" s="15">
        <f>VLOOKUP($A204,'MG Universe'!$A$2:$V$9990,19)</f>
        <v>44.37</v>
      </c>
      <c r="T204" s="15">
        <f>VLOOKUP($A204,'MG Universe'!$A$2:$V$9990,20)</f>
        <v>90618084947</v>
      </c>
      <c r="U204" s="15" t="str">
        <f>VLOOKUP($A204,'MG Universe'!$A$2:$V$9990,21)</f>
        <v>Large</v>
      </c>
      <c r="V204" s="15" t="str">
        <f>VLOOKUP($A204,'MG Universe'!$A$2:$V$9990,22)</f>
        <v>Pharmaceuticals</v>
      </c>
    </row>
    <row r="205" spans="1:22" ht="15.75" thickBot="1" x14ac:dyDescent="0.3">
      <c r="A205" s="119" t="s">
        <v>700</v>
      </c>
      <c r="B205" s="12" t="str">
        <f>VLOOKUP($A205,'MG Universe'!$A$2:$S$9990,2)</f>
        <v>General Mills, Inc.</v>
      </c>
      <c r="C205" s="12" t="str">
        <f>VLOOKUP($A205,'MG Universe'!$A$2:$S$9990,3)</f>
        <v>D+</v>
      </c>
      <c r="D205" s="12" t="str">
        <f>VLOOKUP($A205,'MG Universe'!$A$2:$S$9990,4)</f>
        <v>S</v>
      </c>
      <c r="E205" s="12" t="str">
        <f>VLOOKUP($A205,'MG Universe'!$A$2:$S$9990,5)</f>
        <v>O</v>
      </c>
      <c r="F205" s="13" t="str">
        <f>VLOOKUP($A205,'MG Universe'!$A$2:$S$9990,6)</f>
        <v>SO</v>
      </c>
      <c r="G205" s="77">
        <f>VLOOKUP($A205,'MG Universe'!$A$2:$S$9990,7)</f>
        <v>43227</v>
      </c>
      <c r="H205" s="15">
        <f>VLOOKUP($A205,'MG Universe'!$A$2:$S$9990,8)</f>
        <v>36.630000000000003</v>
      </c>
      <c r="I205" s="15">
        <f>VLOOKUP($A205,'MG Universe'!$A$2:$S$9990,9)</f>
        <v>3</v>
      </c>
      <c r="J205" s="15">
        <f>VLOOKUP($A205,'MG Universe'!$A$2:$S$9990,10)</f>
        <v>43.83</v>
      </c>
      <c r="K205" s="16">
        <f>VLOOKUP($A205,'MG Universe'!$A$2:$S$9990,11)</f>
        <v>1.1966000000000001</v>
      </c>
      <c r="L205" s="78">
        <f>VLOOKUP($A205,'MG Universe'!$A$2:$S$9990,12)</f>
        <v>14.61</v>
      </c>
      <c r="M205" s="16">
        <f>VLOOKUP($A205,'MG Universe'!$A$2:$S$9990,13)</f>
        <v>4.3799999999999999E-2</v>
      </c>
      <c r="N205" s="79">
        <f>VLOOKUP($A205,'MG Universe'!$A$2:$S$9990,14)</f>
        <v>0.8</v>
      </c>
      <c r="O205" s="79">
        <f>VLOOKUP($A205,'MG Universe'!$A$2:$S$9990,15)</f>
        <v>0.69</v>
      </c>
      <c r="P205" s="15">
        <f>VLOOKUP($A205,'MG Universe'!$A$2:$S$9990,16)</f>
        <v>-22.04</v>
      </c>
      <c r="Q205" s="16">
        <f>VLOOKUP($A205,'MG Universe'!$A$2:$S$9990,17)</f>
        <v>3.0599999999999999E-2</v>
      </c>
      <c r="R205" s="80">
        <f>VLOOKUP($A205,'MG Universe'!$A$2:$S$9990,18)</f>
        <v>13</v>
      </c>
      <c r="S205" s="15">
        <f>VLOOKUP($A205,'MG Universe'!$A$2:$V$9990,19)</f>
        <v>25.19</v>
      </c>
      <c r="T205" s="15">
        <f>VLOOKUP($A205,'MG Universe'!$A$2:$V$9990,20)</f>
        <v>26155509762</v>
      </c>
      <c r="U205" s="15" t="str">
        <f>VLOOKUP($A205,'MG Universe'!$A$2:$V$9990,21)</f>
        <v>Large</v>
      </c>
      <c r="V205" s="15" t="str">
        <f>VLOOKUP($A205,'MG Universe'!$A$2:$V$9990,22)</f>
        <v>Food Processing</v>
      </c>
    </row>
    <row r="206" spans="1:22" ht="15.75" thickBot="1" x14ac:dyDescent="0.3">
      <c r="A206" s="119" t="s">
        <v>702</v>
      </c>
      <c r="B206" s="12" t="str">
        <f>VLOOKUP($A206,'MG Universe'!$A$2:$S$9990,2)</f>
        <v>Corning Incorporated</v>
      </c>
      <c r="C206" s="12" t="str">
        <f>VLOOKUP($A206,'MG Universe'!$A$2:$S$9990,3)</f>
        <v>F</v>
      </c>
      <c r="D206" s="12" t="str">
        <f>VLOOKUP($A206,'MG Universe'!$A$2:$S$9990,4)</f>
        <v>S</v>
      </c>
      <c r="E206" s="12" t="str">
        <f>VLOOKUP($A206,'MG Universe'!$A$2:$S$9990,5)</f>
        <v>O</v>
      </c>
      <c r="F206" s="13" t="str">
        <f>VLOOKUP($A206,'MG Universe'!$A$2:$S$9990,6)</f>
        <v>SO</v>
      </c>
      <c r="G206" s="77">
        <f>VLOOKUP($A206,'MG Universe'!$A$2:$S$9990,7)</f>
        <v>43467</v>
      </c>
      <c r="H206" s="15">
        <f>VLOOKUP($A206,'MG Universe'!$A$2:$S$9990,8)</f>
        <v>1.02</v>
      </c>
      <c r="I206" s="15">
        <f>VLOOKUP($A206,'MG Universe'!$A$2:$S$9990,9)</f>
        <v>1.1499999999999999</v>
      </c>
      <c r="J206" s="15">
        <f>VLOOKUP($A206,'MG Universe'!$A$2:$S$9990,10)</f>
        <v>33.549999999999997</v>
      </c>
      <c r="K206" s="16">
        <f>VLOOKUP($A206,'MG Universe'!$A$2:$S$9990,11)</f>
        <v>32.892200000000003</v>
      </c>
      <c r="L206" s="78">
        <f>VLOOKUP($A206,'MG Universe'!$A$2:$S$9990,12)</f>
        <v>29.17</v>
      </c>
      <c r="M206" s="16">
        <f>VLOOKUP($A206,'MG Universe'!$A$2:$S$9990,13)</f>
        <v>1.8499999999999999E-2</v>
      </c>
      <c r="N206" s="79">
        <f>VLOOKUP($A206,'MG Universe'!$A$2:$S$9990,14)</f>
        <v>1.2</v>
      </c>
      <c r="O206" s="79">
        <f>VLOOKUP($A206,'MG Universe'!$A$2:$S$9990,15)</f>
        <v>2.13</v>
      </c>
      <c r="P206" s="15">
        <f>VLOOKUP($A206,'MG Universe'!$A$2:$S$9990,16)</f>
        <v>-6.22</v>
      </c>
      <c r="Q206" s="16">
        <f>VLOOKUP($A206,'MG Universe'!$A$2:$S$9990,17)</f>
        <v>0.10340000000000001</v>
      </c>
      <c r="R206" s="80">
        <f>VLOOKUP($A206,'MG Universe'!$A$2:$S$9990,18)</f>
        <v>7</v>
      </c>
      <c r="S206" s="15">
        <f>VLOOKUP($A206,'MG Universe'!$A$2:$V$9990,19)</f>
        <v>21.29</v>
      </c>
      <c r="T206" s="15">
        <f>VLOOKUP($A206,'MG Universe'!$A$2:$V$9990,20)</f>
        <v>26853392549</v>
      </c>
      <c r="U206" s="15" t="str">
        <f>VLOOKUP($A206,'MG Universe'!$A$2:$V$9990,21)</f>
        <v>Large</v>
      </c>
      <c r="V206" s="15" t="str">
        <f>VLOOKUP($A206,'MG Universe'!$A$2:$V$9990,22)</f>
        <v>IT Hardware</v>
      </c>
    </row>
    <row r="207" spans="1:22" ht="15.75" thickBot="1" x14ac:dyDescent="0.3">
      <c r="A207" s="119" t="s">
        <v>704</v>
      </c>
      <c r="B207" s="12" t="str">
        <f>VLOOKUP($A207,'MG Universe'!$A$2:$S$9990,2)</f>
        <v>General Motors Company</v>
      </c>
      <c r="C207" s="12" t="str">
        <f>VLOOKUP($A207,'MG Universe'!$A$2:$S$9990,3)</f>
        <v>B-</v>
      </c>
      <c r="D207" s="12" t="str">
        <f>VLOOKUP($A207,'MG Universe'!$A$2:$S$9990,4)</f>
        <v>S</v>
      </c>
      <c r="E207" s="12" t="str">
        <f>VLOOKUP($A207,'MG Universe'!$A$2:$S$9990,5)</f>
        <v>U</v>
      </c>
      <c r="F207" s="13" t="str">
        <f>VLOOKUP($A207,'MG Universe'!$A$2:$S$9990,6)</f>
        <v>SU</v>
      </c>
      <c r="G207" s="77">
        <f>VLOOKUP($A207,'MG Universe'!$A$2:$S$9990,7)</f>
        <v>43208</v>
      </c>
      <c r="H207" s="15">
        <f>VLOOKUP($A207,'MG Universe'!$A$2:$S$9990,8)</f>
        <v>55.96</v>
      </c>
      <c r="I207" s="15">
        <f>VLOOKUP($A207,'MG Universe'!$A$2:$S$9990,9)</f>
        <v>3.3</v>
      </c>
      <c r="J207" s="15">
        <f>VLOOKUP($A207,'MG Universe'!$A$2:$S$9990,10)</f>
        <v>38.93</v>
      </c>
      <c r="K207" s="16">
        <f>VLOOKUP($A207,'MG Universe'!$A$2:$S$9990,11)</f>
        <v>0.69569999999999999</v>
      </c>
      <c r="L207" s="78">
        <f>VLOOKUP($A207,'MG Universe'!$A$2:$S$9990,12)</f>
        <v>11.8</v>
      </c>
      <c r="M207" s="16">
        <f>VLOOKUP($A207,'MG Universe'!$A$2:$S$9990,13)</f>
        <v>3.9E-2</v>
      </c>
      <c r="N207" s="79">
        <f>VLOOKUP($A207,'MG Universe'!$A$2:$S$9990,14)</f>
        <v>1.3</v>
      </c>
      <c r="O207" s="79">
        <f>VLOOKUP($A207,'MG Universe'!$A$2:$S$9990,15)</f>
        <v>0.89</v>
      </c>
      <c r="P207" s="15">
        <f>VLOOKUP($A207,'MG Universe'!$A$2:$S$9990,16)</f>
        <v>-75.150000000000006</v>
      </c>
      <c r="Q207" s="16">
        <f>VLOOKUP($A207,'MG Universe'!$A$2:$S$9990,17)</f>
        <v>1.6500000000000001E-2</v>
      </c>
      <c r="R207" s="80">
        <f>VLOOKUP($A207,'MG Universe'!$A$2:$S$9990,18)</f>
        <v>4</v>
      </c>
      <c r="S207" s="15">
        <f>VLOOKUP($A207,'MG Universe'!$A$2:$V$9990,19)</f>
        <v>56.31</v>
      </c>
      <c r="T207" s="15">
        <f>VLOOKUP($A207,'MG Universe'!$A$2:$V$9990,20)</f>
        <v>54945919220</v>
      </c>
      <c r="U207" s="15" t="str">
        <f>VLOOKUP($A207,'MG Universe'!$A$2:$V$9990,21)</f>
        <v>Large</v>
      </c>
      <c r="V207" s="15" t="str">
        <f>VLOOKUP($A207,'MG Universe'!$A$2:$V$9990,22)</f>
        <v>Auto</v>
      </c>
    </row>
    <row r="208" spans="1:22" ht="15.75" thickBot="1" x14ac:dyDescent="0.3">
      <c r="A208" s="119" t="s">
        <v>710</v>
      </c>
      <c r="B208" s="12" t="str">
        <f>VLOOKUP($A208,'MG Universe'!$A$2:$S$9990,2)</f>
        <v>Alphabet Inc</v>
      </c>
      <c r="C208" s="12" t="str">
        <f>VLOOKUP($A208,'MG Universe'!$A$2:$S$9990,3)</f>
        <v>C</v>
      </c>
      <c r="D208" s="12" t="str">
        <f>VLOOKUP($A208,'MG Universe'!$A$2:$S$9990,4)</f>
        <v>E</v>
      </c>
      <c r="E208" s="12" t="str">
        <f>VLOOKUP($A208,'MG Universe'!$A$2:$S$9990,5)</f>
        <v>O</v>
      </c>
      <c r="F208" s="13" t="str">
        <f>VLOOKUP($A208,'MG Universe'!$A$2:$S$9990,6)</f>
        <v>EO</v>
      </c>
      <c r="G208" s="77">
        <f>VLOOKUP($A208,'MG Universe'!$A$2:$S$9990,7)</f>
        <v>43477</v>
      </c>
      <c r="H208" s="15">
        <f>VLOOKUP($A208,'MG Universe'!$A$2:$S$9990,8)</f>
        <v>729.6</v>
      </c>
      <c r="I208" s="15">
        <f>VLOOKUP($A208,'MG Universe'!$A$2:$S$9990,9)</f>
        <v>28.31</v>
      </c>
      <c r="J208" s="15">
        <f>VLOOKUP($A208,'MG Universe'!$A$2:$S$9990,10)</f>
        <v>1006.94</v>
      </c>
      <c r="K208" s="16">
        <f>VLOOKUP($A208,'MG Universe'!$A$2:$S$9990,11)</f>
        <v>1.4691000000000001</v>
      </c>
      <c r="L208" s="78">
        <f>VLOOKUP($A208,'MG Universe'!$A$2:$S$9990,12)</f>
        <v>36.36</v>
      </c>
      <c r="M208" s="16">
        <f>VLOOKUP($A208,'MG Universe'!$A$2:$S$9990,13)</f>
        <v>0</v>
      </c>
      <c r="N208" s="79">
        <f>VLOOKUP($A208,'MG Universe'!$A$2:$S$9990,14)</f>
        <v>1</v>
      </c>
      <c r="O208" s="79">
        <f>VLOOKUP($A208,'MG Universe'!$A$2:$S$9990,15)</f>
        <v>4.1399999999999997</v>
      </c>
      <c r="P208" s="15">
        <f>VLOOKUP($A208,'MG Universe'!$A$2:$S$9990,16)</f>
        <v>103.9</v>
      </c>
      <c r="Q208" s="16">
        <f>VLOOKUP($A208,'MG Universe'!$A$2:$S$9990,17)</f>
        <v>0.13930000000000001</v>
      </c>
      <c r="R208" s="80">
        <f>VLOOKUP($A208,'MG Universe'!$A$2:$S$9990,18)</f>
        <v>0</v>
      </c>
      <c r="S208" s="15">
        <f>VLOOKUP($A208,'MG Universe'!$A$2:$V$9990,19)</f>
        <v>447.56</v>
      </c>
      <c r="T208" s="15">
        <f>VLOOKUP($A208,'MG Universe'!$A$2:$V$9990,20)</f>
        <v>699462067006</v>
      </c>
      <c r="U208" s="15" t="str">
        <f>VLOOKUP($A208,'MG Universe'!$A$2:$V$9990,21)</f>
        <v>Large</v>
      </c>
      <c r="V208" s="15" t="str">
        <f>VLOOKUP($A208,'MG Universe'!$A$2:$V$9990,22)</f>
        <v>Software</v>
      </c>
    </row>
    <row r="209" spans="1:22" ht="15.75" thickBot="1" x14ac:dyDescent="0.3">
      <c r="A209" s="119" t="s">
        <v>712</v>
      </c>
      <c r="B209" s="12" t="str">
        <f>VLOOKUP($A209,'MG Universe'!$A$2:$S$9990,2)</f>
        <v>Alphabet Inc Class A</v>
      </c>
      <c r="C209" s="12" t="str">
        <f>VLOOKUP($A209,'MG Universe'!$A$2:$S$9990,3)</f>
        <v>C</v>
      </c>
      <c r="D209" s="12" t="str">
        <f>VLOOKUP($A209,'MG Universe'!$A$2:$S$9990,4)</f>
        <v>E</v>
      </c>
      <c r="E209" s="12" t="str">
        <f>VLOOKUP($A209,'MG Universe'!$A$2:$S$9990,5)</f>
        <v>O</v>
      </c>
      <c r="F209" s="13" t="str">
        <f>VLOOKUP($A209,'MG Universe'!$A$2:$S$9990,6)</f>
        <v>EO</v>
      </c>
      <c r="G209" s="77">
        <f>VLOOKUP($A209,'MG Universe'!$A$2:$S$9990,7)</f>
        <v>43477</v>
      </c>
      <c r="H209" s="15">
        <f>VLOOKUP($A209,'MG Universe'!$A$2:$S$9990,8)</f>
        <v>729.6</v>
      </c>
      <c r="I209" s="15">
        <f>VLOOKUP($A209,'MG Universe'!$A$2:$S$9990,9)</f>
        <v>28.31</v>
      </c>
      <c r="J209" s="15">
        <f>VLOOKUP($A209,'MG Universe'!$A$2:$S$9990,10)</f>
        <v>1141.42</v>
      </c>
      <c r="K209" s="16">
        <f>VLOOKUP($A209,'MG Universe'!$A$2:$S$9990,11)</f>
        <v>1.5644</v>
      </c>
      <c r="L209" s="78">
        <f>VLOOKUP($A209,'MG Universe'!$A$2:$S$9990,12)</f>
        <v>40.32</v>
      </c>
      <c r="M209" s="16">
        <f>VLOOKUP($A209,'MG Universe'!$A$2:$S$9990,13)</f>
        <v>0</v>
      </c>
      <c r="N209" s="79">
        <f>VLOOKUP($A209,'MG Universe'!$A$2:$S$9990,14)</f>
        <v>1.1000000000000001</v>
      </c>
      <c r="O209" s="79">
        <f>VLOOKUP($A209,'MG Universe'!$A$2:$S$9990,15)</f>
        <v>4.1399999999999997</v>
      </c>
      <c r="P209" s="15">
        <f>VLOOKUP($A209,'MG Universe'!$A$2:$S$9990,16)</f>
        <v>103.9</v>
      </c>
      <c r="Q209" s="16">
        <f>VLOOKUP($A209,'MG Universe'!$A$2:$S$9990,17)</f>
        <v>0.15909999999999999</v>
      </c>
      <c r="R209" s="80">
        <f>VLOOKUP($A209,'MG Universe'!$A$2:$S$9990,18)</f>
        <v>0</v>
      </c>
      <c r="S209" s="15">
        <f>VLOOKUP($A209,'MG Universe'!$A$2:$V$9990,19)</f>
        <v>447.56</v>
      </c>
      <c r="T209" s="15">
        <f>VLOOKUP($A209,'MG Universe'!$A$2:$V$9990,20)</f>
        <v>791011167258</v>
      </c>
      <c r="U209" s="15" t="str">
        <f>VLOOKUP($A209,'MG Universe'!$A$2:$V$9990,21)</f>
        <v>Large</v>
      </c>
      <c r="V209" s="15" t="str">
        <f>VLOOKUP($A209,'MG Universe'!$A$2:$V$9990,22)</f>
        <v>Software</v>
      </c>
    </row>
    <row r="210" spans="1:22" ht="15.75" thickBot="1" x14ac:dyDescent="0.3">
      <c r="A210" s="119" t="s">
        <v>714</v>
      </c>
      <c r="B210" s="12" t="str">
        <f>VLOOKUP($A210,'MG Universe'!$A$2:$S$9990,2)</f>
        <v>Genuine Parts Company</v>
      </c>
      <c r="C210" s="12" t="str">
        <f>VLOOKUP($A210,'MG Universe'!$A$2:$S$9990,3)</f>
        <v>C</v>
      </c>
      <c r="D210" s="12" t="str">
        <f>VLOOKUP($A210,'MG Universe'!$A$2:$S$9990,4)</f>
        <v>S</v>
      </c>
      <c r="E210" s="12" t="str">
        <f>VLOOKUP($A210,'MG Universe'!$A$2:$S$9990,5)</f>
        <v>O</v>
      </c>
      <c r="F210" s="13" t="str">
        <f>VLOOKUP($A210,'MG Universe'!$A$2:$S$9990,6)</f>
        <v>SO</v>
      </c>
      <c r="G210" s="77">
        <f>VLOOKUP($A210,'MG Universe'!$A$2:$S$9990,7)</f>
        <v>43469</v>
      </c>
      <c r="H210" s="15">
        <f>VLOOKUP($A210,'MG Universe'!$A$2:$S$9990,8)</f>
        <v>60.34</v>
      </c>
      <c r="I210" s="15">
        <f>VLOOKUP($A210,'MG Universe'!$A$2:$S$9990,9)</f>
        <v>4.79</v>
      </c>
      <c r="J210" s="15">
        <f>VLOOKUP($A210,'MG Universe'!$A$2:$S$9990,10)</f>
        <v>101.39</v>
      </c>
      <c r="K210" s="16">
        <f>VLOOKUP($A210,'MG Universe'!$A$2:$S$9990,11)</f>
        <v>1.6802999999999999</v>
      </c>
      <c r="L210" s="78">
        <f>VLOOKUP($A210,'MG Universe'!$A$2:$S$9990,12)</f>
        <v>21.17</v>
      </c>
      <c r="M210" s="16">
        <f>VLOOKUP($A210,'MG Universe'!$A$2:$S$9990,13)</f>
        <v>2.6599999999999999E-2</v>
      </c>
      <c r="N210" s="79">
        <f>VLOOKUP($A210,'MG Universe'!$A$2:$S$9990,14)</f>
        <v>1</v>
      </c>
      <c r="O210" s="79">
        <f>VLOOKUP($A210,'MG Universe'!$A$2:$S$9990,15)</f>
        <v>1.33</v>
      </c>
      <c r="P210" s="15">
        <f>VLOOKUP($A210,'MG Universe'!$A$2:$S$9990,16)</f>
        <v>-9.7899999999999991</v>
      </c>
      <c r="Q210" s="16">
        <f>VLOOKUP($A210,'MG Universe'!$A$2:$S$9990,17)</f>
        <v>6.3299999999999995E-2</v>
      </c>
      <c r="R210" s="80">
        <f>VLOOKUP($A210,'MG Universe'!$A$2:$S$9990,18)</f>
        <v>20</v>
      </c>
      <c r="S210" s="15">
        <f>VLOOKUP($A210,'MG Universe'!$A$2:$V$9990,19)</f>
        <v>53.66</v>
      </c>
      <c r="T210" s="15">
        <f>VLOOKUP($A210,'MG Universe'!$A$2:$V$9990,20)</f>
        <v>14879894920</v>
      </c>
      <c r="U210" s="15" t="str">
        <f>VLOOKUP($A210,'MG Universe'!$A$2:$V$9990,21)</f>
        <v>Large</v>
      </c>
      <c r="V210" s="15" t="str">
        <f>VLOOKUP($A210,'MG Universe'!$A$2:$V$9990,22)</f>
        <v>Auto</v>
      </c>
    </row>
    <row r="211" spans="1:22" ht="15.75" thickBot="1" x14ac:dyDescent="0.3">
      <c r="A211" s="119" t="s">
        <v>716</v>
      </c>
      <c r="B211" s="12" t="str">
        <f>VLOOKUP($A211,'MG Universe'!$A$2:$S$9990,2)</f>
        <v>Global Payments Inc</v>
      </c>
      <c r="C211" s="12" t="str">
        <f>VLOOKUP($A211,'MG Universe'!$A$2:$S$9990,3)</f>
        <v>D</v>
      </c>
      <c r="D211" s="12" t="str">
        <f>VLOOKUP($A211,'MG Universe'!$A$2:$S$9990,4)</f>
        <v>S</v>
      </c>
      <c r="E211" s="12" t="str">
        <f>VLOOKUP($A211,'MG Universe'!$A$2:$S$9990,5)</f>
        <v>F</v>
      </c>
      <c r="F211" s="13" t="str">
        <f>VLOOKUP($A211,'MG Universe'!$A$2:$S$9990,6)</f>
        <v>SF</v>
      </c>
      <c r="G211" s="77">
        <f>VLOOKUP($A211,'MG Universe'!$A$2:$S$9990,7)</f>
        <v>43258</v>
      </c>
      <c r="H211" s="15">
        <f>VLOOKUP($A211,'MG Universe'!$A$2:$S$9990,8)</f>
        <v>125.43</v>
      </c>
      <c r="I211" s="15">
        <f>VLOOKUP($A211,'MG Universe'!$A$2:$S$9990,9)</f>
        <v>3.26</v>
      </c>
      <c r="J211" s="15">
        <f>VLOOKUP($A211,'MG Universe'!$A$2:$S$9990,10)</f>
        <v>115.12</v>
      </c>
      <c r="K211" s="16">
        <f>VLOOKUP($A211,'MG Universe'!$A$2:$S$9990,11)</f>
        <v>0.91779999999999995</v>
      </c>
      <c r="L211" s="78">
        <f>VLOOKUP($A211,'MG Universe'!$A$2:$S$9990,12)</f>
        <v>35.31</v>
      </c>
      <c r="M211" s="16">
        <f>VLOOKUP($A211,'MG Universe'!$A$2:$S$9990,13)</f>
        <v>2.9999999999999997E-4</v>
      </c>
      <c r="N211" s="79">
        <f>VLOOKUP($A211,'MG Universe'!$A$2:$S$9990,14)</f>
        <v>1.2</v>
      </c>
      <c r="O211" s="79">
        <f>VLOOKUP($A211,'MG Universe'!$A$2:$S$9990,15)</f>
        <v>1.06</v>
      </c>
      <c r="P211" s="15">
        <f>VLOOKUP($A211,'MG Universe'!$A$2:$S$9990,16)</f>
        <v>-28.78</v>
      </c>
      <c r="Q211" s="16">
        <f>VLOOKUP($A211,'MG Universe'!$A$2:$S$9990,17)</f>
        <v>0.1341</v>
      </c>
      <c r="R211" s="80">
        <f>VLOOKUP($A211,'MG Universe'!$A$2:$S$9990,18)</f>
        <v>1</v>
      </c>
      <c r="S211" s="15">
        <f>VLOOKUP($A211,'MG Universe'!$A$2:$V$9990,19)</f>
        <v>51.68</v>
      </c>
      <c r="T211" s="15">
        <f>VLOOKUP($A211,'MG Universe'!$A$2:$V$9990,20)</f>
        <v>18213480994</v>
      </c>
      <c r="U211" s="15" t="str">
        <f>VLOOKUP($A211,'MG Universe'!$A$2:$V$9990,21)</f>
        <v>Large</v>
      </c>
      <c r="V211" s="15" t="str">
        <f>VLOOKUP($A211,'MG Universe'!$A$2:$V$9990,22)</f>
        <v>Business Support</v>
      </c>
    </row>
    <row r="212" spans="1:22" ht="15.75" thickBot="1" x14ac:dyDescent="0.3">
      <c r="A212" s="119" t="s">
        <v>720</v>
      </c>
      <c r="B212" s="12" t="str">
        <f>VLOOKUP($A212,'MG Universe'!$A$2:$S$9990,2)</f>
        <v>Gap Inc</v>
      </c>
      <c r="C212" s="12" t="str">
        <f>VLOOKUP($A212,'MG Universe'!$A$2:$S$9990,3)</f>
        <v>C+</v>
      </c>
      <c r="D212" s="12" t="str">
        <f>VLOOKUP($A212,'MG Universe'!$A$2:$S$9990,4)</f>
        <v>E</v>
      </c>
      <c r="E212" s="12" t="str">
        <f>VLOOKUP($A212,'MG Universe'!$A$2:$S$9990,5)</f>
        <v>O</v>
      </c>
      <c r="F212" s="13" t="str">
        <f>VLOOKUP($A212,'MG Universe'!$A$2:$S$9990,6)</f>
        <v>EO</v>
      </c>
      <c r="G212" s="77">
        <f>VLOOKUP($A212,'MG Universe'!$A$2:$S$9990,7)</f>
        <v>43230</v>
      </c>
      <c r="H212" s="15">
        <f>VLOOKUP($A212,'MG Universe'!$A$2:$S$9990,8)</f>
        <v>10.49</v>
      </c>
      <c r="I212" s="15">
        <f>VLOOKUP($A212,'MG Universe'!$A$2:$S$9990,9)</f>
        <v>2.1800000000000002</v>
      </c>
      <c r="J212" s="15">
        <f>VLOOKUP($A212,'MG Universe'!$A$2:$S$9990,10)</f>
        <v>25.28</v>
      </c>
      <c r="K212" s="16">
        <f>VLOOKUP($A212,'MG Universe'!$A$2:$S$9990,11)</f>
        <v>2.4098999999999999</v>
      </c>
      <c r="L212" s="78">
        <f>VLOOKUP($A212,'MG Universe'!$A$2:$S$9990,12)</f>
        <v>11.6</v>
      </c>
      <c r="M212" s="16">
        <f>VLOOKUP($A212,'MG Universe'!$A$2:$S$9990,13)</f>
        <v>3.6400000000000002E-2</v>
      </c>
      <c r="N212" s="79">
        <f>VLOOKUP($A212,'MG Universe'!$A$2:$S$9990,14)</f>
        <v>0.6</v>
      </c>
      <c r="O212" s="79">
        <f>VLOOKUP($A212,'MG Universe'!$A$2:$S$9990,15)</f>
        <v>1.86</v>
      </c>
      <c r="P212" s="15">
        <f>VLOOKUP($A212,'MG Universe'!$A$2:$S$9990,16)</f>
        <v>-0.7</v>
      </c>
      <c r="Q212" s="16">
        <f>VLOOKUP($A212,'MG Universe'!$A$2:$S$9990,17)</f>
        <v>1.55E-2</v>
      </c>
      <c r="R212" s="80">
        <f>VLOOKUP($A212,'MG Universe'!$A$2:$S$9990,18)</f>
        <v>0</v>
      </c>
      <c r="S212" s="15">
        <f>VLOOKUP($A212,'MG Universe'!$A$2:$V$9990,19)</f>
        <v>20.49</v>
      </c>
      <c r="T212" s="15">
        <f>VLOOKUP($A212,'MG Universe'!$A$2:$V$9990,20)</f>
        <v>9642651781</v>
      </c>
      <c r="U212" s="15" t="str">
        <f>VLOOKUP($A212,'MG Universe'!$A$2:$V$9990,21)</f>
        <v>Mid</v>
      </c>
      <c r="V212" s="15" t="str">
        <f>VLOOKUP($A212,'MG Universe'!$A$2:$V$9990,22)</f>
        <v>Apparel</v>
      </c>
    </row>
    <row r="213" spans="1:22" ht="15.75" thickBot="1" x14ac:dyDescent="0.3">
      <c r="A213" s="119" t="s">
        <v>722</v>
      </c>
      <c r="B213" s="12" t="str">
        <f>VLOOKUP($A213,'MG Universe'!$A$2:$S$9990,2)</f>
        <v>Garmin Ltd.</v>
      </c>
      <c r="C213" s="12" t="str">
        <f>VLOOKUP($A213,'MG Universe'!$A$2:$S$9990,3)</f>
        <v>C+</v>
      </c>
      <c r="D213" s="12" t="str">
        <f>VLOOKUP($A213,'MG Universe'!$A$2:$S$9990,4)</f>
        <v>E</v>
      </c>
      <c r="E213" s="12" t="str">
        <f>VLOOKUP($A213,'MG Universe'!$A$2:$S$9990,5)</f>
        <v>O</v>
      </c>
      <c r="F213" s="13" t="str">
        <f>VLOOKUP($A213,'MG Universe'!$A$2:$S$9990,6)</f>
        <v>EO</v>
      </c>
      <c r="G213" s="77">
        <f>VLOOKUP($A213,'MG Universe'!$A$2:$S$9990,7)</f>
        <v>43262</v>
      </c>
      <c r="H213" s="15">
        <f>VLOOKUP($A213,'MG Universe'!$A$2:$S$9990,8)</f>
        <v>39.96</v>
      </c>
      <c r="I213" s="15">
        <f>VLOOKUP($A213,'MG Universe'!$A$2:$S$9990,9)</f>
        <v>2.98</v>
      </c>
      <c r="J213" s="15">
        <f>VLOOKUP($A213,'MG Universe'!$A$2:$S$9990,10)</f>
        <v>69.569999999999993</v>
      </c>
      <c r="K213" s="16">
        <f>VLOOKUP($A213,'MG Universe'!$A$2:$S$9990,11)</f>
        <v>1.7410000000000001</v>
      </c>
      <c r="L213" s="78">
        <f>VLOOKUP($A213,'MG Universe'!$A$2:$S$9990,12)</f>
        <v>23.35</v>
      </c>
      <c r="M213" s="16">
        <f>VLOOKUP($A213,'MG Universe'!$A$2:$S$9990,13)</f>
        <v>2.93E-2</v>
      </c>
      <c r="N213" s="79">
        <f>VLOOKUP($A213,'MG Universe'!$A$2:$S$9990,14)</f>
        <v>0.9</v>
      </c>
      <c r="O213" s="79">
        <f>VLOOKUP($A213,'MG Universe'!$A$2:$S$9990,15)</f>
        <v>3.93</v>
      </c>
      <c r="P213" s="15">
        <f>VLOOKUP($A213,'MG Universe'!$A$2:$S$9990,16)</f>
        <v>7.04</v>
      </c>
      <c r="Q213" s="16">
        <f>VLOOKUP($A213,'MG Universe'!$A$2:$S$9990,17)</f>
        <v>7.4200000000000002E-2</v>
      </c>
      <c r="R213" s="80">
        <f>VLOOKUP($A213,'MG Universe'!$A$2:$S$9990,18)</f>
        <v>8</v>
      </c>
      <c r="S213" s="15">
        <f>VLOOKUP($A213,'MG Universe'!$A$2:$V$9990,19)</f>
        <v>37.24</v>
      </c>
      <c r="T213" s="15">
        <f>VLOOKUP($A213,'MG Universe'!$A$2:$V$9990,20)</f>
        <v>13135442072</v>
      </c>
      <c r="U213" s="15" t="str">
        <f>VLOOKUP($A213,'MG Universe'!$A$2:$V$9990,21)</f>
        <v>Large</v>
      </c>
      <c r="V213" s="15" t="str">
        <f>VLOOKUP($A213,'MG Universe'!$A$2:$V$9990,22)</f>
        <v>IT Hardware</v>
      </c>
    </row>
    <row r="214" spans="1:22" ht="15.75" thickBot="1" x14ac:dyDescent="0.3">
      <c r="A214" s="119" t="s">
        <v>724</v>
      </c>
      <c r="B214" s="12" t="str">
        <f>VLOOKUP($A214,'MG Universe'!$A$2:$S$9990,2)</f>
        <v>Goldman Sachs Group Inc</v>
      </c>
      <c r="C214" s="12" t="str">
        <f>VLOOKUP($A214,'MG Universe'!$A$2:$S$9990,3)</f>
        <v>B</v>
      </c>
      <c r="D214" s="12" t="str">
        <f>VLOOKUP($A214,'MG Universe'!$A$2:$S$9990,4)</f>
        <v>E</v>
      </c>
      <c r="E214" s="12" t="str">
        <f>VLOOKUP($A214,'MG Universe'!$A$2:$S$9990,5)</f>
        <v>F</v>
      </c>
      <c r="F214" s="13" t="str">
        <f>VLOOKUP($A214,'MG Universe'!$A$2:$S$9990,6)</f>
        <v>EF</v>
      </c>
      <c r="G214" s="77">
        <f>VLOOKUP($A214,'MG Universe'!$A$2:$S$9990,7)</f>
        <v>43421</v>
      </c>
      <c r="H214" s="15">
        <f>VLOOKUP($A214,'MG Universe'!$A$2:$S$9990,8)</f>
        <v>236.89</v>
      </c>
      <c r="I214" s="15">
        <f>VLOOKUP($A214,'MG Universe'!$A$2:$S$9990,9)</f>
        <v>16.77</v>
      </c>
      <c r="J214" s="15">
        <f>VLOOKUP($A214,'MG Universe'!$A$2:$S$9990,10)</f>
        <v>197.72</v>
      </c>
      <c r="K214" s="16">
        <f>VLOOKUP($A214,'MG Universe'!$A$2:$S$9990,11)</f>
        <v>0.83460000000000001</v>
      </c>
      <c r="L214" s="78">
        <f>VLOOKUP($A214,'MG Universe'!$A$2:$S$9990,12)</f>
        <v>11.79</v>
      </c>
      <c r="M214" s="16">
        <f>VLOOKUP($A214,'MG Universe'!$A$2:$S$9990,13)</f>
        <v>1.47E-2</v>
      </c>
      <c r="N214" s="79">
        <f>VLOOKUP($A214,'MG Universe'!$A$2:$S$9990,14)</f>
        <v>1.2</v>
      </c>
      <c r="O214" s="79" t="str">
        <f>VLOOKUP($A214,'MG Universe'!$A$2:$S$9990,15)</f>
        <v>N/A</v>
      </c>
      <c r="P214" s="15" t="str">
        <f>VLOOKUP($A214,'MG Universe'!$A$2:$S$9990,16)</f>
        <v>N/A</v>
      </c>
      <c r="Q214" s="16">
        <f>VLOOKUP($A214,'MG Universe'!$A$2:$S$9990,17)</f>
        <v>1.6500000000000001E-2</v>
      </c>
      <c r="R214" s="80">
        <f>VLOOKUP($A214,'MG Universe'!$A$2:$S$9990,18)</f>
        <v>6</v>
      </c>
      <c r="S214" s="15">
        <f>VLOOKUP($A214,'MG Universe'!$A$2:$V$9990,19)</f>
        <v>325.35000000000002</v>
      </c>
      <c r="T214" s="15">
        <f>VLOOKUP($A214,'MG Universe'!$A$2:$V$9990,20)</f>
        <v>73546640418</v>
      </c>
      <c r="U214" s="15" t="str">
        <f>VLOOKUP($A214,'MG Universe'!$A$2:$V$9990,21)</f>
        <v>Large</v>
      </c>
      <c r="V214" s="15" t="str">
        <f>VLOOKUP($A214,'MG Universe'!$A$2:$V$9990,22)</f>
        <v>Financial Services</v>
      </c>
    </row>
    <row r="215" spans="1:22" ht="15.75" thickBot="1" x14ac:dyDescent="0.3">
      <c r="A215" s="119" t="s">
        <v>726</v>
      </c>
      <c r="B215" s="12" t="str">
        <f>VLOOKUP($A215,'MG Universe'!$A$2:$S$9990,2)</f>
        <v>Goodyear Tire &amp; Rubber Co</v>
      </c>
      <c r="C215" s="12" t="str">
        <f>VLOOKUP($A215,'MG Universe'!$A$2:$S$9990,3)</f>
        <v>C</v>
      </c>
      <c r="D215" s="12" t="str">
        <f>VLOOKUP($A215,'MG Universe'!$A$2:$S$9990,4)</f>
        <v>S</v>
      </c>
      <c r="E215" s="12" t="str">
        <f>VLOOKUP($A215,'MG Universe'!$A$2:$S$9990,5)</f>
        <v>O</v>
      </c>
      <c r="F215" s="13" t="str">
        <f>VLOOKUP($A215,'MG Universe'!$A$2:$S$9990,6)</f>
        <v>SO</v>
      </c>
      <c r="G215" s="77">
        <f>VLOOKUP($A215,'MG Universe'!$A$2:$S$9990,7)</f>
        <v>43486</v>
      </c>
      <c r="H215" s="15">
        <f>VLOOKUP($A215,'MG Universe'!$A$2:$S$9990,8)</f>
        <v>7.71</v>
      </c>
      <c r="I215" s="15">
        <f>VLOOKUP($A215,'MG Universe'!$A$2:$S$9990,9)</f>
        <v>3.04</v>
      </c>
      <c r="J215" s="15">
        <f>VLOOKUP($A215,'MG Universe'!$A$2:$S$9990,10)</f>
        <v>21</v>
      </c>
      <c r="K215" s="16">
        <f>VLOOKUP($A215,'MG Universe'!$A$2:$S$9990,11)</f>
        <v>2.7237</v>
      </c>
      <c r="L215" s="78">
        <f>VLOOKUP($A215,'MG Universe'!$A$2:$S$9990,12)</f>
        <v>6.91</v>
      </c>
      <c r="M215" s="16">
        <f>VLOOKUP($A215,'MG Universe'!$A$2:$S$9990,13)</f>
        <v>2.1000000000000001E-2</v>
      </c>
      <c r="N215" s="79">
        <f>VLOOKUP($A215,'MG Universe'!$A$2:$S$9990,14)</f>
        <v>1.6</v>
      </c>
      <c r="O215" s="79">
        <f>VLOOKUP($A215,'MG Universe'!$A$2:$S$9990,15)</f>
        <v>1.34</v>
      </c>
      <c r="P215" s="15">
        <f>VLOOKUP($A215,'MG Universe'!$A$2:$S$9990,16)</f>
        <v>-24.53</v>
      </c>
      <c r="Q215" s="16">
        <f>VLOOKUP($A215,'MG Universe'!$A$2:$S$9990,17)</f>
        <v>-8.0000000000000002E-3</v>
      </c>
      <c r="R215" s="80">
        <f>VLOOKUP($A215,'MG Universe'!$A$2:$S$9990,18)</f>
        <v>5</v>
      </c>
      <c r="S215" s="15">
        <f>VLOOKUP($A215,'MG Universe'!$A$2:$V$9990,19)</f>
        <v>35.79</v>
      </c>
      <c r="T215" s="15">
        <f>VLOOKUP($A215,'MG Universe'!$A$2:$V$9990,20)</f>
        <v>4893210000</v>
      </c>
      <c r="U215" s="15" t="str">
        <f>VLOOKUP($A215,'MG Universe'!$A$2:$V$9990,21)</f>
        <v>Mid</v>
      </c>
      <c r="V215" s="15" t="str">
        <f>VLOOKUP($A215,'MG Universe'!$A$2:$V$9990,22)</f>
        <v>Auto</v>
      </c>
    </row>
    <row r="216" spans="1:22" ht="15.75" thickBot="1" x14ac:dyDescent="0.3">
      <c r="A216" s="119" t="s">
        <v>728</v>
      </c>
      <c r="B216" s="12" t="str">
        <f>VLOOKUP($A216,'MG Universe'!$A$2:$S$9990,2)</f>
        <v>W W Grainger Inc</v>
      </c>
      <c r="C216" s="12" t="str">
        <f>VLOOKUP($A216,'MG Universe'!$A$2:$S$9990,3)</f>
        <v>C+</v>
      </c>
      <c r="D216" s="12" t="str">
        <f>VLOOKUP($A216,'MG Universe'!$A$2:$S$9990,4)</f>
        <v>E</v>
      </c>
      <c r="E216" s="12" t="str">
        <f>VLOOKUP($A216,'MG Universe'!$A$2:$S$9990,5)</f>
        <v>O</v>
      </c>
      <c r="F216" s="13" t="str">
        <f>VLOOKUP($A216,'MG Universe'!$A$2:$S$9990,6)</f>
        <v>EO</v>
      </c>
      <c r="G216" s="77">
        <f>VLOOKUP($A216,'MG Universe'!$A$2:$S$9990,7)</f>
        <v>43226</v>
      </c>
      <c r="H216" s="15">
        <f>VLOOKUP($A216,'MG Universe'!$A$2:$S$9990,8)</f>
        <v>140.4</v>
      </c>
      <c r="I216" s="15">
        <f>VLOOKUP($A216,'MG Universe'!$A$2:$S$9990,9)</f>
        <v>11.6</v>
      </c>
      <c r="J216" s="15">
        <f>VLOOKUP($A216,'MG Universe'!$A$2:$S$9990,10)</f>
        <v>298.61</v>
      </c>
      <c r="K216" s="16">
        <f>VLOOKUP($A216,'MG Universe'!$A$2:$S$9990,11)</f>
        <v>2.1269</v>
      </c>
      <c r="L216" s="78">
        <f>VLOOKUP($A216,'MG Universe'!$A$2:$S$9990,12)</f>
        <v>25.74</v>
      </c>
      <c r="M216" s="16">
        <f>VLOOKUP($A216,'MG Universe'!$A$2:$S$9990,13)</f>
        <v>1.6899999999999998E-2</v>
      </c>
      <c r="N216" s="79">
        <f>VLOOKUP($A216,'MG Universe'!$A$2:$S$9990,14)</f>
        <v>1</v>
      </c>
      <c r="O216" s="79">
        <f>VLOOKUP($A216,'MG Universe'!$A$2:$S$9990,15)</f>
        <v>2.2000000000000002</v>
      </c>
      <c r="P216" s="15">
        <f>VLOOKUP($A216,'MG Universe'!$A$2:$S$9990,16)</f>
        <v>-14.63</v>
      </c>
      <c r="Q216" s="16">
        <f>VLOOKUP($A216,'MG Universe'!$A$2:$S$9990,17)</f>
        <v>8.6199999999999999E-2</v>
      </c>
      <c r="R216" s="80">
        <f>VLOOKUP($A216,'MG Universe'!$A$2:$S$9990,18)</f>
        <v>20</v>
      </c>
      <c r="S216" s="15">
        <f>VLOOKUP($A216,'MG Universe'!$A$2:$V$9990,19)</f>
        <v>97.04</v>
      </c>
      <c r="T216" s="15">
        <f>VLOOKUP($A216,'MG Universe'!$A$2:$V$9990,20)</f>
        <v>16680951001</v>
      </c>
      <c r="U216" s="15" t="str">
        <f>VLOOKUP($A216,'MG Universe'!$A$2:$V$9990,21)</f>
        <v>Large</v>
      </c>
      <c r="V216" s="15" t="str">
        <f>VLOOKUP($A216,'MG Universe'!$A$2:$V$9990,22)</f>
        <v>Machinery</v>
      </c>
    </row>
    <row r="217" spans="1:22" ht="15.75" thickBot="1" x14ac:dyDescent="0.3">
      <c r="A217" s="119" t="s">
        <v>730</v>
      </c>
      <c r="B217" s="12" t="str">
        <f>VLOOKUP($A217,'MG Universe'!$A$2:$S$9990,2)</f>
        <v>Halliburton Company</v>
      </c>
      <c r="C217" s="12" t="str">
        <f>VLOOKUP($A217,'MG Universe'!$A$2:$S$9990,3)</f>
        <v>D</v>
      </c>
      <c r="D217" s="12" t="str">
        <f>VLOOKUP($A217,'MG Universe'!$A$2:$S$9990,4)</f>
        <v>S</v>
      </c>
      <c r="E217" s="12" t="str">
        <f>VLOOKUP($A217,'MG Universe'!$A$2:$S$9990,5)</f>
        <v>O</v>
      </c>
      <c r="F217" s="13" t="str">
        <f>VLOOKUP($A217,'MG Universe'!$A$2:$S$9990,6)</f>
        <v>SO</v>
      </c>
      <c r="G217" s="77">
        <f>VLOOKUP($A217,'MG Universe'!$A$2:$S$9990,7)</f>
        <v>43230</v>
      </c>
      <c r="H217" s="15">
        <f>VLOOKUP($A217,'MG Universe'!$A$2:$S$9990,8)</f>
        <v>0</v>
      </c>
      <c r="I217" s="15">
        <f>VLOOKUP($A217,'MG Universe'!$A$2:$S$9990,9)</f>
        <v>-0.64</v>
      </c>
      <c r="J217" s="15">
        <f>VLOOKUP($A217,'MG Universe'!$A$2:$S$9990,10)</f>
        <v>32.25</v>
      </c>
      <c r="K217" s="16" t="str">
        <f>VLOOKUP($A217,'MG Universe'!$A$2:$S$9990,11)</f>
        <v>N/A</v>
      </c>
      <c r="L217" s="78" t="str">
        <f>VLOOKUP($A217,'MG Universe'!$A$2:$S$9990,12)</f>
        <v>N/A</v>
      </c>
      <c r="M217" s="16">
        <f>VLOOKUP($A217,'MG Universe'!$A$2:$S$9990,13)</f>
        <v>2.23E-2</v>
      </c>
      <c r="N217" s="79">
        <f>VLOOKUP($A217,'MG Universe'!$A$2:$S$9990,14)</f>
        <v>1.3</v>
      </c>
      <c r="O217" s="79">
        <f>VLOOKUP($A217,'MG Universe'!$A$2:$S$9990,15)</f>
        <v>2.2200000000000002</v>
      </c>
      <c r="P217" s="15">
        <f>VLOOKUP($A217,'MG Universe'!$A$2:$S$9990,16)</f>
        <v>-6.6</v>
      </c>
      <c r="Q217" s="16">
        <f>VLOOKUP($A217,'MG Universe'!$A$2:$S$9990,17)</f>
        <v>-0.29449999999999998</v>
      </c>
      <c r="R217" s="80">
        <f>VLOOKUP($A217,'MG Universe'!$A$2:$S$9990,18)</f>
        <v>0</v>
      </c>
      <c r="S217" s="15">
        <f>VLOOKUP($A217,'MG Universe'!$A$2:$V$9990,19)</f>
        <v>0</v>
      </c>
      <c r="T217" s="15">
        <f>VLOOKUP($A217,'MG Universe'!$A$2:$V$9990,20)</f>
        <v>28252483500</v>
      </c>
      <c r="U217" s="15" t="str">
        <f>VLOOKUP($A217,'MG Universe'!$A$2:$V$9990,21)</f>
        <v>Large</v>
      </c>
      <c r="V217" s="15" t="str">
        <f>VLOOKUP($A217,'MG Universe'!$A$2:$V$9990,22)</f>
        <v>Oil &amp; Gas</v>
      </c>
    </row>
    <row r="218" spans="1:22" ht="15.75" thickBot="1" x14ac:dyDescent="0.3">
      <c r="A218" s="119" t="s">
        <v>732</v>
      </c>
      <c r="B218" s="12" t="str">
        <f>VLOOKUP($A218,'MG Universe'!$A$2:$S$9990,2)</f>
        <v>Hasbro, Inc.</v>
      </c>
      <c r="C218" s="12" t="str">
        <f>VLOOKUP($A218,'MG Universe'!$A$2:$S$9990,3)</f>
        <v>C+</v>
      </c>
      <c r="D218" s="12" t="str">
        <f>VLOOKUP($A218,'MG Universe'!$A$2:$S$9990,4)</f>
        <v>E</v>
      </c>
      <c r="E218" s="12" t="str">
        <f>VLOOKUP($A218,'MG Universe'!$A$2:$S$9990,5)</f>
        <v>O</v>
      </c>
      <c r="F218" s="13" t="str">
        <f>VLOOKUP($A218,'MG Universe'!$A$2:$S$9990,6)</f>
        <v>EO</v>
      </c>
      <c r="G218" s="77">
        <f>VLOOKUP($A218,'MG Universe'!$A$2:$S$9990,7)</f>
        <v>43487</v>
      </c>
      <c r="H218" s="15">
        <f>VLOOKUP($A218,'MG Universe'!$A$2:$S$9990,8)</f>
        <v>55.72</v>
      </c>
      <c r="I218" s="15">
        <f>VLOOKUP($A218,'MG Universe'!$A$2:$S$9990,9)</f>
        <v>3.42</v>
      </c>
      <c r="J218" s="15">
        <f>VLOOKUP($A218,'MG Universe'!$A$2:$S$9990,10)</f>
        <v>91.35</v>
      </c>
      <c r="K218" s="16">
        <f>VLOOKUP($A218,'MG Universe'!$A$2:$S$9990,11)</f>
        <v>1.6394</v>
      </c>
      <c r="L218" s="78">
        <f>VLOOKUP($A218,'MG Universe'!$A$2:$S$9990,12)</f>
        <v>26.71</v>
      </c>
      <c r="M218" s="16">
        <f>VLOOKUP($A218,'MG Universe'!$A$2:$S$9990,13)</f>
        <v>2.4299999999999999E-2</v>
      </c>
      <c r="N218" s="79">
        <f>VLOOKUP($A218,'MG Universe'!$A$2:$S$9990,14)</f>
        <v>1</v>
      </c>
      <c r="O218" s="79">
        <f>VLOOKUP($A218,'MG Universe'!$A$2:$S$9990,15)</f>
        <v>2.42</v>
      </c>
      <c r="P218" s="15">
        <f>VLOOKUP($A218,'MG Universe'!$A$2:$S$9990,16)</f>
        <v>-3.27</v>
      </c>
      <c r="Q218" s="16">
        <f>VLOOKUP($A218,'MG Universe'!$A$2:$S$9990,17)</f>
        <v>9.11E-2</v>
      </c>
      <c r="R218" s="80">
        <f>VLOOKUP($A218,'MG Universe'!$A$2:$S$9990,18)</f>
        <v>4</v>
      </c>
      <c r="S218" s="15">
        <f>VLOOKUP($A218,'MG Universe'!$A$2:$V$9990,19)</f>
        <v>31.97</v>
      </c>
      <c r="T218" s="15">
        <f>VLOOKUP($A218,'MG Universe'!$A$2:$V$9990,20)</f>
        <v>11556450796</v>
      </c>
      <c r="U218" s="15" t="str">
        <f>VLOOKUP($A218,'MG Universe'!$A$2:$V$9990,21)</f>
        <v>Large</v>
      </c>
      <c r="V218" s="15" t="str">
        <f>VLOOKUP($A218,'MG Universe'!$A$2:$V$9990,22)</f>
        <v>Children's Products</v>
      </c>
    </row>
    <row r="219" spans="1:22" ht="15.75" thickBot="1" x14ac:dyDescent="0.3">
      <c r="A219" s="119" t="s">
        <v>734</v>
      </c>
      <c r="B219" s="12" t="str">
        <f>VLOOKUP($A219,'MG Universe'!$A$2:$S$9990,2)</f>
        <v>Huntington Bancshares Incorporated</v>
      </c>
      <c r="C219" s="12" t="str">
        <f>VLOOKUP($A219,'MG Universe'!$A$2:$S$9990,3)</f>
        <v>A-</v>
      </c>
      <c r="D219" s="12" t="str">
        <f>VLOOKUP($A219,'MG Universe'!$A$2:$S$9990,4)</f>
        <v>E</v>
      </c>
      <c r="E219" s="12" t="str">
        <f>VLOOKUP($A219,'MG Universe'!$A$2:$S$9990,5)</f>
        <v>U</v>
      </c>
      <c r="F219" s="13" t="str">
        <f>VLOOKUP($A219,'MG Universe'!$A$2:$S$9990,6)</f>
        <v>EU</v>
      </c>
      <c r="G219" s="77">
        <f>VLOOKUP($A219,'MG Universe'!$A$2:$S$9990,7)</f>
        <v>43481</v>
      </c>
      <c r="H219" s="15">
        <f>VLOOKUP($A219,'MG Universe'!$A$2:$S$9990,8)</f>
        <v>20.9</v>
      </c>
      <c r="I219" s="15">
        <f>VLOOKUP($A219,'MG Universe'!$A$2:$S$9990,9)</f>
        <v>0.96</v>
      </c>
      <c r="J219" s="15">
        <f>VLOOKUP($A219,'MG Universe'!$A$2:$S$9990,10)</f>
        <v>13.41</v>
      </c>
      <c r="K219" s="16">
        <f>VLOOKUP($A219,'MG Universe'!$A$2:$S$9990,11)</f>
        <v>0.64159999999999995</v>
      </c>
      <c r="L219" s="78">
        <f>VLOOKUP($A219,'MG Universe'!$A$2:$S$9990,12)</f>
        <v>13.97</v>
      </c>
      <c r="M219" s="16">
        <f>VLOOKUP($A219,'MG Universe'!$A$2:$S$9990,13)</f>
        <v>2.6100000000000002E-2</v>
      </c>
      <c r="N219" s="79">
        <f>VLOOKUP($A219,'MG Universe'!$A$2:$S$9990,14)</f>
        <v>1.4</v>
      </c>
      <c r="O219" s="79" t="str">
        <f>VLOOKUP($A219,'MG Universe'!$A$2:$S$9990,15)</f>
        <v>N/A</v>
      </c>
      <c r="P219" s="15" t="str">
        <f>VLOOKUP($A219,'MG Universe'!$A$2:$S$9990,16)</f>
        <v>N/A</v>
      </c>
      <c r="Q219" s="16">
        <f>VLOOKUP($A219,'MG Universe'!$A$2:$S$9990,17)</f>
        <v>2.7300000000000001E-2</v>
      </c>
      <c r="R219" s="80">
        <f>VLOOKUP($A219,'MG Universe'!$A$2:$S$9990,18)</f>
        <v>7</v>
      </c>
      <c r="S219" s="15">
        <f>VLOOKUP($A219,'MG Universe'!$A$2:$V$9990,19)</f>
        <v>15.53</v>
      </c>
      <c r="T219" s="15">
        <f>VLOOKUP($A219,'MG Universe'!$A$2:$V$9990,20)</f>
        <v>14037145310</v>
      </c>
      <c r="U219" s="15" t="str">
        <f>VLOOKUP($A219,'MG Universe'!$A$2:$V$9990,21)</f>
        <v>Large</v>
      </c>
      <c r="V219" s="15" t="str">
        <f>VLOOKUP($A219,'MG Universe'!$A$2:$V$9990,22)</f>
        <v>Banks</v>
      </c>
    </row>
    <row r="220" spans="1:22" ht="15.75" thickBot="1" x14ac:dyDescent="0.3">
      <c r="A220" s="119" t="s">
        <v>736</v>
      </c>
      <c r="B220" s="12" t="str">
        <f>VLOOKUP($A220,'MG Universe'!$A$2:$S$9990,2)</f>
        <v>Hanesbrands Inc.</v>
      </c>
      <c r="C220" s="12" t="str">
        <f>VLOOKUP($A220,'MG Universe'!$A$2:$S$9990,3)</f>
        <v>B-</v>
      </c>
      <c r="D220" s="12" t="str">
        <f>VLOOKUP($A220,'MG Universe'!$A$2:$S$9990,4)</f>
        <v>E</v>
      </c>
      <c r="E220" s="12" t="str">
        <f>VLOOKUP($A220,'MG Universe'!$A$2:$S$9990,5)</f>
        <v>F</v>
      </c>
      <c r="F220" s="13" t="str">
        <f>VLOOKUP($A220,'MG Universe'!$A$2:$S$9990,6)</f>
        <v>EF</v>
      </c>
      <c r="G220" s="77">
        <f>VLOOKUP($A220,'MG Universe'!$A$2:$S$9990,7)</f>
        <v>43472</v>
      </c>
      <c r="H220" s="15">
        <f>VLOOKUP($A220,'MG Universe'!$A$2:$S$9990,8)</f>
        <v>20.45</v>
      </c>
      <c r="I220" s="15">
        <f>VLOOKUP($A220,'MG Universe'!$A$2:$S$9990,9)</f>
        <v>1.04</v>
      </c>
      <c r="J220" s="15">
        <f>VLOOKUP($A220,'MG Universe'!$A$2:$S$9990,10)</f>
        <v>15.37</v>
      </c>
      <c r="K220" s="16">
        <f>VLOOKUP($A220,'MG Universe'!$A$2:$S$9990,11)</f>
        <v>0.75160000000000005</v>
      </c>
      <c r="L220" s="78">
        <f>VLOOKUP($A220,'MG Universe'!$A$2:$S$9990,12)</f>
        <v>14.78</v>
      </c>
      <c r="M220" s="16">
        <f>VLOOKUP($A220,'MG Universe'!$A$2:$S$9990,13)</f>
        <v>3.9E-2</v>
      </c>
      <c r="N220" s="79">
        <f>VLOOKUP($A220,'MG Universe'!$A$2:$S$9990,14)</f>
        <v>0.9</v>
      </c>
      <c r="O220" s="79">
        <f>VLOOKUP($A220,'MG Universe'!$A$2:$S$9990,15)</f>
        <v>1.84</v>
      </c>
      <c r="P220" s="15">
        <f>VLOOKUP($A220,'MG Universe'!$A$2:$S$9990,16)</f>
        <v>-7.81</v>
      </c>
      <c r="Q220" s="16">
        <f>VLOOKUP($A220,'MG Universe'!$A$2:$S$9990,17)</f>
        <v>3.1399999999999997E-2</v>
      </c>
      <c r="R220" s="80">
        <f>VLOOKUP($A220,'MG Universe'!$A$2:$S$9990,18)</f>
        <v>5</v>
      </c>
      <c r="S220" s="15">
        <f>VLOOKUP($A220,'MG Universe'!$A$2:$V$9990,19)</f>
        <v>8.0500000000000007</v>
      </c>
      <c r="T220" s="15">
        <f>VLOOKUP($A220,'MG Universe'!$A$2:$V$9990,20)</f>
        <v>5544466168</v>
      </c>
      <c r="U220" s="15" t="str">
        <f>VLOOKUP($A220,'MG Universe'!$A$2:$V$9990,21)</f>
        <v>Mid</v>
      </c>
      <c r="V220" s="15" t="str">
        <f>VLOOKUP($A220,'MG Universe'!$A$2:$V$9990,22)</f>
        <v>Apparel</v>
      </c>
    </row>
    <row r="221" spans="1:22" ht="15.75" thickBot="1" x14ac:dyDescent="0.3">
      <c r="A221" s="119" t="s">
        <v>738</v>
      </c>
      <c r="B221" s="12" t="str">
        <f>VLOOKUP($A221,'MG Universe'!$A$2:$S$9990,2)</f>
        <v>HCA Healthcare Inc</v>
      </c>
      <c r="C221" s="12" t="str">
        <f>VLOOKUP($A221,'MG Universe'!$A$2:$S$9990,3)</f>
        <v>D+</v>
      </c>
      <c r="D221" s="12" t="str">
        <f>VLOOKUP($A221,'MG Universe'!$A$2:$S$9990,4)</f>
        <v>S</v>
      </c>
      <c r="E221" s="12" t="str">
        <f>VLOOKUP($A221,'MG Universe'!$A$2:$S$9990,5)</f>
        <v>F</v>
      </c>
      <c r="F221" s="13" t="str">
        <f>VLOOKUP($A221,'MG Universe'!$A$2:$S$9990,6)</f>
        <v>SF</v>
      </c>
      <c r="G221" s="77">
        <f>VLOOKUP($A221,'MG Universe'!$A$2:$S$9990,7)</f>
        <v>43203</v>
      </c>
      <c r="H221" s="15">
        <f>VLOOKUP($A221,'MG Universe'!$A$2:$S$9990,8)</f>
        <v>167.49</v>
      </c>
      <c r="I221" s="15">
        <f>VLOOKUP($A221,'MG Universe'!$A$2:$S$9990,9)</f>
        <v>6.2</v>
      </c>
      <c r="J221" s="15">
        <f>VLOOKUP($A221,'MG Universe'!$A$2:$S$9990,10)</f>
        <v>138.76</v>
      </c>
      <c r="K221" s="16">
        <f>VLOOKUP($A221,'MG Universe'!$A$2:$S$9990,11)</f>
        <v>0.82850000000000001</v>
      </c>
      <c r="L221" s="78">
        <f>VLOOKUP($A221,'MG Universe'!$A$2:$S$9990,12)</f>
        <v>22.38</v>
      </c>
      <c r="M221" s="16">
        <f>VLOOKUP($A221,'MG Universe'!$A$2:$S$9990,13)</f>
        <v>0</v>
      </c>
      <c r="N221" s="79">
        <f>VLOOKUP($A221,'MG Universe'!$A$2:$S$9990,14)</f>
        <v>0.8</v>
      </c>
      <c r="O221" s="79">
        <f>VLOOKUP($A221,'MG Universe'!$A$2:$S$9990,15)</f>
        <v>1.62</v>
      </c>
      <c r="P221" s="15">
        <f>VLOOKUP($A221,'MG Universe'!$A$2:$S$9990,16)</f>
        <v>-91.86</v>
      </c>
      <c r="Q221" s="16">
        <f>VLOOKUP($A221,'MG Universe'!$A$2:$S$9990,17)</f>
        <v>6.9400000000000003E-2</v>
      </c>
      <c r="R221" s="80">
        <f>VLOOKUP($A221,'MG Universe'!$A$2:$S$9990,18)</f>
        <v>0</v>
      </c>
      <c r="S221" s="15">
        <f>VLOOKUP($A221,'MG Universe'!$A$2:$V$9990,19)</f>
        <v>0</v>
      </c>
      <c r="T221" s="15">
        <f>VLOOKUP($A221,'MG Universe'!$A$2:$V$9990,20)</f>
        <v>47755778469</v>
      </c>
      <c r="U221" s="15" t="str">
        <f>VLOOKUP($A221,'MG Universe'!$A$2:$V$9990,21)</f>
        <v>Large</v>
      </c>
      <c r="V221" s="15" t="str">
        <f>VLOOKUP($A221,'MG Universe'!$A$2:$V$9990,22)</f>
        <v>Medical</v>
      </c>
    </row>
    <row r="222" spans="1:22" ht="15.75" thickBot="1" x14ac:dyDescent="0.3">
      <c r="A222" s="119" t="s">
        <v>740</v>
      </c>
      <c r="B222" s="12" t="str">
        <f>VLOOKUP($A222,'MG Universe'!$A$2:$S$9990,2)</f>
        <v>HCP, Inc.</v>
      </c>
      <c r="C222" s="12" t="str">
        <f>VLOOKUP($A222,'MG Universe'!$A$2:$S$9990,3)</f>
        <v>D+</v>
      </c>
      <c r="D222" s="12" t="str">
        <f>VLOOKUP($A222,'MG Universe'!$A$2:$S$9990,4)</f>
        <v>S</v>
      </c>
      <c r="E222" s="12" t="str">
        <f>VLOOKUP($A222,'MG Universe'!$A$2:$S$9990,5)</f>
        <v>O</v>
      </c>
      <c r="F222" s="13" t="str">
        <f>VLOOKUP($A222,'MG Universe'!$A$2:$S$9990,6)</f>
        <v>SO</v>
      </c>
      <c r="G222" s="77">
        <f>VLOOKUP($A222,'MG Universe'!$A$2:$S$9990,7)</f>
        <v>43488</v>
      </c>
      <c r="H222" s="15">
        <f>VLOOKUP($A222,'MG Universe'!$A$2:$S$9990,8)</f>
        <v>0</v>
      </c>
      <c r="I222" s="15">
        <f>VLOOKUP($A222,'MG Universe'!$A$2:$S$9990,9)</f>
        <v>0.67</v>
      </c>
      <c r="J222" s="15">
        <f>VLOOKUP($A222,'MG Universe'!$A$2:$S$9990,10)</f>
        <v>31.22</v>
      </c>
      <c r="K222" s="16" t="str">
        <f>VLOOKUP($A222,'MG Universe'!$A$2:$S$9990,11)</f>
        <v>N/A</v>
      </c>
      <c r="L222" s="78">
        <f>VLOOKUP($A222,'MG Universe'!$A$2:$S$9990,12)</f>
        <v>46.6</v>
      </c>
      <c r="M222" s="16">
        <f>VLOOKUP($A222,'MG Universe'!$A$2:$S$9990,13)</f>
        <v>4.7399999999999998E-2</v>
      </c>
      <c r="N222" s="79">
        <f>VLOOKUP($A222,'MG Universe'!$A$2:$S$9990,14)</f>
        <v>0.4</v>
      </c>
      <c r="O222" s="79">
        <f>VLOOKUP($A222,'MG Universe'!$A$2:$S$9990,15)</f>
        <v>1.41</v>
      </c>
      <c r="P222" s="15">
        <f>VLOOKUP($A222,'MG Universe'!$A$2:$S$9990,16)</f>
        <v>-14.6</v>
      </c>
      <c r="Q222" s="16">
        <f>VLOOKUP($A222,'MG Universe'!$A$2:$S$9990,17)</f>
        <v>0.1905</v>
      </c>
      <c r="R222" s="80">
        <f>VLOOKUP($A222,'MG Universe'!$A$2:$S$9990,18)</f>
        <v>0</v>
      </c>
      <c r="S222" s="15">
        <f>VLOOKUP($A222,'MG Universe'!$A$2:$V$9990,19)</f>
        <v>12.24</v>
      </c>
      <c r="T222" s="15">
        <f>VLOOKUP($A222,'MG Universe'!$A$2:$V$9990,20)</f>
        <v>14977326370</v>
      </c>
      <c r="U222" s="15" t="str">
        <f>VLOOKUP($A222,'MG Universe'!$A$2:$V$9990,21)</f>
        <v>Large</v>
      </c>
      <c r="V222" s="15" t="str">
        <f>VLOOKUP($A222,'MG Universe'!$A$2:$V$9990,22)</f>
        <v>REIT</v>
      </c>
    </row>
    <row r="223" spans="1:22" ht="15.75" thickBot="1" x14ac:dyDescent="0.3">
      <c r="A223" s="119" t="s">
        <v>742</v>
      </c>
      <c r="B223" s="12" t="str">
        <f>VLOOKUP($A223,'MG Universe'!$A$2:$S$9990,2)</f>
        <v>Home Depot Inc</v>
      </c>
      <c r="C223" s="12" t="str">
        <f>VLOOKUP($A223,'MG Universe'!$A$2:$S$9990,3)</f>
        <v>D+</v>
      </c>
      <c r="D223" s="12" t="str">
        <f>VLOOKUP($A223,'MG Universe'!$A$2:$S$9990,4)</f>
        <v>S</v>
      </c>
      <c r="E223" s="12" t="str">
        <f>VLOOKUP($A223,'MG Universe'!$A$2:$S$9990,5)</f>
        <v>U</v>
      </c>
      <c r="F223" s="13" t="str">
        <f>VLOOKUP($A223,'MG Universe'!$A$2:$S$9990,6)</f>
        <v>SU</v>
      </c>
      <c r="G223" s="77">
        <f>VLOOKUP($A223,'MG Universe'!$A$2:$S$9990,7)</f>
        <v>43421</v>
      </c>
      <c r="H223" s="15">
        <f>VLOOKUP($A223,'MG Universe'!$A$2:$S$9990,8)</f>
        <v>289.75</v>
      </c>
      <c r="I223" s="15">
        <f>VLOOKUP($A223,'MG Universe'!$A$2:$S$9990,9)</f>
        <v>7.53</v>
      </c>
      <c r="J223" s="15">
        <f>VLOOKUP($A223,'MG Universe'!$A$2:$S$9990,10)</f>
        <v>186.43</v>
      </c>
      <c r="K223" s="16">
        <f>VLOOKUP($A223,'MG Universe'!$A$2:$S$9990,11)</f>
        <v>0.64339999999999997</v>
      </c>
      <c r="L223" s="78">
        <f>VLOOKUP($A223,'MG Universe'!$A$2:$S$9990,12)</f>
        <v>24.76</v>
      </c>
      <c r="M223" s="16">
        <f>VLOOKUP($A223,'MG Universe'!$A$2:$S$9990,13)</f>
        <v>1.9099999999999999E-2</v>
      </c>
      <c r="N223" s="79">
        <f>VLOOKUP($A223,'MG Universe'!$A$2:$S$9990,14)</f>
        <v>1.1000000000000001</v>
      </c>
      <c r="O223" s="79">
        <f>VLOOKUP($A223,'MG Universe'!$A$2:$S$9990,15)</f>
        <v>1.0900000000000001</v>
      </c>
      <c r="P223" s="15">
        <f>VLOOKUP($A223,'MG Universe'!$A$2:$S$9990,16)</f>
        <v>-21.1</v>
      </c>
      <c r="Q223" s="16">
        <f>VLOOKUP($A223,'MG Universe'!$A$2:$S$9990,17)</f>
        <v>8.1299999999999997E-2</v>
      </c>
      <c r="R223" s="80">
        <f>VLOOKUP($A223,'MG Universe'!$A$2:$S$9990,18)</f>
        <v>8</v>
      </c>
      <c r="S223" s="15">
        <f>VLOOKUP($A223,'MG Universe'!$A$2:$V$9990,19)</f>
        <v>16.600000000000001</v>
      </c>
      <c r="T223" s="15">
        <f>VLOOKUP($A223,'MG Universe'!$A$2:$V$9990,20)</f>
        <v>210577896767</v>
      </c>
      <c r="U223" s="15" t="str">
        <f>VLOOKUP($A223,'MG Universe'!$A$2:$V$9990,21)</f>
        <v>Large</v>
      </c>
      <c r="V223" s="15" t="str">
        <f>VLOOKUP($A223,'MG Universe'!$A$2:$V$9990,22)</f>
        <v>Construction</v>
      </c>
    </row>
    <row r="224" spans="1:22" ht="15.75" thickBot="1" x14ac:dyDescent="0.3">
      <c r="A224" s="119" t="s">
        <v>744</v>
      </c>
      <c r="B224" s="12" t="str">
        <f>VLOOKUP($A224,'MG Universe'!$A$2:$S$9990,2)</f>
        <v>Hess Corp.</v>
      </c>
      <c r="C224" s="12" t="str">
        <f>VLOOKUP($A224,'MG Universe'!$A$2:$S$9990,3)</f>
        <v>F</v>
      </c>
      <c r="D224" s="12" t="str">
        <f>VLOOKUP($A224,'MG Universe'!$A$2:$S$9990,4)</f>
        <v>S</v>
      </c>
      <c r="E224" s="12" t="str">
        <f>VLOOKUP($A224,'MG Universe'!$A$2:$S$9990,5)</f>
        <v>O</v>
      </c>
      <c r="F224" s="13" t="str">
        <f>VLOOKUP($A224,'MG Universe'!$A$2:$S$9990,6)</f>
        <v>SO</v>
      </c>
      <c r="G224" s="77">
        <f>VLOOKUP($A224,'MG Universe'!$A$2:$S$9990,7)</f>
        <v>43489</v>
      </c>
      <c r="H224" s="15">
        <f>VLOOKUP($A224,'MG Universe'!$A$2:$S$9990,8)</f>
        <v>0</v>
      </c>
      <c r="I224" s="15">
        <f>VLOOKUP($A224,'MG Universe'!$A$2:$S$9990,9)</f>
        <v>-8.92</v>
      </c>
      <c r="J224" s="15">
        <f>VLOOKUP($A224,'MG Universe'!$A$2:$S$9990,10)</f>
        <v>55.67</v>
      </c>
      <c r="K224" s="16" t="str">
        <f>VLOOKUP($A224,'MG Universe'!$A$2:$S$9990,11)</f>
        <v>N/A</v>
      </c>
      <c r="L224" s="78" t="str">
        <f>VLOOKUP($A224,'MG Universe'!$A$2:$S$9990,12)</f>
        <v>N/A</v>
      </c>
      <c r="M224" s="16">
        <f>VLOOKUP($A224,'MG Universe'!$A$2:$S$9990,13)</f>
        <v>1.7999999999999999E-2</v>
      </c>
      <c r="N224" s="79">
        <f>VLOOKUP($A224,'MG Universe'!$A$2:$S$9990,14)</f>
        <v>1.9</v>
      </c>
      <c r="O224" s="79">
        <f>VLOOKUP($A224,'MG Universe'!$A$2:$S$9990,15)</f>
        <v>2.2999999999999998</v>
      </c>
      <c r="P224" s="15">
        <f>VLOOKUP($A224,'MG Universe'!$A$2:$S$9990,16)</f>
        <v>-20.12</v>
      </c>
      <c r="Q224" s="16">
        <f>VLOOKUP($A224,'MG Universe'!$A$2:$S$9990,17)</f>
        <v>-7.3700000000000002E-2</v>
      </c>
      <c r="R224" s="80">
        <f>VLOOKUP($A224,'MG Universe'!$A$2:$S$9990,18)</f>
        <v>0</v>
      </c>
      <c r="S224" s="15">
        <f>VLOOKUP($A224,'MG Universe'!$A$2:$V$9990,19)</f>
        <v>0</v>
      </c>
      <c r="T224" s="15">
        <f>VLOOKUP($A224,'MG Universe'!$A$2:$V$9990,20)</f>
        <v>17138326255</v>
      </c>
      <c r="U224" s="15" t="str">
        <f>VLOOKUP($A224,'MG Universe'!$A$2:$V$9990,21)</f>
        <v>Large</v>
      </c>
      <c r="V224" s="15" t="str">
        <f>VLOOKUP($A224,'MG Universe'!$A$2:$V$9990,22)</f>
        <v>Oil &amp; Gas</v>
      </c>
    </row>
    <row r="225" spans="1:22" ht="15.75" thickBot="1" x14ac:dyDescent="0.3">
      <c r="A225" s="119" t="s">
        <v>1728</v>
      </c>
      <c r="B225" s="12" t="str">
        <f>VLOOKUP($A225,'MG Universe'!$A$2:$S$9990,2)</f>
        <v>HollyFrontier Corp</v>
      </c>
      <c r="C225" s="12" t="str">
        <f>VLOOKUP($A225,'MG Universe'!$A$2:$S$9990,3)</f>
        <v>C</v>
      </c>
      <c r="D225" s="12" t="str">
        <f>VLOOKUP($A225,'MG Universe'!$A$2:$S$9990,4)</f>
        <v>S</v>
      </c>
      <c r="E225" s="12" t="str">
        <f>VLOOKUP($A225,'MG Universe'!$A$2:$S$9990,5)</f>
        <v>O</v>
      </c>
      <c r="F225" s="13" t="str">
        <f>VLOOKUP($A225,'MG Universe'!$A$2:$S$9990,6)</f>
        <v>SO</v>
      </c>
      <c r="G225" s="77">
        <f>VLOOKUP($A225,'MG Universe'!$A$2:$S$9990,7)</f>
        <v>43489</v>
      </c>
      <c r="H225" s="15">
        <f>VLOOKUP($A225,'MG Universe'!$A$2:$S$9990,8)</f>
        <v>28.38</v>
      </c>
      <c r="I225" s="15">
        <f>VLOOKUP($A225,'MG Universe'!$A$2:$S$9990,9)</f>
        <v>3.88</v>
      </c>
      <c r="J225" s="15">
        <f>VLOOKUP($A225,'MG Universe'!$A$2:$S$9990,10)</f>
        <v>55.14</v>
      </c>
      <c r="K225" s="16">
        <f>VLOOKUP($A225,'MG Universe'!$A$2:$S$9990,11)</f>
        <v>1.9429000000000001</v>
      </c>
      <c r="L225" s="78">
        <f>VLOOKUP($A225,'MG Universe'!$A$2:$S$9990,12)</f>
        <v>14.21</v>
      </c>
      <c r="M225" s="16">
        <f>VLOOKUP($A225,'MG Universe'!$A$2:$S$9990,13)</f>
        <v>2.3900000000000001E-2</v>
      </c>
      <c r="N225" s="79">
        <f>VLOOKUP($A225,'MG Universe'!$A$2:$S$9990,14)</f>
        <v>1.2</v>
      </c>
      <c r="O225" s="79">
        <f>VLOOKUP($A225,'MG Universe'!$A$2:$S$9990,15)</f>
        <v>2.5</v>
      </c>
      <c r="P225" s="15">
        <f>VLOOKUP($A225,'MG Universe'!$A$2:$S$9990,16)</f>
        <v>-6.07</v>
      </c>
      <c r="Q225" s="16">
        <f>VLOOKUP($A225,'MG Universe'!$A$2:$S$9990,17)</f>
        <v>2.86E-2</v>
      </c>
      <c r="R225" s="80">
        <f>VLOOKUP($A225,'MG Universe'!$A$2:$S$9990,18)</f>
        <v>7</v>
      </c>
      <c r="S225" s="15">
        <f>VLOOKUP($A225,'MG Universe'!$A$2:$V$9990,19)</f>
        <v>69.400000000000006</v>
      </c>
      <c r="T225" s="15">
        <f>VLOOKUP($A225,'MG Universe'!$A$2:$V$9990,20)</f>
        <v>9554273114</v>
      </c>
      <c r="U225" s="15" t="str">
        <f>VLOOKUP($A225,'MG Universe'!$A$2:$V$9990,21)</f>
        <v>Mid</v>
      </c>
      <c r="V225" s="15" t="str">
        <f>VLOOKUP($A225,'MG Universe'!$A$2:$V$9990,22)</f>
        <v>Oil &amp; Gas</v>
      </c>
    </row>
    <row r="226" spans="1:22" ht="15.75" thickBot="1" x14ac:dyDescent="0.3">
      <c r="A226" s="119" t="s">
        <v>746</v>
      </c>
      <c r="B226" s="12" t="str">
        <f>VLOOKUP($A226,'MG Universe'!$A$2:$S$9990,2)</f>
        <v>Hartford Financial Services Group Inc</v>
      </c>
      <c r="C226" s="12" t="str">
        <f>VLOOKUP($A226,'MG Universe'!$A$2:$S$9990,3)</f>
        <v>C-</v>
      </c>
      <c r="D226" s="12" t="str">
        <f>VLOOKUP($A226,'MG Universe'!$A$2:$S$9990,4)</f>
        <v>S</v>
      </c>
      <c r="E226" s="12" t="str">
        <f>VLOOKUP($A226,'MG Universe'!$A$2:$S$9990,5)</f>
        <v>O</v>
      </c>
      <c r="F226" s="13" t="str">
        <f>VLOOKUP($A226,'MG Universe'!$A$2:$S$9990,6)</f>
        <v>SO</v>
      </c>
      <c r="G226" s="77">
        <f>VLOOKUP($A226,'MG Universe'!$A$2:$S$9990,7)</f>
        <v>43207</v>
      </c>
      <c r="H226" s="15">
        <f>VLOOKUP($A226,'MG Universe'!$A$2:$S$9990,8)</f>
        <v>0</v>
      </c>
      <c r="I226" s="15">
        <f>VLOOKUP($A226,'MG Universe'!$A$2:$S$9990,9)</f>
        <v>0.18</v>
      </c>
      <c r="J226" s="15">
        <f>VLOOKUP($A226,'MG Universe'!$A$2:$S$9990,10)</f>
        <v>47.16</v>
      </c>
      <c r="K226" s="16" t="str">
        <f>VLOOKUP($A226,'MG Universe'!$A$2:$S$9990,11)</f>
        <v>N/A</v>
      </c>
      <c r="L226" s="78">
        <f>VLOOKUP($A226,'MG Universe'!$A$2:$S$9990,12)</f>
        <v>262</v>
      </c>
      <c r="M226" s="16">
        <f>VLOOKUP($A226,'MG Universe'!$A$2:$S$9990,13)</f>
        <v>1.9900000000000001E-2</v>
      </c>
      <c r="N226" s="79">
        <f>VLOOKUP($A226,'MG Universe'!$A$2:$S$9990,14)</f>
        <v>0.7</v>
      </c>
      <c r="O226" s="79" t="str">
        <f>VLOOKUP($A226,'MG Universe'!$A$2:$S$9990,15)</f>
        <v>N/A</v>
      </c>
      <c r="P226" s="15" t="str">
        <f>VLOOKUP($A226,'MG Universe'!$A$2:$S$9990,16)</f>
        <v>N/A</v>
      </c>
      <c r="Q226" s="16">
        <f>VLOOKUP($A226,'MG Universe'!$A$2:$S$9990,17)</f>
        <v>1.2675000000000001</v>
      </c>
      <c r="R226" s="80">
        <f>VLOOKUP($A226,'MG Universe'!$A$2:$S$9990,18)</f>
        <v>5</v>
      </c>
      <c r="S226" s="15">
        <f>VLOOKUP($A226,'MG Universe'!$A$2:$V$9990,19)</f>
        <v>59.42</v>
      </c>
      <c r="T226" s="15">
        <f>VLOOKUP($A226,'MG Universe'!$A$2:$V$9990,20)</f>
        <v>16917928397</v>
      </c>
      <c r="U226" s="15" t="str">
        <f>VLOOKUP($A226,'MG Universe'!$A$2:$V$9990,21)</f>
        <v>Large</v>
      </c>
      <c r="V226" s="15" t="str">
        <f>VLOOKUP($A226,'MG Universe'!$A$2:$V$9990,22)</f>
        <v>Insurance</v>
      </c>
    </row>
    <row r="227" spans="1:22" ht="15.75" thickBot="1" x14ac:dyDescent="0.3">
      <c r="A227" s="119" t="s">
        <v>1729</v>
      </c>
      <c r="B227" s="12" t="str">
        <f>VLOOKUP($A227,'MG Universe'!$A$2:$S$9990,2)</f>
        <v>Hartford Financial Services Group Inc</v>
      </c>
      <c r="C227" s="12" t="str">
        <f>VLOOKUP($A227,'MG Universe'!$A$2:$S$9990,3)</f>
        <v>C-</v>
      </c>
      <c r="D227" s="12" t="str">
        <f>VLOOKUP($A227,'MG Universe'!$A$2:$S$9990,4)</f>
        <v>S</v>
      </c>
      <c r="E227" s="12" t="str">
        <f>VLOOKUP($A227,'MG Universe'!$A$2:$S$9990,5)</f>
        <v>O</v>
      </c>
      <c r="F227" s="13" t="str">
        <f>VLOOKUP($A227,'MG Universe'!$A$2:$S$9990,6)</f>
        <v>SO</v>
      </c>
      <c r="G227" s="77">
        <f>VLOOKUP($A227,'MG Universe'!$A$2:$S$9990,7)</f>
        <v>43207</v>
      </c>
      <c r="H227" s="15">
        <f>VLOOKUP($A227,'MG Universe'!$A$2:$S$9990,8)</f>
        <v>0</v>
      </c>
      <c r="I227" s="15">
        <f>VLOOKUP($A227,'MG Universe'!$A$2:$S$9990,9)</f>
        <v>0.18</v>
      </c>
      <c r="J227" s="15">
        <f>VLOOKUP($A227,'MG Universe'!$A$2:$S$9990,10)</f>
        <v>47.16</v>
      </c>
      <c r="K227" s="16" t="str">
        <f>VLOOKUP($A227,'MG Universe'!$A$2:$S$9990,11)</f>
        <v>N/A</v>
      </c>
      <c r="L227" s="78">
        <f>VLOOKUP($A227,'MG Universe'!$A$2:$S$9990,12)</f>
        <v>262</v>
      </c>
      <c r="M227" s="16">
        <f>VLOOKUP($A227,'MG Universe'!$A$2:$S$9990,13)</f>
        <v>1.9900000000000001E-2</v>
      </c>
      <c r="N227" s="79">
        <f>VLOOKUP($A227,'MG Universe'!$A$2:$S$9990,14)</f>
        <v>0.7</v>
      </c>
      <c r="O227" s="79" t="str">
        <f>VLOOKUP($A227,'MG Universe'!$A$2:$S$9990,15)</f>
        <v>N/A</v>
      </c>
      <c r="P227" s="15" t="str">
        <f>VLOOKUP($A227,'MG Universe'!$A$2:$S$9990,16)</f>
        <v>N/A</v>
      </c>
      <c r="Q227" s="16">
        <f>VLOOKUP($A227,'MG Universe'!$A$2:$S$9990,17)</f>
        <v>1.2675000000000001</v>
      </c>
      <c r="R227" s="80">
        <f>VLOOKUP($A227,'MG Universe'!$A$2:$S$9990,18)</f>
        <v>5</v>
      </c>
      <c r="S227" s="15">
        <f>VLOOKUP($A227,'MG Universe'!$A$2:$V$9990,19)</f>
        <v>59.42</v>
      </c>
      <c r="T227" s="15">
        <f>VLOOKUP($A227,'MG Universe'!$A$2:$V$9990,20)</f>
        <v>16917928397</v>
      </c>
      <c r="U227" s="15" t="str">
        <f>VLOOKUP($A227,'MG Universe'!$A$2:$V$9990,21)</f>
        <v>Large</v>
      </c>
      <c r="V227" s="15" t="str">
        <f>VLOOKUP($A227,'MG Universe'!$A$2:$V$9990,22)</f>
        <v>Insurance</v>
      </c>
    </row>
    <row r="228" spans="1:22" ht="15.75" thickBot="1" x14ac:dyDescent="0.3">
      <c r="A228" s="119" t="s">
        <v>1730</v>
      </c>
      <c r="B228" s="12" t="str">
        <f>VLOOKUP($A228,'MG Universe'!$A$2:$S$9990,2)</f>
        <v>Hartford Financial Services Group Inc</v>
      </c>
      <c r="C228" s="12" t="str">
        <f>VLOOKUP($A228,'MG Universe'!$A$2:$S$9990,3)</f>
        <v>C-</v>
      </c>
      <c r="D228" s="12" t="str">
        <f>VLOOKUP($A228,'MG Universe'!$A$2:$S$9990,4)</f>
        <v>S</v>
      </c>
      <c r="E228" s="12" t="str">
        <f>VLOOKUP($A228,'MG Universe'!$A$2:$S$9990,5)</f>
        <v>O</v>
      </c>
      <c r="F228" s="13" t="str">
        <f>VLOOKUP($A228,'MG Universe'!$A$2:$S$9990,6)</f>
        <v>SO</v>
      </c>
      <c r="G228" s="77">
        <f>VLOOKUP($A228,'MG Universe'!$A$2:$S$9990,7)</f>
        <v>43207</v>
      </c>
      <c r="H228" s="15">
        <f>VLOOKUP($A228,'MG Universe'!$A$2:$S$9990,8)</f>
        <v>0</v>
      </c>
      <c r="I228" s="15">
        <f>VLOOKUP($A228,'MG Universe'!$A$2:$S$9990,9)</f>
        <v>0.18</v>
      </c>
      <c r="J228" s="15">
        <f>VLOOKUP($A228,'MG Universe'!$A$2:$S$9990,10)</f>
        <v>47.16</v>
      </c>
      <c r="K228" s="16" t="str">
        <f>VLOOKUP($A228,'MG Universe'!$A$2:$S$9990,11)</f>
        <v>N/A</v>
      </c>
      <c r="L228" s="78">
        <f>VLOOKUP($A228,'MG Universe'!$A$2:$S$9990,12)</f>
        <v>262</v>
      </c>
      <c r="M228" s="16">
        <f>VLOOKUP($A228,'MG Universe'!$A$2:$S$9990,13)</f>
        <v>1.9900000000000001E-2</v>
      </c>
      <c r="N228" s="79">
        <f>VLOOKUP($A228,'MG Universe'!$A$2:$S$9990,14)</f>
        <v>0.7</v>
      </c>
      <c r="O228" s="79" t="str">
        <f>VLOOKUP($A228,'MG Universe'!$A$2:$S$9990,15)</f>
        <v>N/A</v>
      </c>
      <c r="P228" s="15" t="str">
        <f>VLOOKUP($A228,'MG Universe'!$A$2:$S$9990,16)</f>
        <v>N/A</v>
      </c>
      <c r="Q228" s="16">
        <f>VLOOKUP($A228,'MG Universe'!$A$2:$S$9990,17)</f>
        <v>1.2675000000000001</v>
      </c>
      <c r="R228" s="80">
        <f>VLOOKUP($A228,'MG Universe'!$A$2:$S$9990,18)</f>
        <v>5</v>
      </c>
      <c r="S228" s="15">
        <f>VLOOKUP($A228,'MG Universe'!$A$2:$V$9990,19)</f>
        <v>59.42</v>
      </c>
      <c r="T228" s="15">
        <f>VLOOKUP($A228,'MG Universe'!$A$2:$V$9990,20)</f>
        <v>16917928397</v>
      </c>
      <c r="U228" s="15" t="str">
        <f>VLOOKUP($A228,'MG Universe'!$A$2:$V$9990,21)</f>
        <v>Large</v>
      </c>
      <c r="V228" s="15" t="str">
        <f>VLOOKUP($A228,'MG Universe'!$A$2:$V$9990,22)</f>
        <v>Insurance</v>
      </c>
    </row>
    <row r="229" spans="1:22" ht="15.75" thickBot="1" x14ac:dyDescent="0.3">
      <c r="A229" s="119" t="s">
        <v>748</v>
      </c>
      <c r="B229" s="12" t="str">
        <f>VLOOKUP($A229,'MG Universe'!$A$2:$S$9990,2)</f>
        <v>Harley-Davidson Inc</v>
      </c>
      <c r="C229" s="12" t="str">
        <f>VLOOKUP($A229,'MG Universe'!$A$2:$S$9990,3)</f>
        <v>C-</v>
      </c>
      <c r="D229" s="12" t="str">
        <f>VLOOKUP($A229,'MG Universe'!$A$2:$S$9990,4)</f>
        <v>S</v>
      </c>
      <c r="E229" s="12" t="str">
        <f>VLOOKUP($A229,'MG Universe'!$A$2:$S$9990,5)</f>
        <v>F</v>
      </c>
      <c r="F229" s="13" t="str">
        <f>VLOOKUP($A229,'MG Universe'!$A$2:$S$9990,6)</f>
        <v>SF</v>
      </c>
      <c r="G229" s="77">
        <f>VLOOKUP($A229,'MG Universe'!$A$2:$S$9990,7)</f>
        <v>43280</v>
      </c>
      <c r="H229" s="15">
        <f>VLOOKUP($A229,'MG Universe'!$A$2:$S$9990,8)</f>
        <v>40.590000000000003</v>
      </c>
      <c r="I229" s="15">
        <f>VLOOKUP($A229,'MG Universe'!$A$2:$S$9990,9)</f>
        <v>3.44</v>
      </c>
      <c r="J229" s="15">
        <f>VLOOKUP($A229,'MG Universe'!$A$2:$S$9990,10)</f>
        <v>36.57</v>
      </c>
      <c r="K229" s="16">
        <f>VLOOKUP($A229,'MG Universe'!$A$2:$S$9990,11)</f>
        <v>0.90100000000000002</v>
      </c>
      <c r="L229" s="78">
        <f>VLOOKUP($A229,'MG Universe'!$A$2:$S$9990,12)</f>
        <v>10.63</v>
      </c>
      <c r="M229" s="16">
        <f>VLOOKUP($A229,'MG Universe'!$A$2:$S$9990,13)</f>
        <v>3.9899999999999998E-2</v>
      </c>
      <c r="N229" s="79">
        <f>VLOOKUP($A229,'MG Universe'!$A$2:$S$9990,14)</f>
        <v>1.2</v>
      </c>
      <c r="O229" s="79">
        <f>VLOOKUP($A229,'MG Universe'!$A$2:$S$9990,15)</f>
        <v>1.1100000000000001</v>
      </c>
      <c r="P229" s="15">
        <f>VLOOKUP($A229,'MG Universe'!$A$2:$S$9990,16)</f>
        <v>-24.01</v>
      </c>
      <c r="Q229" s="16">
        <f>VLOOKUP($A229,'MG Universe'!$A$2:$S$9990,17)</f>
        <v>1.0699999999999999E-2</v>
      </c>
      <c r="R229" s="80">
        <f>VLOOKUP($A229,'MG Universe'!$A$2:$S$9990,18)</f>
        <v>7</v>
      </c>
      <c r="S229" s="15">
        <f>VLOOKUP($A229,'MG Universe'!$A$2:$V$9990,19)</f>
        <v>28.71</v>
      </c>
      <c r="T229" s="15">
        <f>VLOOKUP($A229,'MG Universe'!$A$2:$V$9990,20)</f>
        <v>5954802760</v>
      </c>
      <c r="U229" s="15" t="str">
        <f>VLOOKUP($A229,'MG Universe'!$A$2:$V$9990,21)</f>
        <v>Mid</v>
      </c>
      <c r="V229" s="15" t="str">
        <f>VLOOKUP($A229,'MG Universe'!$A$2:$V$9990,22)</f>
        <v>Auto</v>
      </c>
    </row>
    <row r="230" spans="1:22" ht="15.75" thickBot="1" x14ac:dyDescent="0.3">
      <c r="A230" s="119" t="s">
        <v>750</v>
      </c>
      <c r="B230" s="12" t="str">
        <f>VLOOKUP($A230,'MG Universe'!$A$2:$S$9990,2)</f>
        <v>Hologic, Inc.</v>
      </c>
      <c r="C230" s="12" t="str">
        <f>VLOOKUP($A230,'MG Universe'!$A$2:$S$9990,3)</f>
        <v>D+</v>
      </c>
      <c r="D230" s="12" t="str">
        <f>VLOOKUP($A230,'MG Universe'!$A$2:$S$9990,4)</f>
        <v>S</v>
      </c>
      <c r="E230" s="12" t="str">
        <f>VLOOKUP($A230,'MG Universe'!$A$2:$S$9990,5)</f>
        <v>F</v>
      </c>
      <c r="F230" s="13" t="str">
        <f>VLOOKUP($A230,'MG Universe'!$A$2:$S$9990,6)</f>
        <v>SF</v>
      </c>
      <c r="G230" s="77">
        <f>VLOOKUP($A230,'MG Universe'!$A$2:$S$9990,7)</f>
        <v>43261</v>
      </c>
      <c r="H230" s="15">
        <f>VLOOKUP($A230,'MG Universe'!$A$2:$S$9990,8)</f>
        <v>40.04</v>
      </c>
      <c r="I230" s="15">
        <f>VLOOKUP($A230,'MG Universe'!$A$2:$S$9990,9)</f>
        <v>1.04</v>
      </c>
      <c r="J230" s="15">
        <f>VLOOKUP($A230,'MG Universe'!$A$2:$S$9990,10)</f>
        <v>43.91</v>
      </c>
      <c r="K230" s="16">
        <f>VLOOKUP($A230,'MG Universe'!$A$2:$S$9990,11)</f>
        <v>1.0967</v>
      </c>
      <c r="L230" s="78">
        <f>VLOOKUP($A230,'MG Universe'!$A$2:$S$9990,12)</f>
        <v>42.22</v>
      </c>
      <c r="M230" s="16">
        <f>VLOOKUP($A230,'MG Universe'!$A$2:$S$9990,13)</f>
        <v>0</v>
      </c>
      <c r="N230" s="79">
        <f>VLOOKUP($A230,'MG Universe'!$A$2:$S$9990,14)</f>
        <v>0.7</v>
      </c>
      <c r="O230" s="79">
        <f>VLOOKUP($A230,'MG Universe'!$A$2:$S$9990,15)</f>
        <v>1.26</v>
      </c>
      <c r="P230" s="15">
        <f>VLOOKUP($A230,'MG Universe'!$A$2:$S$9990,16)</f>
        <v>-11.38</v>
      </c>
      <c r="Q230" s="16">
        <f>VLOOKUP($A230,'MG Universe'!$A$2:$S$9990,17)</f>
        <v>0.1686</v>
      </c>
      <c r="R230" s="80">
        <f>VLOOKUP($A230,'MG Universe'!$A$2:$S$9990,18)</f>
        <v>0</v>
      </c>
      <c r="S230" s="15">
        <f>VLOOKUP($A230,'MG Universe'!$A$2:$V$9990,19)</f>
        <v>5.23</v>
      </c>
      <c r="T230" s="15">
        <f>VLOOKUP($A230,'MG Universe'!$A$2:$V$9990,20)</f>
        <v>12791641605</v>
      </c>
      <c r="U230" s="15" t="str">
        <f>VLOOKUP($A230,'MG Universe'!$A$2:$V$9990,21)</f>
        <v>Large</v>
      </c>
      <c r="V230" s="15" t="str">
        <f>VLOOKUP($A230,'MG Universe'!$A$2:$V$9990,22)</f>
        <v>Medical</v>
      </c>
    </row>
    <row r="231" spans="1:22" ht="15.75" thickBot="1" x14ac:dyDescent="0.3">
      <c r="A231" s="119" t="s">
        <v>752</v>
      </c>
      <c r="B231" s="12" t="str">
        <f>VLOOKUP($A231,'MG Universe'!$A$2:$S$9990,2)</f>
        <v>Honeywell International Inc.</v>
      </c>
      <c r="C231" s="12" t="str">
        <f>VLOOKUP($A231,'MG Universe'!$A$2:$S$9990,3)</f>
        <v>F</v>
      </c>
      <c r="D231" s="12" t="str">
        <f>VLOOKUP($A231,'MG Universe'!$A$2:$S$9990,4)</f>
        <v>S</v>
      </c>
      <c r="E231" s="12" t="str">
        <f>VLOOKUP($A231,'MG Universe'!$A$2:$S$9990,5)</f>
        <v>O</v>
      </c>
      <c r="F231" s="13" t="str">
        <f>VLOOKUP($A231,'MG Universe'!$A$2:$S$9990,6)</f>
        <v>SO</v>
      </c>
      <c r="G231" s="77">
        <f>VLOOKUP($A231,'MG Universe'!$A$2:$S$9990,7)</f>
        <v>43278</v>
      </c>
      <c r="H231" s="15">
        <f>VLOOKUP($A231,'MG Universe'!$A$2:$S$9990,8)</f>
        <v>96.64</v>
      </c>
      <c r="I231" s="15">
        <f>VLOOKUP($A231,'MG Universe'!$A$2:$S$9990,9)</f>
        <v>5.61</v>
      </c>
      <c r="J231" s="15">
        <f>VLOOKUP($A231,'MG Universe'!$A$2:$S$9990,10)</f>
        <v>147.93</v>
      </c>
      <c r="K231" s="16">
        <f>VLOOKUP($A231,'MG Universe'!$A$2:$S$9990,11)</f>
        <v>1.5306999999999999</v>
      </c>
      <c r="L231" s="78">
        <f>VLOOKUP($A231,'MG Universe'!$A$2:$S$9990,12)</f>
        <v>26.37</v>
      </c>
      <c r="M231" s="16">
        <f>VLOOKUP($A231,'MG Universe'!$A$2:$S$9990,13)</f>
        <v>1.8499999999999999E-2</v>
      </c>
      <c r="N231" s="79">
        <f>VLOOKUP($A231,'MG Universe'!$A$2:$S$9990,14)</f>
        <v>1.1000000000000001</v>
      </c>
      <c r="O231" s="79">
        <f>VLOOKUP($A231,'MG Universe'!$A$2:$S$9990,15)</f>
        <v>1.36</v>
      </c>
      <c r="P231" s="15">
        <f>VLOOKUP($A231,'MG Universe'!$A$2:$S$9990,16)</f>
        <v>-23.11</v>
      </c>
      <c r="Q231" s="16">
        <f>VLOOKUP($A231,'MG Universe'!$A$2:$S$9990,17)</f>
        <v>8.9300000000000004E-2</v>
      </c>
      <c r="R231" s="80">
        <f>VLOOKUP($A231,'MG Universe'!$A$2:$S$9990,18)</f>
        <v>7</v>
      </c>
      <c r="S231" s="15">
        <f>VLOOKUP($A231,'MG Universe'!$A$2:$V$9990,19)</f>
        <v>64.03</v>
      </c>
      <c r="T231" s="15">
        <f>VLOOKUP($A231,'MG Universe'!$A$2:$V$9990,20)</f>
        <v>109510798417</v>
      </c>
      <c r="U231" s="15" t="str">
        <f>VLOOKUP($A231,'MG Universe'!$A$2:$V$9990,21)</f>
        <v>Large</v>
      </c>
      <c r="V231" s="15" t="str">
        <f>VLOOKUP($A231,'MG Universe'!$A$2:$V$9990,22)</f>
        <v>Conglomerates</v>
      </c>
    </row>
    <row r="232" spans="1:22" ht="15.75" thickBot="1" x14ac:dyDescent="0.3">
      <c r="A232" s="119" t="s">
        <v>754</v>
      </c>
      <c r="B232" s="12" t="str">
        <f>VLOOKUP($A232,'MG Universe'!$A$2:$S$9990,2)</f>
        <v>Helmerich &amp; Payne, Inc.</v>
      </c>
      <c r="C232" s="12" t="str">
        <f>VLOOKUP($A232,'MG Universe'!$A$2:$S$9990,3)</f>
        <v>C</v>
      </c>
      <c r="D232" s="12" t="str">
        <f>VLOOKUP($A232,'MG Universe'!$A$2:$S$9990,4)</f>
        <v>S</v>
      </c>
      <c r="E232" s="12" t="str">
        <f>VLOOKUP($A232,'MG Universe'!$A$2:$S$9990,5)</f>
        <v>O</v>
      </c>
      <c r="F232" s="13" t="str">
        <f>VLOOKUP($A232,'MG Universe'!$A$2:$S$9990,6)</f>
        <v>SO</v>
      </c>
      <c r="G232" s="77">
        <f>VLOOKUP($A232,'MG Universe'!$A$2:$S$9990,7)</f>
        <v>43477</v>
      </c>
      <c r="H232" s="15">
        <f>VLOOKUP($A232,'MG Universe'!$A$2:$S$9990,8)</f>
        <v>0</v>
      </c>
      <c r="I232" s="15">
        <f>VLOOKUP($A232,'MG Universe'!$A$2:$S$9990,9)</f>
        <v>1.36</v>
      </c>
      <c r="J232" s="15">
        <f>VLOOKUP($A232,'MG Universe'!$A$2:$S$9990,10)</f>
        <v>57.1</v>
      </c>
      <c r="K232" s="16" t="str">
        <f>VLOOKUP($A232,'MG Universe'!$A$2:$S$9990,11)</f>
        <v>N/A</v>
      </c>
      <c r="L232" s="78">
        <f>VLOOKUP($A232,'MG Universe'!$A$2:$S$9990,12)</f>
        <v>41.99</v>
      </c>
      <c r="M232" s="16">
        <f>VLOOKUP($A232,'MG Universe'!$A$2:$S$9990,13)</f>
        <v>4.9200000000000001E-2</v>
      </c>
      <c r="N232" s="79">
        <f>VLOOKUP($A232,'MG Universe'!$A$2:$S$9990,14)</f>
        <v>1.6</v>
      </c>
      <c r="O232" s="79">
        <f>VLOOKUP($A232,'MG Universe'!$A$2:$S$9990,15)</f>
        <v>2.96</v>
      </c>
      <c r="P232" s="15">
        <f>VLOOKUP($A232,'MG Universe'!$A$2:$S$9990,16)</f>
        <v>-6.54</v>
      </c>
      <c r="Q232" s="16">
        <f>VLOOKUP($A232,'MG Universe'!$A$2:$S$9990,17)</f>
        <v>0.16739999999999999</v>
      </c>
      <c r="R232" s="80">
        <f>VLOOKUP($A232,'MG Universe'!$A$2:$S$9990,18)</f>
        <v>20</v>
      </c>
      <c r="S232" s="15">
        <f>VLOOKUP($A232,'MG Universe'!$A$2:$V$9990,19)</f>
        <v>26.06</v>
      </c>
      <c r="T232" s="15">
        <f>VLOOKUP($A232,'MG Universe'!$A$2:$V$9990,20)</f>
        <v>6247025333</v>
      </c>
      <c r="U232" s="15" t="str">
        <f>VLOOKUP($A232,'MG Universe'!$A$2:$V$9990,21)</f>
        <v>Mid</v>
      </c>
      <c r="V232" s="15" t="str">
        <f>VLOOKUP($A232,'MG Universe'!$A$2:$V$9990,22)</f>
        <v>Oil &amp; Gas</v>
      </c>
    </row>
    <row r="233" spans="1:22" ht="15.75" thickBot="1" x14ac:dyDescent="0.3">
      <c r="A233" s="119" t="s">
        <v>756</v>
      </c>
      <c r="B233" s="12" t="str">
        <f>VLOOKUP($A233,'MG Universe'!$A$2:$S$9990,2)</f>
        <v>Hewlett Packard Enterprise Co</v>
      </c>
      <c r="C233" s="12" t="str">
        <f>VLOOKUP($A233,'MG Universe'!$A$2:$S$9990,3)</f>
        <v>C+</v>
      </c>
      <c r="D233" s="12" t="str">
        <f>VLOOKUP($A233,'MG Universe'!$A$2:$S$9990,4)</f>
        <v>S</v>
      </c>
      <c r="E233" s="12" t="str">
        <f>VLOOKUP($A233,'MG Universe'!$A$2:$S$9990,5)</f>
        <v>U</v>
      </c>
      <c r="F233" s="13" t="str">
        <f>VLOOKUP($A233,'MG Universe'!$A$2:$S$9990,6)</f>
        <v>SU</v>
      </c>
      <c r="G233" s="77">
        <f>VLOOKUP($A233,'MG Universe'!$A$2:$S$9990,7)</f>
        <v>43261</v>
      </c>
      <c r="H233" s="15">
        <f>VLOOKUP($A233,'MG Universe'!$A$2:$S$9990,8)</f>
        <v>52.57</v>
      </c>
      <c r="I233" s="15">
        <f>VLOOKUP($A233,'MG Universe'!$A$2:$S$9990,9)</f>
        <v>1.37</v>
      </c>
      <c r="J233" s="15">
        <f>VLOOKUP($A233,'MG Universe'!$A$2:$S$9990,10)</f>
        <v>15.79</v>
      </c>
      <c r="K233" s="16">
        <f>VLOOKUP($A233,'MG Universe'!$A$2:$S$9990,11)</f>
        <v>0.3004</v>
      </c>
      <c r="L233" s="78">
        <f>VLOOKUP($A233,'MG Universe'!$A$2:$S$9990,12)</f>
        <v>11.53</v>
      </c>
      <c r="M233" s="16">
        <f>VLOOKUP($A233,'MG Universe'!$A$2:$S$9990,13)</f>
        <v>1.6500000000000001E-2</v>
      </c>
      <c r="N233" s="79">
        <f>VLOOKUP($A233,'MG Universe'!$A$2:$S$9990,14)</f>
        <v>1.6</v>
      </c>
      <c r="O233" s="79">
        <f>VLOOKUP($A233,'MG Universe'!$A$2:$S$9990,15)</f>
        <v>1.04</v>
      </c>
      <c r="P233" s="15">
        <f>VLOOKUP($A233,'MG Universe'!$A$2:$S$9990,16)</f>
        <v>-10.19</v>
      </c>
      <c r="Q233" s="16">
        <f>VLOOKUP($A233,'MG Universe'!$A$2:$S$9990,17)</f>
        <v>1.5100000000000001E-2</v>
      </c>
      <c r="R233" s="80">
        <f>VLOOKUP($A233,'MG Universe'!$A$2:$S$9990,18)</f>
        <v>2</v>
      </c>
      <c r="S233" s="15">
        <f>VLOOKUP($A233,'MG Universe'!$A$2:$V$9990,19)</f>
        <v>26.29</v>
      </c>
      <c r="T233" s="15">
        <f>VLOOKUP($A233,'MG Universe'!$A$2:$V$9990,20)</f>
        <v>22085125566</v>
      </c>
      <c r="U233" s="15" t="str">
        <f>VLOOKUP($A233,'MG Universe'!$A$2:$V$9990,21)</f>
        <v>Large</v>
      </c>
      <c r="V233" s="15" t="str">
        <f>VLOOKUP($A233,'MG Universe'!$A$2:$V$9990,22)</f>
        <v>IT Hardware</v>
      </c>
    </row>
    <row r="234" spans="1:22" ht="15.75" thickBot="1" x14ac:dyDescent="0.3">
      <c r="A234" s="119" t="s">
        <v>758</v>
      </c>
      <c r="B234" s="12" t="str">
        <f>VLOOKUP($A234,'MG Universe'!$A$2:$S$9990,2)</f>
        <v>HP Inc</v>
      </c>
      <c r="C234" s="12" t="str">
        <f>VLOOKUP($A234,'MG Universe'!$A$2:$S$9990,3)</f>
        <v>C</v>
      </c>
      <c r="D234" s="12" t="str">
        <f>VLOOKUP($A234,'MG Universe'!$A$2:$S$9990,4)</f>
        <v>S</v>
      </c>
      <c r="E234" s="12" t="str">
        <f>VLOOKUP($A234,'MG Universe'!$A$2:$S$9990,5)</f>
        <v>U</v>
      </c>
      <c r="F234" s="13" t="str">
        <f>VLOOKUP($A234,'MG Universe'!$A$2:$S$9990,6)</f>
        <v>SU</v>
      </c>
      <c r="G234" s="77">
        <f>VLOOKUP($A234,'MG Universe'!$A$2:$S$9990,7)</f>
        <v>43439</v>
      </c>
      <c r="H234" s="15">
        <f>VLOOKUP($A234,'MG Universe'!$A$2:$S$9990,8)</f>
        <v>57.27</v>
      </c>
      <c r="I234" s="15">
        <f>VLOOKUP($A234,'MG Universe'!$A$2:$S$9990,9)</f>
        <v>2.23</v>
      </c>
      <c r="J234" s="15">
        <f>VLOOKUP($A234,'MG Universe'!$A$2:$S$9990,10)</f>
        <v>22.55</v>
      </c>
      <c r="K234" s="16">
        <f>VLOOKUP($A234,'MG Universe'!$A$2:$S$9990,11)</f>
        <v>0.39369999999999999</v>
      </c>
      <c r="L234" s="78">
        <f>VLOOKUP($A234,'MG Universe'!$A$2:$S$9990,12)</f>
        <v>10.11</v>
      </c>
      <c r="M234" s="16">
        <f>VLOOKUP($A234,'MG Universe'!$A$2:$S$9990,13)</f>
        <v>2.4799999999999999E-2</v>
      </c>
      <c r="N234" s="79">
        <f>VLOOKUP($A234,'MG Universe'!$A$2:$S$9990,14)</f>
        <v>1.4</v>
      </c>
      <c r="O234" s="79">
        <f>VLOOKUP($A234,'MG Universe'!$A$2:$S$9990,15)</f>
        <v>0.85</v>
      </c>
      <c r="P234" s="15">
        <f>VLOOKUP($A234,'MG Universe'!$A$2:$S$9990,16)</f>
        <v>-8.68</v>
      </c>
      <c r="Q234" s="16">
        <f>VLOOKUP($A234,'MG Universe'!$A$2:$S$9990,17)</f>
        <v>8.0999999999999996E-3</v>
      </c>
      <c r="R234" s="80">
        <f>VLOOKUP($A234,'MG Universe'!$A$2:$S$9990,18)</f>
        <v>2</v>
      </c>
      <c r="S234" s="15">
        <f>VLOOKUP($A234,'MG Universe'!$A$2:$V$9990,19)</f>
        <v>0</v>
      </c>
      <c r="T234" s="15">
        <f>VLOOKUP($A234,'MG Universe'!$A$2:$V$9990,20)</f>
        <v>35031311064</v>
      </c>
      <c r="U234" s="15" t="str">
        <f>VLOOKUP($A234,'MG Universe'!$A$2:$V$9990,21)</f>
        <v>Large</v>
      </c>
      <c r="V234" s="15" t="str">
        <f>VLOOKUP($A234,'MG Universe'!$A$2:$V$9990,22)</f>
        <v>IT Hardware</v>
      </c>
    </row>
    <row r="235" spans="1:22" ht="15.75" thickBot="1" x14ac:dyDescent="0.3">
      <c r="A235" s="119" t="s">
        <v>760</v>
      </c>
      <c r="B235" s="12" t="str">
        <f>VLOOKUP($A235,'MG Universe'!$A$2:$S$9990,2)</f>
        <v>H &amp; R Block Inc</v>
      </c>
      <c r="C235" s="12" t="str">
        <f>VLOOKUP($A235,'MG Universe'!$A$2:$S$9990,3)</f>
        <v>B+</v>
      </c>
      <c r="D235" s="12" t="str">
        <f>VLOOKUP($A235,'MG Universe'!$A$2:$S$9990,4)</f>
        <v>D</v>
      </c>
      <c r="E235" s="12" t="str">
        <f>VLOOKUP($A235,'MG Universe'!$A$2:$S$9990,5)</f>
        <v>U</v>
      </c>
      <c r="F235" s="13" t="str">
        <f>VLOOKUP($A235,'MG Universe'!$A$2:$S$9990,6)</f>
        <v>DU</v>
      </c>
      <c r="G235" s="77">
        <f>VLOOKUP($A235,'MG Universe'!$A$2:$S$9990,7)</f>
        <v>43483</v>
      </c>
      <c r="H235" s="15">
        <f>VLOOKUP($A235,'MG Universe'!$A$2:$S$9990,8)</f>
        <v>37.46</v>
      </c>
      <c r="I235" s="15">
        <f>VLOOKUP($A235,'MG Universe'!$A$2:$S$9990,9)</f>
        <v>2.0499999999999998</v>
      </c>
      <c r="J235" s="15">
        <f>VLOOKUP($A235,'MG Universe'!$A$2:$S$9990,10)</f>
        <v>23.62</v>
      </c>
      <c r="K235" s="16">
        <f>VLOOKUP($A235,'MG Universe'!$A$2:$S$9990,11)</f>
        <v>0.63049999999999995</v>
      </c>
      <c r="L235" s="78">
        <f>VLOOKUP($A235,'MG Universe'!$A$2:$S$9990,12)</f>
        <v>11.52</v>
      </c>
      <c r="M235" s="16">
        <f>VLOOKUP($A235,'MG Universe'!$A$2:$S$9990,13)</f>
        <v>4.0599999999999997E-2</v>
      </c>
      <c r="N235" s="79">
        <f>VLOOKUP($A235,'MG Universe'!$A$2:$S$9990,14)</f>
        <v>0.1</v>
      </c>
      <c r="O235" s="79">
        <f>VLOOKUP($A235,'MG Universe'!$A$2:$S$9990,15)</f>
        <v>2.04</v>
      </c>
      <c r="P235" s="15">
        <f>VLOOKUP($A235,'MG Universe'!$A$2:$S$9990,16)</f>
        <v>-6.68</v>
      </c>
      <c r="Q235" s="16">
        <f>VLOOKUP($A235,'MG Universe'!$A$2:$S$9990,17)</f>
        <v>1.5100000000000001E-2</v>
      </c>
      <c r="R235" s="80">
        <f>VLOOKUP($A235,'MG Universe'!$A$2:$S$9990,18)</f>
        <v>2</v>
      </c>
      <c r="S235" s="15">
        <f>VLOOKUP($A235,'MG Universe'!$A$2:$V$9990,19)</f>
        <v>8.61</v>
      </c>
      <c r="T235" s="15">
        <f>VLOOKUP($A235,'MG Universe'!$A$2:$V$9990,20)</f>
        <v>4854571532</v>
      </c>
      <c r="U235" s="15" t="str">
        <f>VLOOKUP($A235,'MG Universe'!$A$2:$V$9990,21)</f>
        <v>Mid</v>
      </c>
      <c r="V235" s="15" t="str">
        <f>VLOOKUP($A235,'MG Universe'!$A$2:$V$9990,22)</f>
        <v>Financial Services</v>
      </c>
    </row>
    <row r="236" spans="1:22" ht="15.75" thickBot="1" x14ac:dyDescent="0.3">
      <c r="A236" s="119" t="s">
        <v>762</v>
      </c>
      <c r="B236" s="12" t="str">
        <f>VLOOKUP($A236,'MG Universe'!$A$2:$S$9990,2)</f>
        <v>Hormel Foods Corp</v>
      </c>
      <c r="C236" s="12" t="str">
        <f>VLOOKUP($A236,'MG Universe'!$A$2:$S$9990,3)</f>
        <v>B</v>
      </c>
      <c r="D236" s="12" t="str">
        <f>VLOOKUP($A236,'MG Universe'!$A$2:$S$9990,4)</f>
        <v>E</v>
      </c>
      <c r="E236" s="12" t="str">
        <f>VLOOKUP($A236,'MG Universe'!$A$2:$S$9990,5)</f>
        <v>F</v>
      </c>
      <c r="F236" s="13" t="str">
        <f>VLOOKUP($A236,'MG Universe'!$A$2:$S$9990,6)</f>
        <v>EF</v>
      </c>
      <c r="G236" s="77">
        <f>VLOOKUP($A236,'MG Universe'!$A$2:$S$9990,7)</f>
        <v>43263</v>
      </c>
      <c r="H236" s="15">
        <f>VLOOKUP($A236,'MG Universe'!$A$2:$S$9990,8)</f>
        <v>43.45</v>
      </c>
      <c r="I236" s="15">
        <f>VLOOKUP($A236,'MG Universe'!$A$2:$S$9990,9)</f>
        <v>1.6</v>
      </c>
      <c r="J236" s="15">
        <f>VLOOKUP($A236,'MG Universe'!$A$2:$S$9990,10)</f>
        <v>42.04</v>
      </c>
      <c r="K236" s="16">
        <f>VLOOKUP($A236,'MG Universe'!$A$2:$S$9990,11)</f>
        <v>0.96750000000000003</v>
      </c>
      <c r="L236" s="78">
        <f>VLOOKUP($A236,'MG Universe'!$A$2:$S$9990,12)</f>
        <v>26.28</v>
      </c>
      <c r="M236" s="16">
        <f>VLOOKUP($A236,'MG Universe'!$A$2:$S$9990,13)</f>
        <v>1.6199999999999999E-2</v>
      </c>
      <c r="N236" s="79">
        <f>VLOOKUP($A236,'MG Universe'!$A$2:$S$9990,14)</f>
        <v>0.2</v>
      </c>
      <c r="O236" s="79">
        <f>VLOOKUP($A236,'MG Universe'!$A$2:$S$9990,15)</f>
        <v>1.61</v>
      </c>
      <c r="P236" s="15">
        <f>VLOOKUP($A236,'MG Universe'!$A$2:$S$9990,16)</f>
        <v>-1.27</v>
      </c>
      <c r="Q236" s="16">
        <f>VLOOKUP($A236,'MG Universe'!$A$2:$S$9990,17)</f>
        <v>8.8900000000000007E-2</v>
      </c>
      <c r="R236" s="80">
        <f>VLOOKUP($A236,'MG Universe'!$A$2:$S$9990,18)</f>
        <v>20</v>
      </c>
      <c r="S236" s="15">
        <f>VLOOKUP($A236,'MG Universe'!$A$2:$V$9990,19)</f>
        <v>19.559999999999999</v>
      </c>
      <c r="T236" s="15">
        <f>VLOOKUP($A236,'MG Universe'!$A$2:$V$9990,20)</f>
        <v>22474416329</v>
      </c>
      <c r="U236" s="15" t="str">
        <f>VLOOKUP($A236,'MG Universe'!$A$2:$V$9990,21)</f>
        <v>Large</v>
      </c>
      <c r="V236" s="15" t="str">
        <f>VLOOKUP($A236,'MG Universe'!$A$2:$V$9990,22)</f>
        <v>Food Processing</v>
      </c>
    </row>
    <row r="237" spans="1:22" ht="15.75" thickBot="1" x14ac:dyDescent="0.3">
      <c r="A237" s="119" t="s">
        <v>764</v>
      </c>
      <c r="B237" s="12" t="str">
        <f>VLOOKUP($A237,'MG Universe'!$A$2:$S$9990,2)</f>
        <v>Harris Corporation</v>
      </c>
      <c r="C237" s="12" t="str">
        <f>VLOOKUP($A237,'MG Universe'!$A$2:$S$9990,3)</f>
        <v>D+</v>
      </c>
      <c r="D237" s="12" t="str">
        <f>VLOOKUP($A237,'MG Universe'!$A$2:$S$9990,4)</f>
        <v>S</v>
      </c>
      <c r="E237" s="12" t="str">
        <f>VLOOKUP($A237,'MG Universe'!$A$2:$S$9990,5)</f>
        <v>F</v>
      </c>
      <c r="F237" s="13" t="str">
        <f>VLOOKUP($A237,'MG Universe'!$A$2:$S$9990,6)</f>
        <v>SF</v>
      </c>
      <c r="G237" s="77">
        <f>VLOOKUP($A237,'MG Universe'!$A$2:$S$9990,7)</f>
        <v>43439</v>
      </c>
      <c r="H237" s="15">
        <f>VLOOKUP($A237,'MG Universe'!$A$2:$S$9990,8)</f>
        <v>209.33</v>
      </c>
      <c r="I237" s="15">
        <f>VLOOKUP($A237,'MG Universe'!$A$2:$S$9990,9)</f>
        <v>5.66</v>
      </c>
      <c r="J237" s="15">
        <f>VLOOKUP($A237,'MG Universe'!$A$2:$S$9990,10)</f>
        <v>157.22999999999999</v>
      </c>
      <c r="K237" s="16">
        <f>VLOOKUP($A237,'MG Universe'!$A$2:$S$9990,11)</f>
        <v>0.75109999999999999</v>
      </c>
      <c r="L237" s="78">
        <f>VLOOKUP($A237,'MG Universe'!$A$2:$S$9990,12)</f>
        <v>27.78</v>
      </c>
      <c r="M237" s="16">
        <f>VLOOKUP($A237,'MG Universe'!$A$2:$S$9990,13)</f>
        <v>1.4500000000000001E-2</v>
      </c>
      <c r="N237" s="79">
        <f>VLOOKUP($A237,'MG Universe'!$A$2:$S$9990,14)</f>
        <v>1.2</v>
      </c>
      <c r="O237" s="79">
        <f>VLOOKUP($A237,'MG Universe'!$A$2:$S$9990,15)</f>
        <v>1.17</v>
      </c>
      <c r="P237" s="15">
        <f>VLOOKUP($A237,'MG Universe'!$A$2:$S$9990,16)</f>
        <v>-36.130000000000003</v>
      </c>
      <c r="Q237" s="16">
        <f>VLOOKUP($A237,'MG Universe'!$A$2:$S$9990,17)</f>
        <v>9.64E-2</v>
      </c>
      <c r="R237" s="80">
        <f>VLOOKUP($A237,'MG Universe'!$A$2:$S$9990,18)</f>
        <v>17</v>
      </c>
      <c r="S237" s="15">
        <f>VLOOKUP($A237,'MG Universe'!$A$2:$V$9990,19)</f>
        <v>70.7</v>
      </c>
      <c r="T237" s="15">
        <f>VLOOKUP($A237,'MG Universe'!$A$2:$V$9990,20)</f>
        <v>18526410396</v>
      </c>
      <c r="U237" s="15" t="str">
        <f>VLOOKUP($A237,'MG Universe'!$A$2:$V$9990,21)</f>
        <v>Large</v>
      </c>
      <c r="V237" s="15" t="str">
        <f>VLOOKUP($A237,'MG Universe'!$A$2:$V$9990,22)</f>
        <v>Telecom</v>
      </c>
    </row>
    <row r="238" spans="1:22" ht="15.75" thickBot="1" x14ac:dyDescent="0.3">
      <c r="A238" s="119" t="s">
        <v>766</v>
      </c>
      <c r="B238" s="12" t="str">
        <f>VLOOKUP($A238,'MG Universe'!$A$2:$S$9990,2)</f>
        <v>Henry Schein, Inc.</v>
      </c>
      <c r="C238" s="12" t="str">
        <f>VLOOKUP($A238,'MG Universe'!$A$2:$S$9990,3)</f>
        <v>D</v>
      </c>
      <c r="D238" s="12" t="str">
        <f>VLOOKUP($A238,'MG Universe'!$A$2:$S$9990,4)</f>
        <v>S</v>
      </c>
      <c r="E238" s="12" t="str">
        <f>VLOOKUP($A238,'MG Universe'!$A$2:$S$9990,5)</f>
        <v>O</v>
      </c>
      <c r="F238" s="13" t="str">
        <f>VLOOKUP($A238,'MG Universe'!$A$2:$S$9990,6)</f>
        <v>SO</v>
      </c>
      <c r="G238" s="77">
        <f>VLOOKUP($A238,'MG Universe'!$A$2:$S$9990,7)</f>
        <v>43471</v>
      </c>
      <c r="H238" s="15">
        <f>VLOOKUP($A238,'MG Universe'!$A$2:$S$9990,8)</f>
        <v>54.64</v>
      </c>
      <c r="I238" s="15">
        <f>VLOOKUP($A238,'MG Universe'!$A$2:$S$9990,9)</f>
        <v>3.1</v>
      </c>
      <c r="J238" s="15">
        <f>VLOOKUP($A238,'MG Universe'!$A$2:$S$9990,10)</f>
        <v>78.44</v>
      </c>
      <c r="K238" s="16">
        <f>VLOOKUP($A238,'MG Universe'!$A$2:$S$9990,11)</f>
        <v>1.4356</v>
      </c>
      <c r="L238" s="78">
        <f>VLOOKUP($A238,'MG Universe'!$A$2:$S$9990,12)</f>
        <v>25.3</v>
      </c>
      <c r="M238" s="16">
        <f>VLOOKUP($A238,'MG Universe'!$A$2:$S$9990,13)</f>
        <v>0</v>
      </c>
      <c r="N238" s="79">
        <f>VLOOKUP($A238,'MG Universe'!$A$2:$S$9990,14)</f>
        <v>0.9</v>
      </c>
      <c r="O238" s="79">
        <f>VLOOKUP($A238,'MG Universe'!$A$2:$S$9990,15)</f>
        <v>1.3</v>
      </c>
      <c r="P238" s="15">
        <f>VLOOKUP($A238,'MG Universe'!$A$2:$S$9990,16)</f>
        <v>-5.08</v>
      </c>
      <c r="Q238" s="16">
        <f>VLOOKUP($A238,'MG Universe'!$A$2:$S$9990,17)</f>
        <v>8.4000000000000005E-2</v>
      </c>
      <c r="R238" s="80">
        <f>VLOOKUP($A238,'MG Universe'!$A$2:$S$9990,18)</f>
        <v>0</v>
      </c>
      <c r="S238" s="15">
        <f>VLOOKUP($A238,'MG Universe'!$A$2:$V$9990,19)</f>
        <v>39.020000000000003</v>
      </c>
      <c r="T238" s="15">
        <f>VLOOKUP($A238,'MG Universe'!$A$2:$V$9990,20)</f>
        <v>11957237092</v>
      </c>
      <c r="U238" s="15" t="str">
        <f>VLOOKUP($A238,'MG Universe'!$A$2:$V$9990,21)</f>
        <v>Large</v>
      </c>
      <c r="V238" s="15" t="str">
        <f>VLOOKUP($A238,'MG Universe'!$A$2:$V$9990,22)</f>
        <v>Medical</v>
      </c>
    </row>
    <row r="239" spans="1:22" ht="15.75" thickBot="1" x14ac:dyDescent="0.3">
      <c r="A239" s="119" t="s">
        <v>768</v>
      </c>
      <c r="B239" s="12" t="str">
        <f>VLOOKUP($A239,'MG Universe'!$A$2:$S$9990,2)</f>
        <v>Host Hotels and Resorts Inc</v>
      </c>
      <c r="C239" s="12" t="str">
        <f>VLOOKUP($A239,'MG Universe'!$A$2:$S$9990,3)</f>
        <v>B</v>
      </c>
      <c r="D239" s="12" t="str">
        <f>VLOOKUP($A239,'MG Universe'!$A$2:$S$9990,4)</f>
        <v>E</v>
      </c>
      <c r="E239" s="12" t="str">
        <f>VLOOKUP($A239,'MG Universe'!$A$2:$S$9990,5)</f>
        <v>U</v>
      </c>
      <c r="F239" s="13" t="str">
        <f>VLOOKUP($A239,'MG Universe'!$A$2:$S$9990,6)</f>
        <v>EU</v>
      </c>
      <c r="G239" s="77">
        <f>VLOOKUP($A239,'MG Universe'!$A$2:$S$9990,7)</f>
        <v>43499</v>
      </c>
      <c r="H239" s="15">
        <f>VLOOKUP($A239,'MG Universe'!$A$2:$S$9990,8)</f>
        <v>33.47</v>
      </c>
      <c r="I239" s="15">
        <f>VLOOKUP($A239,'MG Universe'!$A$2:$S$9990,9)</f>
        <v>0.87</v>
      </c>
      <c r="J239" s="15">
        <f>VLOOKUP($A239,'MG Universe'!$A$2:$S$9990,10)</f>
        <v>18.22</v>
      </c>
      <c r="K239" s="16">
        <f>VLOOKUP($A239,'MG Universe'!$A$2:$S$9990,11)</f>
        <v>0.5444</v>
      </c>
      <c r="L239" s="78">
        <f>VLOOKUP($A239,'MG Universe'!$A$2:$S$9990,12)</f>
        <v>20.94</v>
      </c>
      <c r="M239" s="16">
        <f>VLOOKUP($A239,'MG Universe'!$A$2:$S$9990,13)</f>
        <v>4.3900000000000002E-2</v>
      </c>
      <c r="N239" s="79">
        <f>VLOOKUP($A239,'MG Universe'!$A$2:$S$9990,14)</f>
        <v>1.2</v>
      </c>
      <c r="O239" s="79">
        <f>VLOOKUP($A239,'MG Universe'!$A$2:$S$9990,15)</f>
        <v>7.13</v>
      </c>
      <c r="P239" s="15">
        <f>VLOOKUP($A239,'MG Universe'!$A$2:$S$9990,16)</f>
        <v>-3.88</v>
      </c>
      <c r="Q239" s="16">
        <f>VLOOKUP($A239,'MG Universe'!$A$2:$S$9990,17)</f>
        <v>6.2199999999999998E-2</v>
      </c>
      <c r="R239" s="80">
        <f>VLOOKUP($A239,'MG Universe'!$A$2:$S$9990,18)</f>
        <v>0</v>
      </c>
      <c r="S239" s="15">
        <f>VLOOKUP($A239,'MG Universe'!$A$2:$V$9990,19)</f>
        <v>13.82</v>
      </c>
      <c r="T239" s="15">
        <f>VLOOKUP($A239,'MG Universe'!$A$2:$V$9990,20)</f>
        <v>13520369130</v>
      </c>
      <c r="U239" s="15" t="str">
        <f>VLOOKUP($A239,'MG Universe'!$A$2:$V$9990,21)</f>
        <v>Large</v>
      </c>
      <c r="V239" s="15" t="str">
        <f>VLOOKUP($A239,'MG Universe'!$A$2:$V$9990,22)</f>
        <v>REIT</v>
      </c>
    </row>
    <row r="240" spans="1:22" ht="15.75" thickBot="1" x14ac:dyDescent="0.3">
      <c r="A240" s="119" t="s">
        <v>770</v>
      </c>
      <c r="B240" s="12" t="str">
        <f>VLOOKUP($A240,'MG Universe'!$A$2:$S$9990,2)</f>
        <v>Hershey Co</v>
      </c>
      <c r="C240" s="12" t="str">
        <f>VLOOKUP($A240,'MG Universe'!$A$2:$S$9990,3)</f>
        <v>D+</v>
      </c>
      <c r="D240" s="12" t="str">
        <f>VLOOKUP($A240,'MG Universe'!$A$2:$S$9990,4)</f>
        <v>S</v>
      </c>
      <c r="E240" s="12" t="str">
        <f>VLOOKUP($A240,'MG Universe'!$A$2:$S$9990,5)</f>
        <v>O</v>
      </c>
      <c r="F240" s="13" t="str">
        <f>VLOOKUP($A240,'MG Universe'!$A$2:$S$9990,6)</f>
        <v>SO</v>
      </c>
      <c r="G240" s="77">
        <f>VLOOKUP($A240,'MG Universe'!$A$2:$S$9990,7)</f>
        <v>43491</v>
      </c>
      <c r="H240" s="15">
        <f>VLOOKUP($A240,'MG Universe'!$A$2:$S$9990,8)</f>
        <v>56.05</v>
      </c>
      <c r="I240" s="15">
        <f>VLOOKUP($A240,'MG Universe'!$A$2:$S$9990,9)</f>
        <v>3.94</v>
      </c>
      <c r="J240" s="15">
        <f>VLOOKUP($A240,'MG Universe'!$A$2:$S$9990,10)</f>
        <v>105.73</v>
      </c>
      <c r="K240" s="16">
        <f>VLOOKUP($A240,'MG Universe'!$A$2:$S$9990,11)</f>
        <v>1.8864000000000001</v>
      </c>
      <c r="L240" s="78">
        <f>VLOOKUP($A240,'MG Universe'!$A$2:$S$9990,12)</f>
        <v>26.84</v>
      </c>
      <c r="M240" s="16">
        <f>VLOOKUP($A240,'MG Universe'!$A$2:$S$9990,13)</f>
        <v>2.41E-2</v>
      </c>
      <c r="N240" s="79">
        <f>VLOOKUP($A240,'MG Universe'!$A$2:$S$9990,14)</f>
        <v>0.2</v>
      </c>
      <c r="O240" s="79">
        <f>VLOOKUP($A240,'MG Universe'!$A$2:$S$9990,15)</f>
        <v>1.01</v>
      </c>
      <c r="P240" s="15">
        <f>VLOOKUP($A240,'MG Universe'!$A$2:$S$9990,16)</f>
        <v>-18</v>
      </c>
      <c r="Q240" s="16">
        <f>VLOOKUP($A240,'MG Universe'!$A$2:$S$9990,17)</f>
        <v>9.1700000000000004E-2</v>
      </c>
      <c r="R240" s="80">
        <f>VLOOKUP($A240,'MG Universe'!$A$2:$S$9990,18)</f>
        <v>8</v>
      </c>
      <c r="S240" s="15">
        <f>VLOOKUP($A240,'MG Universe'!$A$2:$V$9990,19)</f>
        <v>22.56</v>
      </c>
      <c r="T240" s="15">
        <f>VLOOKUP($A240,'MG Universe'!$A$2:$V$9990,20)</f>
        <v>22182968825</v>
      </c>
      <c r="U240" s="15" t="str">
        <f>VLOOKUP($A240,'MG Universe'!$A$2:$V$9990,21)</f>
        <v>Large</v>
      </c>
      <c r="V240" s="15" t="str">
        <f>VLOOKUP($A240,'MG Universe'!$A$2:$V$9990,22)</f>
        <v>Food Processing</v>
      </c>
    </row>
    <row r="241" spans="1:22" ht="15.75" thickBot="1" x14ac:dyDescent="0.3">
      <c r="A241" s="119" t="s">
        <v>772</v>
      </c>
      <c r="B241" s="12" t="str">
        <f>VLOOKUP($A241,'MG Universe'!$A$2:$S$9990,2)</f>
        <v>Humana Inc</v>
      </c>
      <c r="C241" s="12" t="str">
        <f>VLOOKUP($A241,'MG Universe'!$A$2:$S$9990,3)</f>
        <v>C</v>
      </c>
      <c r="D241" s="12" t="str">
        <f>VLOOKUP($A241,'MG Universe'!$A$2:$S$9990,4)</f>
        <v>E</v>
      </c>
      <c r="E241" s="12" t="str">
        <f>VLOOKUP($A241,'MG Universe'!$A$2:$S$9990,5)</f>
        <v>O</v>
      </c>
      <c r="F241" s="13" t="str">
        <f>VLOOKUP($A241,'MG Universe'!$A$2:$S$9990,6)</f>
        <v>EO</v>
      </c>
      <c r="G241" s="77">
        <f>VLOOKUP($A241,'MG Universe'!$A$2:$S$9990,7)</f>
        <v>43263</v>
      </c>
      <c r="H241" s="15">
        <f>VLOOKUP($A241,'MG Universe'!$A$2:$S$9990,8)</f>
        <v>275.56</v>
      </c>
      <c r="I241" s="15">
        <f>VLOOKUP($A241,'MG Universe'!$A$2:$S$9990,9)</f>
        <v>11.48</v>
      </c>
      <c r="J241" s="15">
        <f>VLOOKUP($A241,'MG Universe'!$A$2:$S$9990,10)</f>
        <v>305.95999999999998</v>
      </c>
      <c r="K241" s="16">
        <f>VLOOKUP($A241,'MG Universe'!$A$2:$S$9990,11)</f>
        <v>1.1103000000000001</v>
      </c>
      <c r="L241" s="78">
        <f>VLOOKUP($A241,'MG Universe'!$A$2:$S$9990,12)</f>
        <v>26.65</v>
      </c>
      <c r="M241" s="16">
        <f>VLOOKUP($A241,'MG Universe'!$A$2:$S$9990,13)</f>
        <v>6.1999999999999998E-3</v>
      </c>
      <c r="N241" s="79">
        <f>VLOOKUP($A241,'MG Universe'!$A$2:$S$9990,14)</f>
        <v>1</v>
      </c>
      <c r="O241" s="79" t="str">
        <f>VLOOKUP($A241,'MG Universe'!$A$2:$S$9990,15)</f>
        <v>N/A</v>
      </c>
      <c r="P241" s="15" t="str">
        <f>VLOOKUP($A241,'MG Universe'!$A$2:$S$9990,16)</f>
        <v>N/A</v>
      </c>
      <c r="Q241" s="16">
        <f>VLOOKUP($A241,'MG Universe'!$A$2:$S$9990,17)</f>
        <v>9.0800000000000006E-2</v>
      </c>
      <c r="R241" s="80">
        <f>VLOOKUP($A241,'MG Universe'!$A$2:$S$9990,18)</f>
        <v>1</v>
      </c>
      <c r="S241" s="15">
        <f>VLOOKUP($A241,'MG Universe'!$A$2:$V$9990,19)</f>
        <v>147.43</v>
      </c>
      <c r="T241" s="15">
        <f>VLOOKUP($A241,'MG Universe'!$A$2:$V$9990,20)</f>
        <v>41973733347</v>
      </c>
      <c r="U241" s="15" t="str">
        <f>VLOOKUP($A241,'MG Universe'!$A$2:$V$9990,21)</f>
        <v>Large</v>
      </c>
      <c r="V241" s="15" t="str">
        <f>VLOOKUP($A241,'MG Universe'!$A$2:$V$9990,22)</f>
        <v>Insurance</v>
      </c>
    </row>
    <row r="242" spans="1:22" ht="15.75" thickBot="1" x14ac:dyDescent="0.3">
      <c r="A242" s="119" t="s">
        <v>774</v>
      </c>
      <c r="B242" s="12" t="str">
        <f>VLOOKUP($A242,'MG Universe'!$A$2:$S$9990,2)</f>
        <v>IBM Common Stock</v>
      </c>
      <c r="C242" s="12" t="str">
        <f>VLOOKUP($A242,'MG Universe'!$A$2:$S$9990,3)</f>
        <v>C</v>
      </c>
      <c r="D242" s="12" t="str">
        <f>VLOOKUP($A242,'MG Universe'!$A$2:$S$9990,4)</f>
        <v>S</v>
      </c>
      <c r="E242" s="12" t="str">
        <f>VLOOKUP($A242,'MG Universe'!$A$2:$S$9990,5)</f>
        <v>O</v>
      </c>
      <c r="F242" s="13" t="str">
        <f>VLOOKUP($A242,'MG Universe'!$A$2:$S$9990,6)</f>
        <v>SO</v>
      </c>
      <c r="G242" s="77">
        <f>VLOOKUP($A242,'MG Universe'!$A$2:$S$9990,7)</f>
        <v>43421</v>
      </c>
      <c r="H242" s="15">
        <f>VLOOKUP($A242,'MG Universe'!$A$2:$S$9990,8)</f>
        <v>27.7</v>
      </c>
      <c r="I242" s="15">
        <f>VLOOKUP($A242,'MG Universe'!$A$2:$S$9990,9)</f>
        <v>10.71</v>
      </c>
      <c r="J242" s="15">
        <f>VLOOKUP($A242,'MG Universe'!$A$2:$S$9990,10)</f>
        <v>135.19</v>
      </c>
      <c r="K242" s="16">
        <f>VLOOKUP($A242,'MG Universe'!$A$2:$S$9990,11)</f>
        <v>4.8804999999999996</v>
      </c>
      <c r="L242" s="78">
        <f>VLOOKUP($A242,'MG Universe'!$A$2:$S$9990,12)</f>
        <v>12.62</v>
      </c>
      <c r="M242" s="16">
        <f>VLOOKUP($A242,'MG Universe'!$A$2:$S$9990,13)</f>
        <v>4.36E-2</v>
      </c>
      <c r="N242" s="79">
        <f>VLOOKUP($A242,'MG Universe'!$A$2:$S$9990,14)</f>
        <v>1.3</v>
      </c>
      <c r="O242" s="79">
        <f>VLOOKUP($A242,'MG Universe'!$A$2:$S$9990,15)</f>
        <v>1.31</v>
      </c>
      <c r="P242" s="15">
        <f>VLOOKUP($A242,'MG Universe'!$A$2:$S$9990,16)</f>
        <v>-58.8</v>
      </c>
      <c r="Q242" s="16">
        <f>VLOOKUP($A242,'MG Universe'!$A$2:$S$9990,17)</f>
        <v>2.06E-2</v>
      </c>
      <c r="R242" s="80">
        <f>VLOOKUP($A242,'MG Universe'!$A$2:$S$9990,18)</f>
        <v>20</v>
      </c>
      <c r="S242" s="15">
        <f>VLOOKUP($A242,'MG Universe'!$A$2:$V$9990,19)</f>
        <v>71.86</v>
      </c>
      <c r="T242" s="15">
        <f>VLOOKUP($A242,'MG Universe'!$A$2:$V$9990,20)</f>
        <v>122859863078</v>
      </c>
      <c r="U242" s="15" t="str">
        <f>VLOOKUP($A242,'MG Universe'!$A$2:$V$9990,21)</f>
        <v>Large</v>
      </c>
      <c r="V242" s="15" t="str">
        <f>VLOOKUP($A242,'MG Universe'!$A$2:$V$9990,22)</f>
        <v>Information Technology</v>
      </c>
    </row>
    <row r="243" spans="1:22" ht="15.75" thickBot="1" x14ac:dyDescent="0.3">
      <c r="A243" s="119" t="s">
        <v>776</v>
      </c>
      <c r="B243" s="12" t="str">
        <f>VLOOKUP($A243,'MG Universe'!$A$2:$S$9990,2)</f>
        <v>Intercontinental Exchange Inc</v>
      </c>
      <c r="C243" s="12" t="str">
        <f>VLOOKUP($A243,'MG Universe'!$A$2:$S$9990,3)</f>
        <v>D+</v>
      </c>
      <c r="D243" s="12" t="str">
        <f>VLOOKUP($A243,'MG Universe'!$A$2:$S$9990,4)</f>
        <v>S</v>
      </c>
      <c r="E243" s="12" t="str">
        <f>VLOOKUP($A243,'MG Universe'!$A$2:$S$9990,5)</f>
        <v>U</v>
      </c>
      <c r="F243" s="13" t="str">
        <f>VLOOKUP($A243,'MG Universe'!$A$2:$S$9990,6)</f>
        <v>SU</v>
      </c>
      <c r="G243" s="77">
        <f>VLOOKUP($A243,'MG Universe'!$A$2:$S$9990,7)</f>
        <v>43484</v>
      </c>
      <c r="H243" s="15">
        <f>VLOOKUP($A243,'MG Universe'!$A$2:$S$9990,8)</f>
        <v>118.84</v>
      </c>
      <c r="I243" s="15">
        <f>VLOOKUP($A243,'MG Universe'!$A$2:$S$9990,9)</f>
        <v>3.09</v>
      </c>
      <c r="J243" s="15">
        <f>VLOOKUP($A243,'MG Universe'!$A$2:$S$9990,10)</f>
        <v>77.099999999999994</v>
      </c>
      <c r="K243" s="16">
        <f>VLOOKUP($A243,'MG Universe'!$A$2:$S$9990,11)</f>
        <v>0.64880000000000004</v>
      </c>
      <c r="L243" s="78">
        <f>VLOOKUP($A243,'MG Universe'!$A$2:$S$9990,12)</f>
        <v>24.95</v>
      </c>
      <c r="M243" s="16">
        <f>VLOOKUP($A243,'MG Universe'!$A$2:$S$9990,13)</f>
        <v>1.04E-2</v>
      </c>
      <c r="N243" s="79">
        <f>VLOOKUP($A243,'MG Universe'!$A$2:$S$9990,14)</f>
        <v>0.5</v>
      </c>
      <c r="O243" s="79">
        <f>VLOOKUP($A243,'MG Universe'!$A$2:$S$9990,15)</f>
        <v>1</v>
      </c>
      <c r="P243" s="15">
        <f>VLOOKUP($A243,'MG Universe'!$A$2:$S$9990,16)</f>
        <v>-15.79</v>
      </c>
      <c r="Q243" s="16">
        <f>VLOOKUP($A243,'MG Universe'!$A$2:$S$9990,17)</f>
        <v>8.2299999999999998E-2</v>
      </c>
      <c r="R243" s="80">
        <f>VLOOKUP($A243,'MG Universe'!$A$2:$S$9990,18)</f>
        <v>5</v>
      </c>
      <c r="S243" s="15">
        <f>VLOOKUP($A243,'MG Universe'!$A$2:$V$9990,19)</f>
        <v>45.72</v>
      </c>
      <c r="T243" s="15">
        <f>VLOOKUP($A243,'MG Universe'!$A$2:$V$9990,20)</f>
        <v>43914917820</v>
      </c>
      <c r="U243" s="15" t="str">
        <f>VLOOKUP($A243,'MG Universe'!$A$2:$V$9990,21)</f>
        <v>Large</v>
      </c>
      <c r="V243" s="15" t="str">
        <f>VLOOKUP($A243,'MG Universe'!$A$2:$V$9990,22)</f>
        <v>Financial Services</v>
      </c>
    </row>
    <row r="244" spans="1:22" ht="15.75" thickBot="1" x14ac:dyDescent="0.3">
      <c r="A244" s="119" t="s">
        <v>778</v>
      </c>
      <c r="B244" s="12" t="str">
        <f>VLOOKUP($A244,'MG Universe'!$A$2:$S$9990,2)</f>
        <v>IDEXX Laboratories, Inc.</v>
      </c>
      <c r="C244" s="12" t="str">
        <f>VLOOKUP($A244,'MG Universe'!$A$2:$S$9990,3)</f>
        <v>F</v>
      </c>
      <c r="D244" s="12" t="str">
        <f>VLOOKUP($A244,'MG Universe'!$A$2:$S$9990,4)</f>
        <v>S</v>
      </c>
      <c r="E244" s="12" t="str">
        <f>VLOOKUP($A244,'MG Universe'!$A$2:$S$9990,5)</f>
        <v>O</v>
      </c>
      <c r="F244" s="13" t="str">
        <f>VLOOKUP($A244,'MG Universe'!$A$2:$S$9990,6)</f>
        <v>SO</v>
      </c>
      <c r="G244" s="77">
        <f>VLOOKUP($A244,'MG Universe'!$A$2:$S$9990,7)</f>
        <v>43261</v>
      </c>
      <c r="H244" s="15">
        <f>VLOOKUP($A244,'MG Universe'!$A$2:$S$9990,8)</f>
        <v>100.64</v>
      </c>
      <c r="I244" s="15">
        <f>VLOOKUP($A244,'MG Universe'!$A$2:$S$9990,9)</f>
        <v>3.01</v>
      </c>
      <c r="J244" s="15">
        <f>VLOOKUP($A244,'MG Universe'!$A$2:$S$9990,10)</f>
        <v>203.16</v>
      </c>
      <c r="K244" s="16">
        <f>VLOOKUP($A244,'MG Universe'!$A$2:$S$9990,11)</f>
        <v>2.0186999999999999</v>
      </c>
      <c r="L244" s="78">
        <f>VLOOKUP($A244,'MG Universe'!$A$2:$S$9990,12)</f>
        <v>67.5</v>
      </c>
      <c r="M244" s="16">
        <f>VLOOKUP($A244,'MG Universe'!$A$2:$S$9990,13)</f>
        <v>0</v>
      </c>
      <c r="N244" s="79">
        <f>VLOOKUP($A244,'MG Universe'!$A$2:$S$9990,14)</f>
        <v>1</v>
      </c>
      <c r="O244" s="79">
        <f>VLOOKUP($A244,'MG Universe'!$A$2:$S$9990,15)</f>
        <v>0.96</v>
      </c>
      <c r="P244" s="15">
        <f>VLOOKUP($A244,'MG Universe'!$A$2:$S$9990,16)</f>
        <v>-9.18</v>
      </c>
      <c r="Q244" s="16">
        <f>VLOOKUP($A244,'MG Universe'!$A$2:$S$9990,17)</f>
        <v>0.29499999999999998</v>
      </c>
      <c r="R244" s="80">
        <f>VLOOKUP($A244,'MG Universe'!$A$2:$S$9990,18)</f>
        <v>0</v>
      </c>
      <c r="S244" s="15">
        <f>VLOOKUP($A244,'MG Universe'!$A$2:$V$9990,19)</f>
        <v>0</v>
      </c>
      <c r="T244" s="15">
        <f>VLOOKUP($A244,'MG Universe'!$A$2:$V$9990,20)</f>
        <v>17519299755</v>
      </c>
      <c r="U244" s="15" t="str">
        <f>VLOOKUP($A244,'MG Universe'!$A$2:$V$9990,21)</f>
        <v>Large</v>
      </c>
      <c r="V244" s="15" t="str">
        <f>VLOOKUP($A244,'MG Universe'!$A$2:$V$9990,22)</f>
        <v>Medical</v>
      </c>
    </row>
    <row r="245" spans="1:22" ht="15.75" thickBot="1" x14ac:dyDescent="0.3">
      <c r="A245" s="119" t="s">
        <v>780</v>
      </c>
      <c r="B245" s="12" t="str">
        <f>VLOOKUP($A245,'MG Universe'!$A$2:$S$9990,2)</f>
        <v>International Flavors &amp; Fragrances Inc</v>
      </c>
      <c r="C245" s="12" t="str">
        <f>VLOOKUP($A245,'MG Universe'!$A$2:$S$9990,3)</f>
        <v>C</v>
      </c>
      <c r="D245" s="12" t="str">
        <f>VLOOKUP($A245,'MG Universe'!$A$2:$S$9990,4)</f>
        <v>E</v>
      </c>
      <c r="E245" s="12" t="str">
        <f>VLOOKUP($A245,'MG Universe'!$A$2:$S$9990,5)</f>
        <v>O</v>
      </c>
      <c r="F245" s="13" t="str">
        <f>VLOOKUP($A245,'MG Universe'!$A$2:$S$9990,6)</f>
        <v>EO</v>
      </c>
      <c r="G245" s="77">
        <f>VLOOKUP($A245,'MG Universe'!$A$2:$S$9990,7)</f>
        <v>43478</v>
      </c>
      <c r="H245" s="15">
        <f>VLOOKUP($A245,'MG Universe'!$A$2:$S$9990,8)</f>
        <v>64.900000000000006</v>
      </c>
      <c r="I245" s="15">
        <f>VLOOKUP($A245,'MG Universe'!$A$2:$S$9990,9)</f>
        <v>4.79</v>
      </c>
      <c r="J245" s="15">
        <f>VLOOKUP($A245,'MG Universe'!$A$2:$S$9990,10)</f>
        <v>142.35</v>
      </c>
      <c r="K245" s="16">
        <f>VLOOKUP($A245,'MG Universe'!$A$2:$S$9990,11)</f>
        <v>2.1934</v>
      </c>
      <c r="L245" s="78">
        <f>VLOOKUP($A245,'MG Universe'!$A$2:$S$9990,12)</f>
        <v>29.72</v>
      </c>
      <c r="M245" s="16">
        <f>VLOOKUP($A245,'MG Universe'!$A$2:$S$9990,13)</f>
        <v>1.8700000000000001E-2</v>
      </c>
      <c r="N245" s="79">
        <f>VLOOKUP($A245,'MG Universe'!$A$2:$S$9990,14)</f>
        <v>0.8</v>
      </c>
      <c r="O245" s="79">
        <f>VLOOKUP($A245,'MG Universe'!$A$2:$S$9990,15)</f>
        <v>9.16</v>
      </c>
      <c r="P245" s="15">
        <f>VLOOKUP($A245,'MG Universe'!$A$2:$S$9990,16)</f>
        <v>16.77</v>
      </c>
      <c r="Q245" s="16">
        <f>VLOOKUP($A245,'MG Universe'!$A$2:$S$9990,17)</f>
        <v>0.1061</v>
      </c>
      <c r="R245" s="80">
        <f>VLOOKUP($A245,'MG Universe'!$A$2:$S$9990,18)</f>
        <v>15</v>
      </c>
      <c r="S245" s="15">
        <f>VLOOKUP($A245,'MG Universe'!$A$2:$V$9990,19)</f>
        <v>50.39</v>
      </c>
      <c r="T245" s="15">
        <f>VLOOKUP($A245,'MG Universe'!$A$2:$V$9990,20)</f>
        <v>15177215300</v>
      </c>
      <c r="U245" s="15" t="str">
        <f>VLOOKUP($A245,'MG Universe'!$A$2:$V$9990,21)</f>
        <v>Large</v>
      </c>
      <c r="V245" s="15" t="str">
        <f>VLOOKUP($A245,'MG Universe'!$A$2:$V$9990,22)</f>
        <v>Personal Products</v>
      </c>
    </row>
    <row r="246" spans="1:22" ht="15.75" thickBot="1" x14ac:dyDescent="0.3">
      <c r="A246" s="119" t="s">
        <v>784</v>
      </c>
      <c r="B246" s="12" t="str">
        <f>VLOOKUP($A246,'MG Universe'!$A$2:$S$9990,2)</f>
        <v>Illumina, Inc.</v>
      </c>
      <c r="C246" s="12" t="str">
        <f>VLOOKUP($A246,'MG Universe'!$A$2:$S$9990,3)</f>
        <v>C-</v>
      </c>
      <c r="D246" s="12" t="str">
        <f>VLOOKUP($A246,'MG Universe'!$A$2:$S$9990,4)</f>
        <v>E</v>
      </c>
      <c r="E246" s="12" t="str">
        <f>VLOOKUP($A246,'MG Universe'!$A$2:$S$9990,5)</f>
        <v>O</v>
      </c>
      <c r="F246" s="13" t="str">
        <f>VLOOKUP($A246,'MG Universe'!$A$2:$S$9990,6)</f>
        <v>EO</v>
      </c>
      <c r="G246" s="77">
        <f>VLOOKUP($A246,'MG Universe'!$A$2:$S$9990,7)</f>
        <v>43210</v>
      </c>
      <c r="H246" s="15">
        <f>VLOOKUP($A246,'MG Universe'!$A$2:$S$9990,8)</f>
        <v>154.15</v>
      </c>
      <c r="I246" s="15">
        <f>VLOOKUP($A246,'MG Universe'!$A$2:$S$9990,9)</f>
        <v>4</v>
      </c>
      <c r="J246" s="15">
        <f>VLOOKUP($A246,'MG Universe'!$A$2:$S$9990,10)</f>
        <v>281.04000000000002</v>
      </c>
      <c r="K246" s="16">
        <f>VLOOKUP($A246,'MG Universe'!$A$2:$S$9990,11)</f>
        <v>1.8231999999999999</v>
      </c>
      <c r="L246" s="78">
        <f>VLOOKUP($A246,'MG Universe'!$A$2:$S$9990,12)</f>
        <v>70.260000000000005</v>
      </c>
      <c r="M246" s="16">
        <f>VLOOKUP($A246,'MG Universe'!$A$2:$S$9990,13)</f>
        <v>0</v>
      </c>
      <c r="N246" s="79">
        <f>VLOOKUP($A246,'MG Universe'!$A$2:$S$9990,14)</f>
        <v>1.2</v>
      </c>
      <c r="O246" s="79">
        <f>VLOOKUP($A246,'MG Universe'!$A$2:$S$9990,15)</f>
        <v>4.95</v>
      </c>
      <c r="P246" s="15">
        <f>VLOOKUP($A246,'MG Universe'!$A$2:$S$9990,16)</f>
        <v>3.19</v>
      </c>
      <c r="Q246" s="16">
        <f>VLOOKUP($A246,'MG Universe'!$A$2:$S$9990,17)</f>
        <v>0.30880000000000002</v>
      </c>
      <c r="R246" s="80">
        <f>VLOOKUP($A246,'MG Universe'!$A$2:$S$9990,18)</f>
        <v>0</v>
      </c>
      <c r="S246" s="15">
        <f>VLOOKUP($A246,'MG Universe'!$A$2:$V$9990,19)</f>
        <v>43.61</v>
      </c>
      <c r="T246" s="15">
        <f>VLOOKUP($A246,'MG Universe'!$A$2:$V$9990,20)</f>
        <v>41312881256</v>
      </c>
      <c r="U246" s="15" t="str">
        <f>VLOOKUP($A246,'MG Universe'!$A$2:$V$9990,21)</f>
        <v>Large</v>
      </c>
      <c r="V246" s="15" t="str">
        <f>VLOOKUP($A246,'MG Universe'!$A$2:$V$9990,22)</f>
        <v>Medical</v>
      </c>
    </row>
    <row r="247" spans="1:22" ht="15.75" thickBot="1" x14ac:dyDescent="0.3">
      <c r="A247" s="119" t="s">
        <v>788</v>
      </c>
      <c r="B247" s="12" t="str">
        <f>VLOOKUP($A247,'MG Universe'!$A$2:$S$9990,2)</f>
        <v>Incyte Corporation</v>
      </c>
      <c r="C247" s="12" t="str">
        <f>VLOOKUP($A247,'MG Universe'!$A$2:$S$9990,3)</f>
        <v>F</v>
      </c>
      <c r="D247" s="12" t="str">
        <f>VLOOKUP($A247,'MG Universe'!$A$2:$S$9990,4)</f>
        <v>S</v>
      </c>
      <c r="E247" s="12" t="str">
        <f>VLOOKUP($A247,'MG Universe'!$A$2:$S$9990,5)</f>
        <v>O</v>
      </c>
      <c r="F247" s="13" t="str">
        <f>VLOOKUP($A247,'MG Universe'!$A$2:$S$9990,6)</f>
        <v>SO</v>
      </c>
      <c r="G247" s="77">
        <f>VLOOKUP($A247,'MG Universe'!$A$2:$S$9990,7)</f>
        <v>43214</v>
      </c>
      <c r="H247" s="15">
        <f>VLOOKUP($A247,'MG Universe'!$A$2:$S$9990,8)</f>
        <v>0</v>
      </c>
      <c r="I247" s="15">
        <f>VLOOKUP($A247,'MG Universe'!$A$2:$S$9990,9)</f>
        <v>-0.53</v>
      </c>
      <c r="J247" s="15">
        <f>VLOOKUP($A247,'MG Universe'!$A$2:$S$9990,10)</f>
        <v>81.599999999999994</v>
      </c>
      <c r="K247" s="16" t="str">
        <f>VLOOKUP($A247,'MG Universe'!$A$2:$S$9990,11)</f>
        <v>N/A</v>
      </c>
      <c r="L247" s="78" t="str">
        <f>VLOOKUP($A247,'MG Universe'!$A$2:$S$9990,12)</f>
        <v>N/A</v>
      </c>
      <c r="M247" s="16">
        <f>VLOOKUP($A247,'MG Universe'!$A$2:$S$9990,13)</f>
        <v>0</v>
      </c>
      <c r="N247" s="79">
        <f>VLOOKUP($A247,'MG Universe'!$A$2:$S$9990,14)</f>
        <v>1.3</v>
      </c>
      <c r="O247" s="79">
        <f>VLOOKUP($A247,'MG Universe'!$A$2:$S$9990,15)</f>
        <v>4.01</v>
      </c>
      <c r="P247" s="15">
        <f>VLOOKUP($A247,'MG Universe'!$A$2:$S$9990,16)</f>
        <v>3.95</v>
      </c>
      <c r="Q247" s="16">
        <f>VLOOKUP($A247,'MG Universe'!$A$2:$S$9990,17)</f>
        <v>-0.81230000000000002</v>
      </c>
      <c r="R247" s="80">
        <f>VLOOKUP($A247,'MG Universe'!$A$2:$S$9990,18)</f>
        <v>0</v>
      </c>
      <c r="S247" s="15">
        <f>VLOOKUP($A247,'MG Universe'!$A$2:$V$9990,19)</f>
        <v>0</v>
      </c>
      <c r="T247" s="15">
        <f>VLOOKUP($A247,'MG Universe'!$A$2:$V$9990,20)</f>
        <v>17365132475</v>
      </c>
      <c r="U247" s="15" t="str">
        <f>VLOOKUP($A247,'MG Universe'!$A$2:$V$9990,21)</f>
        <v>Large</v>
      </c>
      <c r="V247" s="15" t="str">
        <f>VLOOKUP($A247,'MG Universe'!$A$2:$V$9990,22)</f>
        <v>Pharmaceuticals</v>
      </c>
    </row>
    <row r="248" spans="1:22" ht="15.75" thickBot="1" x14ac:dyDescent="0.3">
      <c r="A248" s="119" t="s">
        <v>792</v>
      </c>
      <c r="B248" s="12" t="str">
        <f>VLOOKUP($A248,'MG Universe'!$A$2:$S$9990,2)</f>
        <v>IHS Markit Ltd</v>
      </c>
      <c r="C248" s="12" t="str">
        <f>VLOOKUP($A248,'MG Universe'!$A$2:$S$9990,3)</f>
        <v>D</v>
      </c>
      <c r="D248" s="12" t="str">
        <f>VLOOKUP($A248,'MG Universe'!$A$2:$S$9990,4)</f>
        <v>S</v>
      </c>
      <c r="E248" s="12" t="str">
        <f>VLOOKUP($A248,'MG Universe'!$A$2:$S$9990,5)</f>
        <v>F</v>
      </c>
      <c r="F248" s="13" t="str">
        <f>VLOOKUP($A248,'MG Universe'!$A$2:$S$9990,6)</f>
        <v>SF</v>
      </c>
      <c r="G248" s="77">
        <f>VLOOKUP($A248,'MG Universe'!$A$2:$S$9990,7)</f>
        <v>43216</v>
      </c>
      <c r="H248" s="15">
        <f>VLOOKUP($A248,'MG Universe'!$A$2:$S$9990,8)</f>
        <v>48.06</v>
      </c>
      <c r="I248" s="15">
        <f>VLOOKUP($A248,'MG Universe'!$A$2:$S$9990,9)</f>
        <v>1.29</v>
      </c>
      <c r="J248" s="15">
        <f>VLOOKUP($A248,'MG Universe'!$A$2:$S$9990,10)</f>
        <v>52.23</v>
      </c>
      <c r="K248" s="16">
        <f>VLOOKUP($A248,'MG Universe'!$A$2:$S$9990,11)</f>
        <v>1.0868</v>
      </c>
      <c r="L248" s="78">
        <f>VLOOKUP($A248,'MG Universe'!$A$2:$S$9990,12)</f>
        <v>40.49</v>
      </c>
      <c r="M248" s="16">
        <f>VLOOKUP($A248,'MG Universe'!$A$2:$S$9990,13)</f>
        <v>0</v>
      </c>
      <c r="N248" s="79">
        <f>VLOOKUP($A248,'MG Universe'!$A$2:$S$9990,14)</f>
        <v>0.8</v>
      </c>
      <c r="O248" s="79">
        <f>VLOOKUP($A248,'MG Universe'!$A$2:$S$9990,15)</f>
        <v>0.79</v>
      </c>
      <c r="P248" s="15">
        <f>VLOOKUP($A248,'MG Universe'!$A$2:$S$9990,16)</f>
        <v>-13.03</v>
      </c>
      <c r="Q248" s="16">
        <f>VLOOKUP($A248,'MG Universe'!$A$2:$S$9990,17)</f>
        <v>0.15989999999999999</v>
      </c>
      <c r="R248" s="80">
        <f>VLOOKUP($A248,'MG Universe'!$A$2:$S$9990,18)</f>
        <v>0</v>
      </c>
      <c r="S248" s="15">
        <f>VLOOKUP($A248,'MG Universe'!$A$2:$V$9990,19)</f>
        <v>31.79</v>
      </c>
      <c r="T248" s="15">
        <f>VLOOKUP($A248,'MG Universe'!$A$2:$V$9990,20)</f>
        <v>20754112618</v>
      </c>
      <c r="U248" s="15" t="str">
        <f>VLOOKUP($A248,'MG Universe'!$A$2:$V$9990,21)</f>
        <v>Large</v>
      </c>
      <c r="V248" s="15" t="str">
        <f>VLOOKUP($A248,'MG Universe'!$A$2:$V$9990,22)</f>
        <v>Business Support</v>
      </c>
    </row>
    <row r="249" spans="1:22" ht="15.75" thickBot="1" x14ac:dyDescent="0.3">
      <c r="A249" s="119" t="s">
        <v>804</v>
      </c>
      <c r="B249" s="12" t="str">
        <f>VLOOKUP($A249,'MG Universe'!$A$2:$S$9990,2)</f>
        <v>Intel Corporation</v>
      </c>
      <c r="C249" s="12" t="str">
        <f>VLOOKUP($A249,'MG Universe'!$A$2:$S$9990,3)</f>
        <v>B-</v>
      </c>
      <c r="D249" s="12" t="str">
        <f>VLOOKUP($A249,'MG Universe'!$A$2:$S$9990,4)</f>
        <v>E</v>
      </c>
      <c r="E249" s="12" t="str">
        <f>VLOOKUP($A249,'MG Universe'!$A$2:$S$9990,5)</f>
        <v>F</v>
      </c>
      <c r="F249" s="13" t="str">
        <f>VLOOKUP($A249,'MG Universe'!$A$2:$S$9990,6)</f>
        <v>EF</v>
      </c>
      <c r="G249" s="77">
        <f>VLOOKUP($A249,'MG Universe'!$A$2:$S$9990,7)</f>
        <v>43421</v>
      </c>
      <c r="H249" s="15">
        <f>VLOOKUP($A249,'MG Universe'!$A$2:$S$9990,8)</f>
        <v>57.21</v>
      </c>
      <c r="I249" s="15">
        <f>VLOOKUP($A249,'MG Universe'!$A$2:$S$9990,9)</f>
        <v>2.94</v>
      </c>
      <c r="J249" s="15">
        <f>VLOOKUP($A249,'MG Universe'!$A$2:$S$9990,10)</f>
        <v>49.22</v>
      </c>
      <c r="K249" s="16">
        <f>VLOOKUP($A249,'MG Universe'!$A$2:$S$9990,11)</f>
        <v>0.86029999999999995</v>
      </c>
      <c r="L249" s="78">
        <f>VLOOKUP($A249,'MG Universe'!$A$2:$S$9990,12)</f>
        <v>16.739999999999998</v>
      </c>
      <c r="M249" s="16">
        <f>VLOOKUP($A249,'MG Universe'!$A$2:$S$9990,13)</f>
        <v>2.1899999999999999E-2</v>
      </c>
      <c r="N249" s="79">
        <f>VLOOKUP($A249,'MG Universe'!$A$2:$S$9990,14)</f>
        <v>0.7</v>
      </c>
      <c r="O249" s="79">
        <f>VLOOKUP($A249,'MG Universe'!$A$2:$S$9990,15)</f>
        <v>1.51</v>
      </c>
      <c r="P249" s="15">
        <f>VLOOKUP($A249,'MG Universe'!$A$2:$S$9990,16)</f>
        <v>-5.85</v>
      </c>
      <c r="Q249" s="16">
        <f>VLOOKUP($A249,'MG Universe'!$A$2:$S$9990,17)</f>
        <v>4.1200000000000001E-2</v>
      </c>
      <c r="R249" s="80">
        <f>VLOOKUP($A249,'MG Universe'!$A$2:$S$9990,18)</f>
        <v>3</v>
      </c>
      <c r="S249" s="15">
        <f>VLOOKUP($A249,'MG Universe'!$A$2:$V$9990,19)</f>
        <v>38.869999999999997</v>
      </c>
      <c r="T249" s="15">
        <f>VLOOKUP($A249,'MG Universe'!$A$2:$V$9990,20)</f>
        <v>224640085571</v>
      </c>
      <c r="U249" s="15" t="str">
        <f>VLOOKUP($A249,'MG Universe'!$A$2:$V$9990,21)</f>
        <v>Large</v>
      </c>
      <c r="V249" s="15" t="str">
        <f>VLOOKUP($A249,'MG Universe'!$A$2:$V$9990,22)</f>
        <v>IT Hardware</v>
      </c>
    </row>
    <row r="250" spans="1:22" ht="15.75" thickBot="1" x14ac:dyDescent="0.3">
      <c r="A250" s="119" t="s">
        <v>808</v>
      </c>
      <c r="B250" s="12" t="str">
        <f>VLOOKUP($A250,'MG Universe'!$A$2:$S$9990,2)</f>
        <v>Intuit Inc.</v>
      </c>
      <c r="C250" s="12" t="str">
        <f>VLOOKUP($A250,'MG Universe'!$A$2:$S$9990,3)</f>
        <v>F</v>
      </c>
      <c r="D250" s="12" t="str">
        <f>VLOOKUP($A250,'MG Universe'!$A$2:$S$9990,4)</f>
        <v>S</v>
      </c>
      <c r="E250" s="12" t="str">
        <f>VLOOKUP($A250,'MG Universe'!$A$2:$S$9990,5)</f>
        <v>O</v>
      </c>
      <c r="F250" s="13" t="str">
        <f>VLOOKUP($A250,'MG Universe'!$A$2:$S$9990,6)</f>
        <v>SO</v>
      </c>
      <c r="G250" s="77">
        <f>VLOOKUP($A250,'MG Universe'!$A$2:$S$9990,7)</f>
        <v>43198</v>
      </c>
      <c r="H250" s="15">
        <f>VLOOKUP($A250,'MG Universe'!$A$2:$S$9990,8)</f>
        <v>68.91</v>
      </c>
      <c r="I250" s="15">
        <f>VLOOKUP($A250,'MG Universe'!$A$2:$S$9990,9)</f>
        <v>3.64</v>
      </c>
      <c r="J250" s="15">
        <f>VLOOKUP($A250,'MG Universe'!$A$2:$S$9990,10)</f>
        <v>220.91</v>
      </c>
      <c r="K250" s="16">
        <f>VLOOKUP($A250,'MG Universe'!$A$2:$S$9990,11)</f>
        <v>3.2058</v>
      </c>
      <c r="L250" s="78">
        <f>VLOOKUP($A250,'MG Universe'!$A$2:$S$9990,12)</f>
        <v>60.69</v>
      </c>
      <c r="M250" s="16">
        <f>VLOOKUP($A250,'MG Universe'!$A$2:$S$9990,13)</f>
        <v>6.1999999999999998E-3</v>
      </c>
      <c r="N250" s="79">
        <f>VLOOKUP($A250,'MG Universe'!$A$2:$S$9990,14)</f>
        <v>1.2</v>
      </c>
      <c r="O250" s="79">
        <f>VLOOKUP($A250,'MG Universe'!$A$2:$S$9990,15)</f>
        <v>0.63</v>
      </c>
      <c r="P250" s="15">
        <f>VLOOKUP($A250,'MG Universe'!$A$2:$S$9990,16)</f>
        <v>-7.18</v>
      </c>
      <c r="Q250" s="16">
        <f>VLOOKUP($A250,'MG Universe'!$A$2:$S$9990,17)</f>
        <v>0.26090000000000002</v>
      </c>
      <c r="R250" s="80">
        <f>VLOOKUP($A250,'MG Universe'!$A$2:$S$9990,18)</f>
        <v>3</v>
      </c>
      <c r="S250" s="15">
        <f>VLOOKUP($A250,'MG Universe'!$A$2:$V$9990,19)</f>
        <v>23.39</v>
      </c>
      <c r="T250" s="15">
        <f>VLOOKUP($A250,'MG Universe'!$A$2:$V$9990,20)</f>
        <v>57333877800</v>
      </c>
      <c r="U250" s="15" t="str">
        <f>VLOOKUP($A250,'MG Universe'!$A$2:$V$9990,21)</f>
        <v>Large</v>
      </c>
      <c r="V250" s="15" t="str">
        <f>VLOOKUP($A250,'MG Universe'!$A$2:$V$9990,22)</f>
        <v>Software</v>
      </c>
    </row>
    <row r="251" spans="1:22" ht="15.75" thickBot="1" x14ac:dyDescent="0.3">
      <c r="A251" s="119" t="s">
        <v>812</v>
      </c>
      <c r="B251" s="12" t="str">
        <f>VLOOKUP($A251,'MG Universe'!$A$2:$S$9990,2)</f>
        <v>International Paper Co</v>
      </c>
      <c r="C251" s="12" t="str">
        <f>VLOOKUP($A251,'MG Universe'!$A$2:$S$9990,3)</f>
        <v>B+</v>
      </c>
      <c r="D251" s="12" t="str">
        <f>VLOOKUP($A251,'MG Universe'!$A$2:$S$9990,4)</f>
        <v>D</v>
      </c>
      <c r="E251" s="12" t="str">
        <f>VLOOKUP($A251,'MG Universe'!$A$2:$S$9990,5)</f>
        <v>U</v>
      </c>
      <c r="F251" s="13" t="str">
        <f>VLOOKUP($A251,'MG Universe'!$A$2:$S$9990,6)</f>
        <v>DU</v>
      </c>
      <c r="G251" s="77">
        <f>VLOOKUP($A251,'MG Universe'!$A$2:$S$9990,7)</f>
        <v>43275</v>
      </c>
      <c r="H251" s="15">
        <f>VLOOKUP($A251,'MG Universe'!$A$2:$S$9990,8)</f>
        <v>113.93</v>
      </c>
      <c r="I251" s="15">
        <f>VLOOKUP($A251,'MG Universe'!$A$2:$S$9990,9)</f>
        <v>3.71</v>
      </c>
      <c r="J251" s="15">
        <f>VLOOKUP($A251,'MG Universe'!$A$2:$S$9990,10)</f>
        <v>46.41</v>
      </c>
      <c r="K251" s="16">
        <f>VLOOKUP($A251,'MG Universe'!$A$2:$S$9990,11)</f>
        <v>0.40739999999999998</v>
      </c>
      <c r="L251" s="78">
        <f>VLOOKUP($A251,'MG Universe'!$A$2:$S$9990,12)</f>
        <v>12.51</v>
      </c>
      <c r="M251" s="16">
        <f>VLOOKUP($A251,'MG Universe'!$A$2:$S$9990,13)</f>
        <v>4.0099999999999997E-2</v>
      </c>
      <c r="N251" s="79">
        <f>VLOOKUP($A251,'MG Universe'!$A$2:$S$9990,14)</f>
        <v>1.6</v>
      </c>
      <c r="O251" s="79">
        <f>VLOOKUP($A251,'MG Universe'!$A$2:$S$9990,15)</f>
        <v>1.63</v>
      </c>
      <c r="P251" s="15">
        <f>VLOOKUP($A251,'MG Universe'!$A$2:$S$9990,16)</f>
        <v>-46.64</v>
      </c>
      <c r="Q251" s="16">
        <f>VLOOKUP($A251,'MG Universe'!$A$2:$S$9990,17)</f>
        <v>0.02</v>
      </c>
      <c r="R251" s="80">
        <f>VLOOKUP($A251,'MG Universe'!$A$2:$S$9990,18)</f>
        <v>8</v>
      </c>
      <c r="S251" s="15">
        <f>VLOOKUP($A251,'MG Universe'!$A$2:$V$9990,19)</f>
        <v>40.25</v>
      </c>
      <c r="T251" s="15">
        <f>VLOOKUP($A251,'MG Universe'!$A$2:$V$9990,20)</f>
        <v>18797349418</v>
      </c>
      <c r="U251" s="15" t="str">
        <f>VLOOKUP($A251,'MG Universe'!$A$2:$V$9990,21)</f>
        <v>Large</v>
      </c>
      <c r="V251" s="15" t="str">
        <f>VLOOKUP($A251,'MG Universe'!$A$2:$V$9990,22)</f>
        <v>Packaging</v>
      </c>
    </row>
    <row r="252" spans="1:22" ht="15.75" thickBot="1" x14ac:dyDescent="0.3">
      <c r="A252" s="119" t="s">
        <v>816</v>
      </c>
      <c r="B252" s="12" t="str">
        <f>VLOOKUP($A252,'MG Universe'!$A$2:$S$9990,2)</f>
        <v>Interpublic Group of Companies Inc</v>
      </c>
      <c r="C252" s="12" t="str">
        <f>VLOOKUP($A252,'MG Universe'!$A$2:$S$9990,3)</f>
        <v>C</v>
      </c>
      <c r="D252" s="12" t="str">
        <f>VLOOKUP($A252,'MG Universe'!$A$2:$S$9990,4)</f>
        <v>S</v>
      </c>
      <c r="E252" s="12" t="str">
        <f>VLOOKUP($A252,'MG Universe'!$A$2:$S$9990,5)</f>
        <v>U</v>
      </c>
      <c r="F252" s="13" t="str">
        <f>VLOOKUP($A252,'MG Universe'!$A$2:$S$9990,6)</f>
        <v>SU</v>
      </c>
      <c r="G252" s="77">
        <f>VLOOKUP($A252,'MG Universe'!$A$2:$S$9990,7)</f>
        <v>43207</v>
      </c>
      <c r="H252" s="15">
        <f>VLOOKUP($A252,'MG Universe'!$A$2:$S$9990,8)</f>
        <v>39.700000000000003</v>
      </c>
      <c r="I252" s="15">
        <f>VLOOKUP($A252,'MG Universe'!$A$2:$S$9990,9)</f>
        <v>1.45</v>
      </c>
      <c r="J252" s="15">
        <f>VLOOKUP($A252,'MG Universe'!$A$2:$S$9990,10)</f>
        <v>22.7</v>
      </c>
      <c r="K252" s="16">
        <f>VLOOKUP($A252,'MG Universe'!$A$2:$S$9990,11)</f>
        <v>0.57179999999999997</v>
      </c>
      <c r="L252" s="78">
        <f>VLOOKUP($A252,'MG Universe'!$A$2:$S$9990,12)</f>
        <v>15.66</v>
      </c>
      <c r="M252" s="16">
        <f>VLOOKUP($A252,'MG Universe'!$A$2:$S$9990,13)</f>
        <v>3.1699999999999999E-2</v>
      </c>
      <c r="N252" s="79">
        <f>VLOOKUP($A252,'MG Universe'!$A$2:$S$9990,14)</f>
        <v>1.1000000000000001</v>
      </c>
      <c r="O252" s="79">
        <f>VLOOKUP($A252,'MG Universe'!$A$2:$S$9990,15)</f>
        <v>0.97</v>
      </c>
      <c r="P252" s="15">
        <f>VLOOKUP($A252,'MG Universe'!$A$2:$S$9990,16)</f>
        <v>-7.7</v>
      </c>
      <c r="Q252" s="16">
        <f>VLOOKUP($A252,'MG Universe'!$A$2:$S$9990,17)</f>
        <v>3.5799999999999998E-2</v>
      </c>
      <c r="R252" s="80">
        <f>VLOOKUP($A252,'MG Universe'!$A$2:$S$9990,18)</f>
        <v>5</v>
      </c>
      <c r="S252" s="15">
        <f>VLOOKUP($A252,'MG Universe'!$A$2:$V$9990,19)</f>
        <v>14.47</v>
      </c>
      <c r="T252" s="15">
        <f>VLOOKUP($A252,'MG Universe'!$A$2:$V$9990,20)</f>
        <v>8724790693</v>
      </c>
      <c r="U252" s="15" t="str">
        <f>VLOOKUP($A252,'MG Universe'!$A$2:$V$9990,21)</f>
        <v>Mid</v>
      </c>
      <c r="V252" s="15" t="str">
        <f>VLOOKUP($A252,'MG Universe'!$A$2:$V$9990,22)</f>
        <v>Marketing</v>
      </c>
    </row>
    <row r="253" spans="1:22" ht="15.75" thickBot="1" x14ac:dyDescent="0.3">
      <c r="A253" s="119" t="s">
        <v>819</v>
      </c>
      <c r="B253" s="12" t="str">
        <f>VLOOKUP($A253,'MG Universe'!$A$2:$S$9990,2)</f>
        <v>IPG Photonics Corporation</v>
      </c>
      <c r="C253" s="12" t="str">
        <f>VLOOKUP($A253,'MG Universe'!$A$2:$S$9990,3)</f>
        <v>B-</v>
      </c>
      <c r="D253" s="12" t="str">
        <f>VLOOKUP($A253,'MG Universe'!$A$2:$S$9990,4)</f>
        <v>E</v>
      </c>
      <c r="E253" s="12" t="str">
        <f>VLOOKUP($A253,'MG Universe'!$A$2:$S$9990,5)</f>
        <v>U</v>
      </c>
      <c r="F253" s="13" t="str">
        <f>VLOOKUP($A253,'MG Universe'!$A$2:$S$9990,6)</f>
        <v>EU</v>
      </c>
      <c r="G253" s="77">
        <f>VLOOKUP($A253,'MG Universe'!$A$2:$S$9990,7)</f>
        <v>43252</v>
      </c>
      <c r="H253" s="15">
        <f>VLOOKUP($A253,'MG Universe'!$A$2:$S$9990,8)</f>
        <v>242.01</v>
      </c>
      <c r="I253" s="15">
        <f>VLOOKUP($A253,'MG Universe'!$A$2:$S$9990,9)</f>
        <v>6.29</v>
      </c>
      <c r="J253" s="15">
        <f>VLOOKUP($A253,'MG Universe'!$A$2:$S$9990,10)</f>
        <v>136.62</v>
      </c>
      <c r="K253" s="16">
        <f>VLOOKUP($A253,'MG Universe'!$A$2:$S$9990,11)</f>
        <v>0.5645</v>
      </c>
      <c r="L253" s="78">
        <f>VLOOKUP($A253,'MG Universe'!$A$2:$S$9990,12)</f>
        <v>21.72</v>
      </c>
      <c r="M253" s="16">
        <f>VLOOKUP($A253,'MG Universe'!$A$2:$S$9990,13)</f>
        <v>0</v>
      </c>
      <c r="N253" s="79">
        <f>VLOOKUP($A253,'MG Universe'!$A$2:$S$9990,14)</f>
        <v>1.8</v>
      </c>
      <c r="O253" s="79">
        <f>VLOOKUP($A253,'MG Universe'!$A$2:$S$9990,15)</f>
        <v>9.5399999999999991</v>
      </c>
      <c r="P253" s="15">
        <f>VLOOKUP($A253,'MG Universe'!$A$2:$S$9990,16)</f>
        <v>27.4</v>
      </c>
      <c r="Q253" s="16">
        <f>VLOOKUP($A253,'MG Universe'!$A$2:$S$9990,17)</f>
        <v>6.6100000000000006E-2</v>
      </c>
      <c r="R253" s="80">
        <f>VLOOKUP($A253,'MG Universe'!$A$2:$S$9990,18)</f>
        <v>0</v>
      </c>
      <c r="S253" s="15">
        <f>VLOOKUP($A253,'MG Universe'!$A$2:$V$9990,19)</f>
        <v>83.87</v>
      </c>
      <c r="T253" s="15">
        <f>VLOOKUP($A253,'MG Universe'!$A$2:$V$9990,20)</f>
        <v>7295529598</v>
      </c>
      <c r="U253" s="15" t="str">
        <f>VLOOKUP($A253,'MG Universe'!$A$2:$V$9990,21)</f>
        <v>Mid</v>
      </c>
      <c r="V253" s="15" t="str">
        <f>VLOOKUP($A253,'MG Universe'!$A$2:$V$9990,22)</f>
        <v>IT Hardware</v>
      </c>
    </row>
    <row r="254" spans="1:22" ht="15.75" thickBot="1" x14ac:dyDescent="0.3">
      <c r="A254" s="119" t="s">
        <v>825</v>
      </c>
      <c r="B254" s="12" t="str">
        <f>VLOOKUP($A254,'MG Universe'!$A$2:$S$9990,2)</f>
        <v>Iqvia Holdings Inc</v>
      </c>
      <c r="C254" s="12" t="str">
        <f>VLOOKUP($A254,'MG Universe'!$A$2:$S$9990,3)</f>
        <v>D+</v>
      </c>
      <c r="D254" s="12" t="str">
        <f>VLOOKUP($A254,'MG Universe'!$A$2:$S$9990,4)</f>
        <v>S</v>
      </c>
      <c r="E254" s="12" t="str">
        <f>VLOOKUP($A254,'MG Universe'!$A$2:$S$9990,5)</f>
        <v>F</v>
      </c>
      <c r="F254" s="13" t="str">
        <f>VLOOKUP($A254,'MG Universe'!$A$2:$S$9990,6)</f>
        <v>SF</v>
      </c>
      <c r="G254" s="77">
        <f>VLOOKUP($A254,'MG Universe'!$A$2:$S$9990,7)</f>
        <v>43224</v>
      </c>
      <c r="H254" s="15">
        <f>VLOOKUP($A254,'MG Universe'!$A$2:$S$9990,8)</f>
        <v>157.29</v>
      </c>
      <c r="I254" s="15">
        <f>VLOOKUP($A254,'MG Universe'!$A$2:$S$9990,9)</f>
        <v>4.09</v>
      </c>
      <c r="J254" s="15">
        <f>VLOOKUP($A254,'MG Universe'!$A$2:$S$9990,10)</f>
        <v>129.02000000000001</v>
      </c>
      <c r="K254" s="16">
        <f>VLOOKUP($A254,'MG Universe'!$A$2:$S$9990,11)</f>
        <v>0.82030000000000003</v>
      </c>
      <c r="L254" s="78">
        <f>VLOOKUP($A254,'MG Universe'!$A$2:$S$9990,12)</f>
        <v>31.55</v>
      </c>
      <c r="M254" s="16">
        <f>VLOOKUP($A254,'MG Universe'!$A$2:$S$9990,13)</f>
        <v>0</v>
      </c>
      <c r="N254" s="79">
        <f>VLOOKUP($A254,'MG Universe'!$A$2:$S$9990,14)</f>
        <v>0.9</v>
      </c>
      <c r="O254" s="79">
        <f>VLOOKUP($A254,'MG Universe'!$A$2:$S$9990,15)</f>
        <v>1.1599999999999999</v>
      </c>
      <c r="P254" s="15">
        <f>VLOOKUP($A254,'MG Universe'!$A$2:$S$9990,16)</f>
        <v>-53.37</v>
      </c>
      <c r="Q254" s="16">
        <f>VLOOKUP($A254,'MG Universe'!$A$2:$S$9990,17)</f>
        <v>0.1152</v>
      </c>
      <c r="R254" s="80">
        <f>VLOOKUP($A254,'MG Universe'!$A$2:$S$9990,18)</f>
        <v>0</v>
      </c>
      <c r="S254" s="15">
        <f>VLOOKUP($A254,'MG Universe'!$A$2:$V$9990,19)</f>
        <v>68.3</v>
      </c>
      <c r="T254" s="15">
        <f>VLOOKUP($A254,'MG Universe'!$A$2:$V$9990,20)</f>
        <v>25551895766</v>
      </c>
      <c r="U254" s="15" t="str">
        <f>VLOOKUP($A254,'MG Universe'!$A$2:$V$9990,21)</f>
        <v>Large</v>
      </c>
      <c r="V254" s="15" t="str">
        <f>VLOOKUP($A254,'MG Universe'!$A$2:$V$9990,22)</f>
        <v>Medical</v>
      </c>
    </row>
    <row r="255" spans="1:22" ht="15.75" thickBot="1" x14ac:dyDescent="0.3">
      <c r="A255" s="119" t="s">
        <v>827</v>
      </c>
      <c r="B255" s="12" t="str">
        <f>VLOOKUP($A255,'MG Universe'!$A$2:$S$9990,2)</f>
        <v>Ingersoll-Rand PLC</v>
      </c>
      <c r="C255" s="12" t="str">
        <f>VLOOKUP($A255,'MG Universe'!$A$2:$S$9990,3)</f>
        <v>C-</v>
      </c>
      <c r="D255" s="12" t="str">
        <f>VLOOKUP($A255,'MG Universe'!$A$2:$S$9990,4)</f>
        <v>S</v>
      </c>
      <c r="E255" s="12" t="str">
        <f>VLOOKUP($A255,'MG Universe'!$A$2:$S$9990,5)</f>
        <v>U</v>
      </c>
      <c r="F255" s="13" t="str">
        <f>VLOOKUP($A255,'MG Universe'!$A$2:$S$9990,6)</f>
        <v>SU</v>
      </c>
      <c r="G255" s="77">
        <f>VLOOKUP($A255,'MG Universe'!$A$2:$S$9990,7)</f>
        <v>43467</v>
      </c>
      <c r="H255" s="15">
        <f>VLOOKUP($A255,'MG Universe'!$A$2:$S$9990,8)</f>
        <v>170.93</v>
      </c>
      <c r="I255" s="15">
        <f>VLOOKUP($A255,'MG Universe'!$A$2:$S$9990,9)</f>
        <v>4.8899999999999997</v>
      </c>
      <c r="J255" s="15">
        <f>VLOOKUP($A255,'MG Universe'!$A$2:$S$9990,10)</f>
        <v>100.68</v>
      </c>
      <c r="K255" s="16">
        <f>VLOOKUP($A255,'MG Universe'!$A$2:$S$9990,11)</f>
        <v>0.58899999999999997</v>
      </c>
      <c r="L255" s="78">
        <f>VLOOKUP($A255,'MG Universe'!$A$2:$S$9990,12)</f>
        <v>20.59</v>
      </c>
      <c r="M255" s="16">
        <f>VLOOKUP($A255,'MG Universe'!$A$2:$S$9990,13)</f>
        <v>1.6899999999999998E-2</v>
      </c>
      <c r="N255" s="79">
        <f>VLOOKUP($A255,'MG Universe'!$A$2:$S$9990,14)</f>
        <v>1.3</v>
      </c>
      <c r="O255" s="79">
        <f>VLOOKUP($A255,'MG Universe'!$A$2:$S$9990,15)</f>
        <v>1.41</v>
      </c>
      <c r="P255" s="15">
        <f>VLOOKUP($A255,'MG Universe'!$A$2:$S$9990,16)</f>
        <v>-19.55</v>
      </c>
      <c r="Q255" s="16">
        <f>VLOOKUP($A255,'MG Universe'!$A$2:$S$9990,17)</f>
        <v>6.0400000000000002E-2</v>
      </c>
      <c r="R255" s="80">
        <f>VLOOKUP($A255,'MG Universe'!$A$2:$S$9990,18)</f>
        <v>7</v>
      </c>
      <c r="S255" s="15">
        <f>VLOOKUP($A255,'MG Universe'!$A$2:$V$9990,19)</f>
        <v>59.94</v>
      </c>
      <c r="T255" s="15">
        <f>VLOOKUP($A255,'MG Universe'!$A$2:$V$9990,20)</f>
        <v>24732646154</v>
      </c>
      <c r="U255" s="15" t="str">
        <f>VLOOKUP($A255,'MG Universe'!$A$2:$V$9990,21)</f>
        <v>Large</v>
      </c>
      <c r="V255" s="15" t="str">
        <f>VLOOKUP($A255,'MG Universe'!$A$2:$V$9990,22)</f>
        <v>Machinery</v>
      </c>
    </row>
    <row r="256" spans="1:22" ht="15.75" thickBot="1" x14ac:dyDescent="0.3">
      <c r="A256" s="119" t="s">
        <v>833</v>
      </c>
      <c r="B256" s="12" t="str">
        <f>VLOOKUP($A256,'MG Universe'!$A$2:$S$9990,2)</f>
        <v>Iron Mountain Inc</v>
      </c>
      <c r="C256" s="12" t="str">
        <f>VLOOKUP($A256,'MG Universe'!$A$2:$S$9990,3)</f>
        <v>D</v>
      </c>
      <c r="D256" s="12" t="str">
        <f>VLOOKUP($A256,'MG Universe'!$A$2:$S$9990,4)</f>
        <v>S</v>
      </c>
      <c r="E256" s="12" t="str">
        <f>VLOOKUP($A256,'MG Universe'!$A$2:$S$9990,5)</f>
        <v>O</v>
      </c>
      <c r="F256" s="13" t="str">
        <f>VLOOKUP($A256,'MG Universe'!$A$2:$S$9990,6)</f>
        <v>SO</v>
      </c>
      <c r="G256" s="77">
        <f>VLOOKUP($A256,'MG Universe'!$A$2:$S$9990,7)</f>
        <v>43499</v>
      </c>
      <c r="H256" s="15">
        <f>VLOOKUP($A256,'MG Universe'!$A$2:$S$9990,8)</f>
        <v>0</v>
      </c>
      <c r="I256" s="15">
        <f>VLOOKUP($A256,'MG Universe'!$A$2:$S$9990,9)</f>
        <v>0.77</v>
      </c>
      <c r="J256" s="15">
        <f>VLOOKUP($A256,'MG Universe'!$A$2:$S$9990,10)</f>
        <v>36.94</v>
      </c>
      <c r="K256" s="16" t="str">
        <f>VLOOKUP($A256,'MG Universe'!$A$2:$S$9990,11)</f>
        <v>N/A</v>
      </c>
      <c r="L256" s="78">
        <f>VLOOKUP($A256,'MG Universe'!$A$2:$S$9990,12)</f>
        <v>47.97</v>
      </c>
      <c r="M256" s="16">
        <f>VLOOKUP($A256,'MG Universe'!$A$2:$S$9990,13)</f>
        <v>6.0600000000000001E-2</v>
      </c>
      <c r="N256" s="79">
        <f>VLOOKUP($A256,'MG Universe'!$A$2:$S$9990,14)</f>
        <v>0.7</v>
      </c>
      <c r="O256" s="79">
        <f>VLOOKUP($A256,'MG Universe'!$A$2:$S$9990,15)</f>
        <v>0.97</v>
      </c>
      <c r="P256" s="15">
        <f>VLOOKUP($A256,'MG Universe'!$A$2:$S$9990,16)</f>
        <v>-30.15</v>
      </c>
      <c r="Q256" s="16">
        <f>VLOOKUP($A256,'MG Universe'!$A$2:$S$9990,17)</f>
        <v>0.19739999999999999</v>
      </c>
      <c r="R256" s="80">
        <f>VLOOKUP($A256,'MG Universe'!$A$2:$S$9990,18)</f>
        <v>8</v>
      </c>
      <c r="S256" s="15">
        <f>VLOOKUP($A256,'MG Universe'!$A$2:$V$9990,19)</f>
        <v>13.03</v>
      </c>
      <c r="T256" s="15">
        <f>VLOOKUP($A256,'MG Universe'!$A$2:$V$9990,20)</f>
        <v>10572966406</v>
      </c>
      <c r="U256" s="15" t="str">
        <f>VLOOKUP($A256,'MG Universe'!$A$2:$V$9990,21)</f>
        <v>Large</v>
      </c>
      <c r="V256" s="15" t="str">
        <f>VLOOKUP($A256,'MG Universe'!$A$2:$V$9990,22)</f>
        <v>Business Support</v>
      </c>
    </row>
    <row r="257" spans="1:22" ht="15.75" thickBot="1" x14ac:dyDescent="0.3">
      <c r="A257" s="119" t="s">
        <v>837</v>
      </c>
      <c r="B257" s="12" t="str">
        <f>VLOOKUP($A257,'MG Universe'!$A$2:$S$9990,2)</f>
        <v>Intuitive Surgical, Inc.</v>
      </c>
      <c r="C257" s="12" t="str">
        <f>VLOOKUP($A257,'MG Universe'!$A$2:$S$9990,3)</f>
        <v>C-</v>
      </c>
      <c r="D257" s="12" t="str">
        <f>VLOOKUP($A257,'MG Universe'!$A$2:$S$9990,4)</f>
        <v>E</v>
      </c>
      <c r="E257" s="12" t="str">
        <f>VLOOKUP($A257,'MG Universe'!$A$2:$S$9990,5)</f>
        <v>O</v>
      </c>
      <c r="F257" s="13" t="str">
        <f>VLOOKUP($A257,'MG Universe'!$A$2:$S$9990,6)</f>
        <v>EO</v>
      </c>
      <c r="G257" s="77">
        <f>VLOOKUP($A257,'MG Universe'!$A$2:$S$9990,7)</f>
        <v>43489</v>
      </c>
      <c r="H257" s="15">
        <f>VLOOKUP($A257,'MG Universe'!$A$2:$S$9990,8)</f>
        <v>173.7</v>
      </c>
      <c r="I257" s="15">
        <f>VLOOKUP($A257,'MG Universe'!$A$2:$S$9990,9)</f>
        <v>7.01</v>
      </c>
      <c r="J257" s="15">
        <f>VLOOKUP($A257,'MG Universe'!$A$2:$S$9990,10)</f>
        <v>522.42999999999995</v>
      </c>
      <c r="K257" s="16">
        <f>VLOOKUP($A257,'MG Universe'!$A$2:$S$9990,11)</f>
        <v>3.0076999999999998</v>
      </c>
      <c r="L257" s="78">
        <f>VLOOKUP($A257,'MG Universe'!$A$2:$S$9990,12)</f>
        <v>74.53</v>
      </c>
      <c r="M257" s="16">
        <f>VLOOKUP($A257,'MG Universe'!$A$2:$S$9990,13)</f>
        <v>0</v>
      </c>
      <c r="N257" s="79">
        <f>VLOOKUP($A257,'MG Universe'!$A$2:$S$9990,14)</f>
        <v>1.1000000000000001</v>
      </c>
      <c r="O257" s="79">
        <f>VLOOKUP($A257,'MG Universe'!$A$2:$S$9990,15)</f>
        <v>6.05</v>
      </c>
      <c r="P257" s="15">
        <f>VLOOKUP($A257,'MG Universe'!$A$2:$S$9990,16)</f>
        <v>27.03</v>
      </c>
      <c r="Q257" s="16">
        <f>VLOOKUP($A257,'MG Universe'!$A$2:$S$9990,17)</f>
        <v>0.3301</v>
      </c>
      <c r="R257" s="80">
        <f>VLOOKUP($A257,'MG Universe'!$A$2:$S$9990,18)</f>
        <v>0</v>
      </c>
      <c r="S257" s="15">
        <f>VLOOKUP($A257,'MG Universe'!$A$2:$V$9990,19)</f>
        <v>97.01</v>
      </c>
      <c r="T257" s="15">
        <f>VLOOKUP($A257,'MG Universe'!$A$2:$V$9990,20)</f>
        <v>59661505163</v>
      </c>
      <c r="U257" s="15" t="str">
        <f>VLOOKUP($A257,'MG Universe'!$A$2:$V$9990,21)</f>
        <v>Large</v>
      </c>
      <c r="V257" s="15" t="str">
        <f>VLOOKUP($A257,'MG Universe'!$A$2:$V$9990,22)</f>
        <v>Medical</v>
      </c>
    </row>
    <row r="258" spans="1:22" ht="15.75" thickBot="1" x14ac:dyDescent="0.3">
      <c r="A258" s="119" t="s">
        <v>839</v>
      </c>
      <c r="B258" s="12" t="str">
        <f>VLOOKUP($A258,'MG Universe'!$A$2:$S$9990,2)</f>
        <v>Gartner Inc</v>
      </c>
      <c r="C258" s="12" t="str">
        <f>VLOOKUP($A258,'MG Universe'!$A$2:$S$9990,3)</f>
        <v>F</v>
      </c>
      <c r="D258" s="12" t="str">
        <f>VLOOKUP($A258,'MG Universe'!$A$2:$S$9990,4)</f>
        <v>S</v>
      </c>
      <c r="E258" s="12" t="str">
        <f>VLOOKUP($A258,'MG Universe'!$A$2:$S$9990,5)</f>
        <v>O</v>
      </c>
      <c r="F258" s="13" t="str">
        <f>VLOOKUP($A258,'MG Universe'!$A$2:$S$9990,6)</f>
        <v>SO</v>
      </c>
      <c r="G258" s="77">
        <f>VLOOKUP($A258,'MG Universe'!$A$2:$S$9990,7)</f>
        <v>43488</v>
      </c>
      <c r="H258" s="15">
        <f>VLOOKUP($A258,'MG Universe'!$A$2:$S$9990,8)</f>
        <v>3.22</v>
      </c>
      <c r="I258" s="15">
        <f>VLOOKUP($A258,'MG Universe'!$A$2:$S$9990,9)</f>
        <v>1.42</v>
      </c>
      <c r="J258" s="15">
        <f>VLOOKUP($A258,'MG Universe'!$A$2:$S$9990,10)</f>
        <v>143.25</v>
      </c>
      <c r="K258" s="16">
        <f>VLOOKUP($A258,'MG Universe'!$A$2:$S$9990,11)</f>
        <v>44.4876</v>
      </c>
      <c r="L258" s="78">
        <f>VLOOKUP($A258,'MG Universe'!$A$2:$S$9990,12)</f>
        <v>100.88</v>
      </c>
      <c r="M258" s="16">
        <f>VLOOKUP($A258,'MG Universe'!$A$2:$S$9990,13)</f>
        <v>0</v>
      </c>
      <c r="N258" s="79">
        <f>VLOOKUP($A258,'MG Universe'!$A$2:$S$9990,14)</f>
        <v>1.3</v>
      </c>
      <c r="O258" s="79">
        <f>VLOOKUP($A258,'MG Universe'!$A$2:$S$9990,15)</f>
        <v>0.66</v>
      </c>
      <c r="P258" s="15">
        <f>VLOOKUP($A258,'MG Universe'!$A$2:$S$9990,16)</f>
        <v>-37.630000000000003</v>
      </c>
      <c r="Q258" s="16">
        <f>VLOOKUP($A258,'MG Universe'!$A$2:$S$9990,17)</f>
        <v>0.46189999999999998</v>
      </c>
      <c r="R258" s="80">
        <f>VLOOKUP($A258,'MG Universe'!$A$2:$S$9990,18)</f>
        <v>0</v>
      </c>
      <c r="S258" s="15">
        <f>VLOOKUP($A258,'MG Universe'!$A$2:$V$9990,19)</f>
        <v>19.739999999999998</v>
      </c>
      <c r="T258" s="15">
        <f>VLOOKUP($A258,'MG Universe'!$A$2:$V$9990,20)</f>
        <v>13020422250</v>
      </c>
      <c r="U258" s="15" t="str">
        <f>VLOOKUP($A258,'MG Universe'!$A$2:$V$9990,21)</f>
        <v>Large</v>
      </c>
      <c r="V258" s="15" t="str">
        <f>VLOOKUP($A258,'MG Universe'!$A$2:$V$9990,22)</f>
        <v>Information Technology</v>
      </c>
    </row>
    <row r="259" spans="1:22" ht="15.75" thickBot="1" x14ac:dyDescent="0.3">
      <c r="A259" s="119" t="s">
        <v>847</v>
      </c>
      <c r="B259" s="12" t="str">
        <f>VLOOKUP($A259,'MG Universe'!$A$2:$S$9990,2)</f>
        <v>Illinois Tool Works Inc.</v>
      </c>
      <c r="C259" s="12" t="str">
        <f>VLOOKUP($A259,'MG Universe'!$A$2:$S$9990,3)</f>
        <v>B</v>
      </c>
      <c r="D259" s="12" t="str">
        <f>VLOOKUP($A259,'MG Universe'!$A$2:$S$9990,4)</f>
        <v>E</v>
      </c>
      <c r="E259" s="12" t="str">
        <f>VLOOKUP($A259,'MG Universe'!$A$2:$S$9990,5)</f>
        <v>O</v>
      </c>
      <c r="F259" s="13" t="str">
        <f>VLOOKUP($A259,'MG Universe'!$A$2:$S$9990,6)</f>
        <v>EO</v>
      </c>
      <c r="G259" s="77">
        <f>VLOOKUP($A259,'MG Universe'!$A$2:$S$9990,7)</f>
        <v>43279</v>
      </c>
      <c r="H259" s="15">
        <f>VLOOKUP($A259,'MG Universe'!$A$2:$S$9990,8)</f>
        <v>77.599999999999994</v>
      </c>
      <c r="I259" s="15">
        <f>VLOOKUP($A259,'MG Universe'!$A$2:$S$9990,9)</f>
        <v>6.14</v>
      </c>
      <c r="J259" s="15">
        <f>VLOOKUP($A259,'MG Universe'!$A$2:$S$9990,10)</f>
        <v>138.41</v>
      </c>
      <c r="K259" s="16">
        <f>VLOOKUP($A259,'MG Universe'!$A$2:$S$9990,11)</f>
        <v>1.7836000000000001</v>
      </c>
      <c r="L259" s="78">
        <f>VLOOKUP($A259,'MG Universe'!$A$2:$S$9990,12)</f>
        <v>22.54</v>
      </c>
      <c r="M259" s="16">
        <f>VLOOKUP($A259,'MG Universe'!$A$2:$S$9990,13)</f>
        <v>2.07E-2</v>
      </c>
      <c r="N259" s="79">
        <f>VLOOKUP($A259,'MG Universe'!$A$2:$S$9990,14)</f>
        <v>1.2</v>
      </c>
      <c r="O259" s="79">
        <f>VLOOKUP($A259,'MG Universe'!$A$2:$S$9990,15)</f>
        <v>2.2000000000000002</v>
      </c>
      <c r="P259" s="15">
        <f>VLOOKUP($A259,'MG Universe'!$A$2:$S$9990,16)</f>
        <v>-16.27</v>
      </c>
      <c r="Q259" s="16">
        <f>VLOOKUP($A259,'MG Universe'!$A$2:$S$9990,17)</f>
        <v>7.0199999999999999E-2</v>
      </c>
      <c r="R259" s="80">
        <f>VLOOKUP($A259,'MG Universe'!$A$2:$S$9990,18)</f>
        <v>20</v>
      </c>
      <c r="S259" s="15">
        <f>VLOOKUP($A259,'MG Universe'!$A$2:$V$9990,19)</f>
        <v>47.91</v>
      </c>
      <c r="T259" s="15">
        <f>VLOOKUP($A259,'MG Universe'!$A$2:$V$9990,20)</f>
        <v>45924577625</v>
      </c>
      <c r="U259" s="15" t="str">
        <f>VLOOKUP($A259,'MG Universe'!$A$2:$V$9990,21)</f>
        <v>Large</v>
      </c>
      <c r="V259" s="15" t="str">
        <f>VLOOKUP($A259,'MG Universe'!$A$2:$V$9990,22)</f>
        <v>Conglomerates</v>
      </c>
    </row>
    <row r="260" spans="1:22" ht="15.75" thickBot="1" x14ac:dyDescent="0.3">
      <c r="A260" s="119" t="s">
        <v>851</v>
      </c>
      <c r="B260" s="12" t="str">
        <f>VLOOKUP($A260,'MG Universe'!$A$2:$S$9990,2)</f>
        <v>Invesco Ltd.</v>
      </c>
      <c r="C260" s="12" t="str">
        <f>VLOOKUP($A260,'MG Universe'!$A$2:$S$9990,3)</f>
        <v>A</v>
      </c>
      <c r="D260" s="12" t="str">
        <f>VLOOKUP($A260,'MG Universe'!$A$2:$S$9990,4)</f>
        <v>D</v>
      </c>
      <c r="E260" s="12" t="str">
        <f>VLOOKUP($A260,'MG Universe'!$A$2:$S$9990,5)</f>
        <v>U</v>
      </c>
      <c r="F260" s="13" t="str">
        <f>VLOOKUP($A260,'MG Universe'!$A$2:$S$9990,6)</f>
        <v>DU</v>
      </c>
      <c r="G260" s="77">
        <f>VLOOKUP($A260,'MG Universe'!$A$2:$S$9990,7)</f>
        <v>43470</v>
      </c>
      <c r="H260" s="15">
        <f>VLOOKUP($A260,'MG Universe'!$A$2:$S$9990,8)</f>
        <v>39.47</v>
      </c>
      <c r="I260" s="15">
        <f>VLOOKUP($A260,'MG Universe'!$A$2:$S$9990,9)</f>
        <v>2.39</v>
      </c>
      <c r="J260" s="15">
        <f>VLOOKUP($A260,'MG Universe'!$A$2:$S$9990,10)</f>
        <v>18.579999999999998</v>
      </c>
      <c r="K260" s="16">
        <f>VLOOKUP($A260,'MG Universe'!$A$2:$S$9990,11)</f>
        <v>0.47070000000000001</v>
      </c>
      <c r="L260" s="78">
        <f>VLOOKUP($A260,'MG Universe'!$A$2:$S$9990,12)</f>
        <v>7.77</v>
      </c>
      <c r="M260" s="16">
        <f>VLOOKUP($A260,'MG Universe'!$A$2:$S$9990,13)</f>
        <v>6.1899999999999997E-2</v>
      </c>
      <c r="N260" s="79">
        <f>VLOOKUP($A260,'MG Universe'!$A$2:$S$9990,14)</f>
        <v>1.5</v>
      </c>
      <c r="O260" s="79" t="str">
        <f>VLOOKUP($A260,'MG Universe'!$A$2:$S$9990,15)</f>
        <v>N/A</v>
      </c>
      <c r="P260" s="15" t="str">
        <f>VLOOKUP($A260,'MG Universe'!$A$2:$S$9990,16)</f>
        <v>N/A</v>
      </c>
      <c r="Q260" s="16">
        <f>VLOOKUP($A260,'MG Universe'!$A$2:$S$9990,17)</f>
        <v>-3.5999999999999999E-3</v>
      </c>
      <c r="R260" s="80">
        <f>VLOOKUP($A260,'MG Universe'!$A$2:$S$9990,18)</f>
        <v>8</v>
      </c>
      <c r="S260" s="15">
        <f>VLOOKUP($A260,'MG Universe'!$A$2:$V$9990,19)</f>
        <v>33.89</v>
      </c>
      <c r="T260" s="15">
        <f>VLOOKUP($A260,'MG Universe'!$A$2:$V$9990,20)</f>
        <v>7642622848</v>
      </c>
      <c r="U260" s="15" t="str">
        <f>VLOOKUP($A260,'MG Universe'!$A$2:$V$9990,21)</f>
        <v>Mid</v>
      </c>
      <c r="V260" s="15" t="str">
        <f>VLOOKUP($A260,'MG Universe'!$A$2:$V$9990,22)</f>
        <v>Financial Services</v>
      </c>
    </row>
    <row r="261" spans="1:22" ht="15.75" thickBot="1" x14ac:dyDescent="0.3">
      <c r="A261" s="119" t="s">
        <v>855</v>
      </c>
      <c r="B261" s="12" t="str">
        <f>VLOOKUP($A261,'MG Universe'!$A$2:$S$9990,2)</f>
        <v>J B Hunt Transport Services Inc</v>
      </c>
      <c r="C261" s="12" t="str">
        <f>VLOOKUP($A261,'MG Universe'!$A$2:$S$9990,3)</f>
        <v>D+</v>
      </c>
      <c r="D261" s="12" t="str">
        <f>VLOOKUP($A261,'MG Universe'!$A$2:$S$9990,4)</f>
        <v>S</v>
      </c>
      <c r="E261" s="12" t="str">
        <f>VLOOKUP($A261,'MG Universe'!$A$2:$S$9990,5)</f>
        <v>U</v>
      </c>
      <c r="F261" s="13" t="str">
        <f>VLOOKUP($A261,'MG Universe'!$A$2:$S$9990,6)</f>
        <v>SU</v>
      </c>
      <c r="G261" s="77">
        <f>VLOOKUP($A261,'MG Universe'!$A$2:$S$9990,7)</f>
        <v>43227</v>
      </c>
      <c r="H261" s="15">
        <f>VLOOKUP($A261,'MG Universe'!$A$2:$S$9990,8)</f>
        <v>149.78</v>
      </c>
      <c r="I261" s="15">
        <f>VLOOKUP($A261,'MG Universe'!$A$2:$S$9990,9)</f>
        <v>4.79</v>
      </c>
      <c r="J261" s="15">
        <f>VLOOKUP($A261,'MG Universe'!$A$2:$S$9990,10)</f>
        <v>108.64</v>
      </c>
      <c r="K261" s="16">
        <f>VLOOKUP($A261,'MG Universe'!$A$2:$S$9990,11)</f>
        <v>0.72529999999999994</v>
      </c>
      <c r="L261" s="78">
        <f>VLOOKUP($A261,'MG Universe'!$A$2:$S$9990,12)</f>
        <v>22.68</v>
      </c>
      <c r="M261" s="16">
        <f>VLOOKUP($A261,'MG Universe'!$A$2:$S$9990,13)</f>
        <v>8.5000000000000006E-3</v>
      </c>
      <c r="N261" s="79">
        <f>VLOOKUP($A261,'MG Universe'!$A$2:$S$9990,14)</f>
        <v>1.1000000000000001</v>
      </c>
      <c r="O261" s="79">
        <f>VLOOKUP($A261,'MG Universe'!$A$2:$S$9990,15)</f>
        <v>1.1299999999999999</v>
      </c>
      <c r="P261" s="15">
        <f>VLOOKUP($A261,'MG Universe'!$A$2:$S$9990,16)</f>
        <v>-11.21</v>
      </c>
      <c r="Q261" s="16">
        <f>VLOOKUP($A261,'MG Universe'!$A$2:$S$9990,17)</f>
        <v>7.0900000000000005E-2</v>
      </c>
      <c r="R261" s="80">
        <f>VLOOKUP($A261,'MG Universe'!$A$2:$S$9990,18)</f>
        <v>4</v>
      </c>
      <c r="S261" s="15">
        <f>VLOOKUP($A261,'MG Universe'!$A$2:$V$9990,19)</f>
        <v>43.59</v>
      </c>
      <c r="T261" s="15">
        <f>VLOOKUP($A261,'MG Universe'!$A$2:$V$9990,20)</f>
        <v>11810362973</v>
      </c>
      <c r="U261" s="15" t="str">
        <f>VLOOKUP($A261,'MG Universe'!$A$2:$V$9990,21)</f>
        <v>Large</v>
      </c>
      <c r="V261" s="15" t="str">
        <f>VLOOKUP($A261,'MG Universe'!$A$2:$V$9990,22)</f>
        <v>Freight</v>
      </c>
    </row>
    <row r="262" spans="1:22" ht="15.75" thickBot="1" x14ac:dyDescent="0.3">
      <c r="A262" s="119" t="s">
        <v>863</v>
      </c>
      <c r="B262" s="12" t="str">
        <f>VLOOKUP($A262,'MG Universe'!$A$2:$S$9990,2)</f>
        <v>Johnson Controls International PLC</v>
      </c>
      <c r="C262" s="12" t="str">
        <f>VLOOKUP($A262,'MG Universe'!$A$2:$S$9990,3)</f>
        <v>D</v>
      </c>
      <c r="D262" s="12" t="str">
        <f>VLOOKUP($A262,'MG Universe'!$A$2:$S$9990,4)</f>
        <v>S</v>
      </c>
      <c r="E262" s="12" t="str">
        <f>VLOOKUP($A262,'MG Universe'!$A$2:$S$9990,5)</f>
        <v>O</v>
      </c>
      <c r="F262" s="13" t="str">
        <f>VLOOKUP($A262,'MG Universe'!$A$2:$S$9990,6)</f>
        <v>SO</v>
      </c>
      <c r="G262" s="77">
        <f>VLOOKUP($A262,'MG Universe'!$A$2:$S$9990,7)</f>
        <v>43486</v>
      </c>
      <c r="H262" s="15">
        <f>VLOOKUP($A262,'MG Universe'!$A$2:$S$9990,8)</f>
        <v>2.2000000000000002</v>
      </c>
      <c r="I262" s="15">
        <f>VLOOKUP($A262,'MG Universe'!$A$2:$S$9990,9)</f>
        <v>1.51</v>
      </c>
      <c r="J262" s="15">
        <f>VLOOKUP($A262,'MG Universe'!$A$2:$S$9990,10)</f>
        <v>33.82</v>
      </c>
      <c r="K262" s="16">
        <f>VLOOKUP($A262,'MG Universe'!$A$2:$S$9990,11)</f>
        <v>15.3727</v>
      </c>
      <c r="L262" s="78">
        <f>VLOOKUP($A262,'MG Universe'!$A$2:$S$9990,12)</f>
        <v>22.4</v>
      </c>
      <c r="M262" s="16">
        <f>VLOOKUP($A262,'MG Universe'!$A$2:$S$9990,13)</f>
        <v>3.0800000000000001E-2</v>
      </c>
      <c r="N262" s="79">
        <f>VLOOKUP($A262,'MG Universe'!$A$2:$S$9990,14)</f>
        <v>1.1000000000000001</v>
      </c>
      <c r="O262" s="79">
        <f>VLOOKUP($A262,'MG Universe'!$A$2:$S$9990,15)</f>
        <v>1.05</v>
      </c>
      <c r="P262" s="15">
        <f>VLOOKUP($A262,'MG Universe'!$A$2:$S$9990,16)</f>
        <v>-15.6</v>
      </c>
      <c r="Q262" s="16">
        <f>VLOOKUP($A262,'MG Universe'!$A$2:$S$9990,17)</f>
        <v>6.9500000000000006E-2</v>
      </c>
      <c r="R262" s="80">
        <f>VLOOKUP($A262,'MG Universe'!$A$2:$S$9990,18)</f>
        <v>1</v>
      </c>
      <c r="S262" s="15">
        <f>VLOOKUP($A262,'MG Universe'!$A$2:$V$9990,19)</f>
        <v>29.58</v>
      </c>
      <c r="T262" s="15">
        <f>VLOOKUP($A262,'MG Universe'!$A$2:$V$9990,20)</f>
        <v>30867953381</v>
      </c>
      <c r="U262" s="15" t="str">
        <f>VLOOKUP($A262,'MG Universe'!$A$2:$V$9990,21)</f>
        <v>Large</v>
      </c>
      <c r="V262" s="15" t="str">
        <f>VLOOKUP($A262,'MG Universe'!$A$2:$V$9990,22)</f>
        <v>Construction</v>
      </c>
    </row>
    <row r="263" spans="1:22" ht="15.75" thickBot="1" x14ac:dyDescent="0.3">
      <c r="A263" s="119" t="s">
        <v>867</v>
      </c>
      <c r="B263" s="12" t="str">
        <f>VLOOKUP($A263,'MG Universe'!$A$2:$S$9990,2)</f>
        <v>Jacobs Engineering Group Inc</v>
      </c>
      <c r="C263" s="12" t="str">
        <f>VLOOKUP($A263,'MG Universe'!$A$2:$S$9990,3)</f>
        <v>F</v>
      </c>
      <c r="D263" s="12" t="str">
        <f>VLOOKUP($A263,'MG Universe'!$A$2:$S$9990,4)</f>
        <v>S</v>
      </c>
      <c r="E263" s="12" t="str">
        <f>VLOOKUP($A263,'MG Universe'!$A$2:$S$9990,5)</f>
        <v>O</v>
      </c>
      <c r="F263" s="13" t="str">
        <f>VLOOKUP($A263,'MG Universe'!$A$2:$S$9990,6)</f>
        <v>SO</v>
      </c>
      <c r="G263" s="77">
        <f>VLOOKUP($A263,'MG Universe'!$A$2:$S$9990,7)</f>
        <v>43234</v>
      </c>
      <c r="H263" s="15">
        <f>VLOOKUP($A263,'MG Universe'!$A$2:$S$9990,8)</f>
        <v>27.63</v>
      </c>
      <c r="I263" s="15">
        <f>VLOOKUP($A263,'MG Universe'!$A$2:$S$9990,9)</f>
        <v>2.86</v>
      </c>
      <c r="J263" s="15">
        <f>VLOOKUP($A263,'MG Universe'!$A$2:$S$9990,10)</f>
        <v>66.53</v>
      </c>
      <c r="K263" s="16">
        <f>VLOOKUP($A263,'MG Universe'!$A$2:$S$9990,11)</f>
        <v>2.4079000000000002</v>
      </c>
      <c r="L263" s="78">
        <f>VLOOKUP($A263,'MG Universe'!$A$2:$S$9990,12)</f>
        <v>23.26</v>
      </c>
      <c r="M263" s="16">
        <f>VLOOKUP($A263,'MG Universe'!$A$2:$S$9990,13)</f>
        <v>6.7999999999999996E-3</v>
      </c>
      <c r="N263" s="79">
        <f>VLOOKUP($A263,'MG Universe'!$A$2:$S$9990,14)</f>
        <v>1.4</v>
      </c>
      <c r="O263" s="79">
        <f>VLOOKUP($A263,'MG Universe'!$A$2:$S$9990,15)</f>
        <v>1.49</v>
      </c>
      <c r="P263" s="15">
        <f>VLOOKUP($A263,'MG Universe'!$A$2:$S$9990,16)</f>
        <v>-15.46</v>
      </c>
      <c r="Q263" s="16">
        <f>VLOOKUP($A263,'MG Universe'!$A$2:$S$9990,17)</f>
        <v>7.3800000000000004E-2</v>
      </c>
      <c r="R263" s="80">
        <f>VLOOKUP($A263,'MG Universe'!$A$2:$S$9990,18)</f>
        <v>1</v>
      </c>
      <c r="S263" s="15">
        <f>VLOOKUP($A263,'MG Universe'!$A$2:$V$9990,19)</f>
        <v>58.61</v>
      </c>
      <c r="T263" s="15">
        <f>VLOOKUP($A263,'MG Universe'!$A$2:$V$9990,20)</f>
        <v>9469547376</v>
      </c>
      <c r="U263" s="15" t="str">
        <f>VLOOKUP($A263,'MG Universe'!$A$2:$V$9990,21)</f>
        <v>Mid</v>
      </c>
      <c r="V263" s="15" t="str">
        <f>VLOOKUP($A263,'MG Universe'!$A$2:$V$9990,22)</f>
        <v>Construction</v>
      </c>
    </row>
    <row r="264" spans="1:22" ht="15.75" thickBot="1" x14ac:dyDescent="0.3">
      <c r="A264" s="119" t="s">
        <v>1731</v>
      </c>
      <c r="B264" s="12" t="str">
        <f>VLOOKUP($A264,'MG Universe'!$A$2:$S$9990,2)</f>
        <v>Jacobs Engineering Group Inc</v>
      </c>
      <c r="C264" s="12" t="str">
        <f>VLOOKUP($A264,'MG Universe'!$A$2:$S$9990,3)</f>
        <v>F</v>
      </c>
      <c r="D264" s="12" t="str">
        <f>VLOOKUP($A264,'MG Universe'!$A$2:$S$9990,4)</f>
        <v>S</v>
      </c>
      <c r="E264" s="12" t="str">
        <f>VLOOKUP($A264,'MG Universe'!$A$2:$S$9990,5)</f>
        <v>O</v>
      </c>
      <c r="F264" s="13" t="str">
        <f>VLOOKUP($A264,'MG Universe'!$A$2:$S$9990,6)</f>
        <v>SO</v>
      </c>
      <c r="G264" s="77">
        <f>VLOOKUP($A264,'MG Universe'!$A$2:$S$9990,7)</f>
        <v>43234</v>
      </c>
      <c r="H264" s="15">
        <f>VLOOKUP($A264,'MG Universe'!$A$2:$S$9990,8)</f>
        <v>27.63</v>
      </c>
      <c r="I264" s="15">
        <f>VLOOKUP($A264,'MG Universe'!$A$2:$S$9990,9)</f>
        <v>2.86</v>
      </c>
      <c r="J264" s="15">
        <f>VLOOKUP($A264,'MG Universe'!$A$2:$S$9990,10)</f>
        <v>66.53</v>
      </c>
      <c r="K264" s="16">
        <f>VLOOKUP($A264,'MG Universe'!$A$2:$S$9990,11)</f>
        <v>2.4079000000000002</v>
      </c>
      <c r="L264" s="78">
        <f>VLOOKUP($A264,'MG Universe'!$A$2:$S$9990,12)</f>
        <v>23.26</v>
      </c>
      <c r="M264" s="16">
        <f>VLOOKUP($A264,'MG Universe'!$A$2:$S$9990,13)</f>
        <v>6.7999999999999996E-3</v>
      </c>
      <c r="N264" s="79">
        <f>VLOOKUP($A264,'MG Universe'!$A$2:$S$9990,14)</f>
        <v>1.4</v>
      </c>
      <c r="O264" s="79">
        <f>VLOOKUP($A264,'MG Universe'!$A$2:$S$9990,15)</f>
        <v>1.49</v>
      </c>
      <c r="P264" s="15">
        <f>VLOOKUP($A264,'MG Universe'!$A$2:$S$9990,16)</f>
        <v>-15.46</v>
      </c>
      <c r="Q264" s="16">
        <f>VLOOKUP($A264,'MG Universe'!$A$2:$S$9990,17)</f>
        <v>7.3800000000000004E-2</v>
      </c>
      <c r="R264" s="80">
        <f>VLOOKUP($A264,'MG Universe'!$A$2:$S$9990,18)</f>
        <v>1</v>
      </c>
      <c r="S264" s="15">
        <f>VLOOKUP($A264,'MG Universe'!$A$2:$V$9990,19)</f>
        <v>58.61</v>
      </c>
      <c r="T264" s="15">
        <f>VLOOKUP($A264,'MG Universe'!$A$2:$V$9990,20)</f>
        <v>9469547376</v>
      </c>
      <c r="U264" s="15" t="str">
        <f>VLOOKUP($A264,'MG Universe'!$A$2:$V$9990,21)</f>
        <v>Mid</v>
      </c>
      <c r="V264" s="15" t="str">
        <f>VLOOKUP($A264,'MG Universe'!$A$2:$V$9990,22)</f>
        <v>Construction</v>
      </c>
    </row>
    <row r="265" spans="1:22" ht="15.75" thickBot="1" x14ac:dyDescent="0.3">
      <c r="A265" s="119" t="s">
        <v>871</v>
      </c>
      <c r="B265" s="12" t="str">
        <f>VLOOKUP($A265,'MG Universe'!$A$2:$S$9990,2)</f>
        <v>Jack Henry &amp; Associates, Inc.</v>
      </c>
      <c r="C265" s="12" t="str">
        <f>VLOOKUP($A265,'MG Universe'!$A$2:$S$9990,3)</f>
        <v>D+</v>
      </c>
      <c r="D265" s="12" t="str">
        <f>VLOOKUP($A265,'MG Universe'!$A$2:$S$9990,4)</f>
        <v>S</v>
      </c>
      <c r="E265" s="12" t="str">
        <f>VLOOKUP($A265,'MG Universe'!$A$2:$S$9990,5)</f>
        <v>O</v>
      </c>
      <c r="F265" s="13" t="str">
        <f>VLOOKUP($A265,'MG Universe'!$A$2:$S$9990,6)</f>
        <v>SO</v>
      </c>
      <c r="G265" s="77">
        <f>VLOOKUP($A265,'MG Universe'!$A$2:$S$9990,7)</f>
        <v>43316</v>
      </c>
      <c r="H265" s="15">
        <f>VLOOKUP($A265,'MG Universe'!$A$2:$S$9990,8)</f>
        <v>119.67</v>
      </c>
      <c r="I265" s="15">
        <f>VLOOKUP($A265,'MG Universe'!$A$2:$S$9990,9)</f>
        <v>3.52</v>
      </c>
      <c r="J265" s="15">
        <f>VLOOKUP($A265,'MG Universe'!$A$2:$S$9990,10)</f>
        <v>135.61000000000001</v>
      </c>
      <c r="K265" s="16">
        <f>VLOOKUP($A265,'MG Universe'!$A$2:$S$9990,11)</f>
        <v>1.1332</v>
      </c>
      <c r="L265" s="78">
        <f>VLOOKUP($A265,'MG Universe'!$A$2:$S$9990,12)</f>
        <v>38.53</v>
      </c>
      <c r="M265" s="16">
        <f>VLOOKUP($A265,'MG Universe'!$A$2:$S$9990,13)</f>
        <v>8.6999999999999994E-3</v>
      </c>
      <c r="N265" s="79">
        <f>VLOOKUP($A265,'MG Universe'!$A$2:$S$9990,14)</f>
        <v>0.9</v>
      </c>
      <c r="O265" s="79">
        <f>VLOOKUP($A265,'MG Universe'!$A$2:$S$9990,15)</f>
        <v>1.25</v>
      </c>
      <c r="P265" s="15">
        <f>VLOOKUP($A265,'MG Universe'!$A$2:$S$9990,16)</f>
        <v>-4.13</v>
      </c>
      <c r="Q265" s="16">
        <f>VLOOKUP($A265,'MG Universe'!$A$2:$S$9990,17)</f>
        <v>0.15010000000000001</v>
      </c>
      <c r="R265" s="80">
        <f>VLOOKUP($A265,'MG Universe'!$A$2:$S$9990,18)</f>
        <v>20</v>
      </c>
      <c r="S265" s="15">
        <f>VLOOKUP($A265,'MG Universe'!$A$2:$V$9990,19)</f>
        <v>37.51</v>
      </c>
      <c r="T265" s="15">
        <f>VLOOKUP($A265,'MG Universe'!$A$2:$V$9990,20)</f>
        <v>10482381827</v>
      </c>
      <c r="U265" s="15" t="str">
        <f>VLOOKUP($A265,'MG Universe'!$A$2:$V$9990,21)</f>
        <v>Large</v>
      </c>
      <c r="V265" s="15" t="str">
        <f>VLOOKUP($A265,'MG Universe'!$A$2:$V$9990,22)</f>
        <v>Business Support</v>
      </c>
    </row>
    <row r="266" spans="1:22" ht="15.75" thickBot="1" x14ac:dyDescent="0.3">
      <c r="A266" s="119" t="s">
        <v>875</v>
      </c>
      <c r="B266" s="12" t="str">
        <f>VLOOKUP($A266,'MG Universe'!$A$2:$S$9990,2)</f>
        <v>Johnson &amp; Johnson</v>
      </c>
      <c r="C266" s="12" t="str">
        <f>VLOOKUP($A266,'MG Universe'!$A$2:$S$9990,3)</f>
        <v>B</v>
      </c>
      <c r="D266" s="12" t="str">
        <f>VLOOKUP($A266,'MG Universe'!$A$2:$S$9990,4)</f>
        <v>E</v>
      </c>
      <c r="E266" s="12" t="str">
        <f>VLOOKUP($A266,'MG Universe'!$A$2:$S$9990,5)</f>
        <v>O</v>
      </c>
      <c r="F266" s="13" t="str">
        <f>VLOOKUP($A266,'MG Universe'!$A$2:$S$9990,6)</f>
        <v>EO</v>
      </c>
      <c r="G266" s="77">
        <f>VLOOKUP($A266,'MG Universe'!$A$2:$S$9990,7)</f>
        <v>43421</v>
      </c>
      <c r="H266" s="15">
        <f>VLOOKUP($A266,'MG Universe'!$A$2:$S$9990,8)</f>
        <v>42.22</v>
      </c>
      <c r="I266" s="15">
        <f>VLOOKUP($A266,'MG Universe'!$A$2:$S$9990,9)</f>
        <v>4.79</v>
      </c>
      <c r="J266" s="15">
        <f>VLOOKUP($A266,'MG Universe'!$A$2:$S$9990,10)</f>
        <v>132.88</v>
      </c>
      <c r="K266" s="16">
        <f>VLOOKUP($A266,'MG Universe'!$A$2:$S$9990,11)</f>
        <v>3.1473</v>
      </c>
      <c r="L266" s="78">
        <f>VLOOKUP($A266,'MG Universe'!$A$2:$S$9990,12)</f>
        <v>27.74</v>
      </c>
      <c r="M266" s="16">
        <f>VLOOKUP($A266,'MG Universe'!$A$2:$S$9990,13)</f>
        <v>2.5000000000000001E-2</v>
      </c>
      <c r="N266" s="79">
        <f>VLOOKUP($A266,'MG Universe'!$A$2:$S$9990,14)</f>
        <v>0.7</v>
      </c>
      <c r="O266" s="79">
        <f>VLOOKUP($A266,'MG Universe'!$A$2:$S$9990,15)</f>
        <v>1.72</v>
      </c>
      <c r="P266" s="15">
        <f>VLOOKUP($A266,'MG Universe'!$A$2:$S$9990,16)</f>
        <v>-16.09</v>
      </c>
      <c r="Q266" s="16">
        <f>VLOOKUP($A266,'MG Universe'!$A$2:$S$9990,17)</f>
        <v>9.6199999999999994E-2</v>
      </c>
      <c r="R266" s="80">
        <f>VLOOKUP($A266,'MG Universe'!$A$2:$S$9990,18)</f>
        <v>20</v>
      </c>
      <c r="S266" s="15">
        <f>VLOOKUP($A266,'MG Universe'!$A$2:$V$9990,19)</f>
        <v>59.86</v>
      </c>
      <c r="T266" s="15">
        <f>VLOOKUP($A266,'MG Universe'!$A$2:$V$9990,20)</f>
        <v>356381249735</v>
      </c>
      <c r="U266" s="15" t="str">
        <f>VLOOKUP($A266,'MG Universe'!$A$2:$V$9990,21)</f>
        <v>Large</v>
      </c>
      <c r="V266" s="15" t="str">
        <f>VLOOKUP($A266,'MG Universe'!$A$2:$V$9990,22)</f>
        <v>Pharmaceuticals</v>
      </c>
    </row>
    <row r="267" spans="1:22" ht="15.75" thickBot="1" x14ac:dyDescent="0.3">
      <c r="A267" s="119" t="s">
        <v>877</v>
      </c>
      <c r="B267" s="12" t="str">
        <f>VLOOKUP($A267,'MG Universe'!$A$2:$S$9990,2)</f>
        <v>Juniper Networks, Inc.</v>
      </c>
      <c r="C267" s="12" t="str">
        <f>VLOOKUP($A267,'MG Universe'!$A$2:$S$9990,3)</f>
        <v>B-</v>
      </c>
      <c r="D267" s="12" t="str">
        <f>VLOOKUP($A267,'MG Universe'!$A$2:$S$9990,4)</f>
        <v>E</v>
      </c>
      <c r="E267" s="12" t="str">
        <f>VLOOKUP($A267,'MG Universe'!$A$2:$S$9990,5)</f>
        <v>U</v>
      </c>
      <c r="F267" s="13" t="str">
        <f>VLOOKUP($A267,'MG Universe'!$A$2:$S$9990,6)</f>
        <v>EU</v>
      </c>
      <c r="G267" s="77">
        <f>VLOOKUP($A267,'MG Universe'!$A$2:$S$9990,7)</f>
        <v>43477</v>
      </c>
      <c r="H267" s="15">
        <f>VLOOKUP($A267,'MG Universe'!$A$2:$S$9990,8)</f>
        <v>46.94</v>
      </c>
      <c r="I267" s="15">
        <f>VLOOKUP($A267,'MG Universe'!$A$2:$S$9990,9)</f>
        <v>1.22</v>
      </c>
      <c r="J267" s="15">
        <f>VLOOKUP($A267,'MG Universe'!$A$2:$S$9990,10)</f>
        <v>26.01</v>
      </c>
      <c r="K267" s="16">
        <f>VLOOKUP($A267,'MG Universe'!$A$2:$S$9990,11)</f>
        <v>0.55410000000000004</v>
      </c>
      <c r="L267" s="78">
        <f>VLOOKUP($A267,'MG Universe'!$A$2:$S$9990,12)</f>
        <v>21.32</v>
      </c>
      <c r="M267" s="16">
        <f>VLOOKUP($A267,'MG Universe'!$A$2:$S$9990,13)</f>
        <v>1.54E-2</v>
      </c>
      <c r="N267" s="79">
        <f>VLOOKUP($A267,'MG Universe'!$A$2:$S$9990,14)</f>
        <v>0.8</v>
      </c>
      <c r="O267" s="79">
        <f>VLOOKUP($A267,'MG Universe'!$A$2:$S$9990,15)</f>
        <v>2.4700000000000002</v>
      </c>
      <c r="P267" s="15">
        <f>VLOOKUP($A267,'MG Universe'!$A$2:$S$9990,16)</f>
        <v>-0.45</v>
      </c>
      <c r="Q267" s="16">
        <f>VLOOKUP($A267,'MG Universe'!$A$2:$S$9990,17)</f>
        <v>6.4100000000000004E-2</v>
      </c>
      <c r="R267" s="80">
        <f>VLOOKUP($A267,'MG Universe'!$A$2:$S$9990,18)</f>
        <v>0</v>
      </c>
      <c r="S267" s="15">
        <f>VLOOKUP($A267,'MG Universe'!$A$2:$V$9990,19)</f>
        <v>21.54</v>
      </c>
      <c r="T267" s="15">
        <f>VLOOKUP($A267,'MG Universe'!$A$2:$V$9990,20)</f>
        <v>8977455618</v>
      </c>
      <c r="U267" s="15" t="str">
        <f>VLOOKUP($A267,'MG Universe'!$A$2:$V$9990,21)</f>
        <v>Mid</v>
      </c>
      <c r="V267" s="15" t="str">
        <f>VLOOKUP($A267,'MG Universe'!$A$2:$V$9990,22)</f>
        <v>IT Hardware</v>
      </c>
    </row>
    <row r="268" spans="1:22" ht="15.75" thickBot="1" x14ac:dyDescent="0.3">
      <c r="A268" s="119" t="s">
        <v>879</v>
      </c>
      <c r="B268" s="12" t="str">
        <f>VLOOKUP($A268,'MG Universe'!$A$2:$S$9990,2)</f>
        <v>JPMorgan Chase &amp; Co.</v>
      </c>
      <c r="C268" s="12" t="str">
        <f>VLOOKUP($A268,'MG Universe'!$A$2:$S$9990,3)</f>
        <v>A</v>
      </c>
      <c r="D268" s="12" t="str">
        <f>VLOOKUP($A268,'MG Universe'!$A$2:$S$9990,4)</f>
        <v>D</v>
      </c>
      <c r="E268" s="12" t="str">
        <f>VLOOKUP($A268,'MG Universe'!$A$2:$S$9990,5)</f>
        <v>U</v>
      </c>
      <c r="F268" s="13" t="str">
        <f>VLOOKUP($A268,'MG Universe'!$A$2:$S$9990,6)</f>
        <v>DU</v>
      </c>
      <c r="G268" s="77">
        <f>VLOOKUP($A268,'MG Universe'!$A$2:$S$9990,7)</f>
        <v>43421</v>
      </c>
      <c r="H268" s="15">
        <f>VLOOKUP($A268,'MG Universe'!$A$2:$S$9990,8)</f>
        <v>165.46</v>
      </c>
      <c r="I268" s="15">
        <f>VLOOKUP($A268,'MG Universe'!$A$2:$S$9990,9)</f>
        <v>7.17</v>
      </c>
      <c r="J268" s="15">
        <f>VLOOKUP($A268,'MG Universe'!$A$2:$S$9990,10)</f>
        <v>104.25</v>
      </c>
      <c r="K268" s="16">
        <f>VLOOKUP($A268,'MG Universe'!$A$2:$S$9990,11)</f>
        <v>0.63009999999999999</v>
      </c>
      <c r="L268" s="78">
        <f>VLOOKUP($A268,'MG Universe'!$A$2:$S$9990,12)</f>
        <v>14.54</v>
      </c>
      <c r="M268" s="16">
        <f>VLOOKUP($A268,'MG Universe'!$A$2:$S$9990,13)</f>
        <v>2.0299999999999999E-2</v>
      </c>
      <c r="N268" s="79">
        <f>VLOOKUP($A268,'MG Universe'!$A$2:$S$9990,14)</f>
        <v>1.1000000000000001</v>
      </c>
      <c r="O268" s="79" t="str">
        <f>VLOOKUP($A268,'MG Universe'!$A$2:$S$9990,15)</f>
        <v>N/A</v>
      </c>
      <c r="P268" s="15" t="str">
        <f>VLOOKUP($A268,'MG Universe'!$A$2:$S$9990,16)</f>
        <v>N/A</v>
      </c>
      <c r="Q268" s="16">
        <f>VLOOKUP($A268,'MG Universe'!$A$2:$S$9990,17)</f>
        <v>3.0200000000000001E-2</v>
      </c>
      <c r="R268" s="80">
        <f>VLOOKUP($A268,'MG Universe'!$A$2:$S$9990,18)</f>
        <v>7</v>
      </c>
      <c r="S268" s="15">
        <f>VLOOKUP($A268,'MG Universe'!$A$2:$V$9990,19)</f>
        <v>118.31</v>
      </c>
      <c r="T268" s="15">
        <f>VLOOKUP($A268,'MG Universe'!$A$2:$V$9990,20)</f>
        <v>346674096750</v>
      </c>
      <c r="U268" s="15" t="str">
        <f>VLOOKUP($A268,'MG Universe'!$A$2:$V$9990,21)</f>
        <v>Large</v>
      </c>
      <c r="V268" s="15" t="str">
        <f>VLOOKUP($A268,'MG Universe'!$A$2:$V$9990,22)</f>
        <v>Banks</v>
      </c>
    </row>
    <row r="269" spans="1:22" ht="15.75" thickBot="1" x14ac:dyDescent="0.3">
      <c r="A269" s="119" t="s">
        <v>883</v>
      </c>
      <c r="B269" s="12" t="str">
        <f>VLOOKUP($A269,'MG Universe'!$A$2:$S$9990,2)</f>
        <v>Nordstrom, Inc.</v>
      </c>
      <c r="C269" s="12" t="str">
        <f>VLOOKUP($A269,'MG Universe'!$A$2:$S$9990,3)</f>
        <v>D+</v>
      </c>
      <c r="D269" s="12" t="str">
        <f>VLOOKUP($A269,'MG Universe'!$A$2:$S$9990,4)</f>
        <v>S</v>
      </c>
      <c r="E269" s="12" t="str">
        <f>VLOOKUP($A269,'MG Universe'!$A$2:$S$9990,5)</f>
        <v>O</v>
      </c>
      <c r="F269" s="13" t="str">
        <f>VLOOKUP($A269,'MG Universe'!$A$2:$S$9990,6)</f>
        <v>SO</v>
      </c>
      <c r="G269" s="77">
        <f>VLOOKUP($A269,'MG Universe'!$A$2:$S$9990,7)</f>
        <v>43439</v>
      </c>
      <c r="H269" s="15">
        <f>VLOOKUP($A269,'MG Universe'!$A$2:$S$9990,8)</f>
        <v>7.48</v>
      </c>
      <c r="I269" s="15">
        <f>VLOOKUP($A269,'MG Universe'!$A$2:$S$9990,9)</f>
        <v>2.85</v>
      </c>
      <c r="J269" s="15">
        <f>VLOOKUP($A269,'MG Universe'!$A$2:$S$9990,10)</f>
        <v>45.82</v>
      </c>
      <c r="K269" s="16">
        <f>VLOOKUP($A269,'MG Universe'!$A$2:$S$9990,11)</f>
        <v>6.1257000000000001</v>
      </c>
      <c r="L269" s="78">
        <f>VLOOKUP($A269,'MG Universe'!$A$2:$S$9990,12)</f>
        <v>16.079999999999998</v>
      </c>
      <c r="M269" s="16">
        <f>VLOOKUP($A269,'MG Universe'!$A$2:$S$9990,13)</f>
        <v>3.2300000000000002E-2</v>
      </c>
      <c r="N269" s="79">
        <f>VLOOKUP($A269,'MG Universe'!$A$2:$S$9990,14)</f>
        <v>0.6</v>
      </c>
      <c r="O269" s="79">
        <f>VLOOKUP($A269,'MG Universe'!$A$2:$S$9990,15)</f>
        <v>1.1200000000000001</v>
      </c>
      <c r="P269" s="15">
        <f>VLOOKUP($A269,'MG Universe'!$A$2:$S$9990,16)</f>
        <v>-18.61</v>
      </c>
      <c r="Q269" s="16">
        <f>VLOOKUP($A269,'MG Universe'!$A$2:$S$9990,17)</f>
        <v>3.7900000000000003E-2</v>
      </c>
      <c r="R269" s="80">
        <f>VLOOKUP($A269,'MG Universe'!$A$2:$S$9990,18)</f>
        <v>0</v>
      </c>
      <c r="S269" s="15">
        <f>VLOOKUP($A269,'MG Universe'!$A$2:$V$9990,19)</f>
        <v>20.71</v>
      </c>
      <c r="T269" s="15">
        <f>VLOOKUP($A269,'MG Universe'!$A$2:$V$9990,20)</f>
        <v>7666785628</v>
      </c>
      <c r="U269" s="15" t="str">
        <f>VLOOKUP($A269,'MG Universe'!$A$2:$V$9990,21)</f>
        <v>Mid</v>
      </c>
      <c r="V269" s="15" t="str">
        <f>VLOOKUP($A269,'MG Universe'!$A$2:$V$9990,22)</f>
        <v>Retail</v>
      </c>
    </row>
    <row r="270" spans="1:22" ht="15.75" thickBot="1" x14ac:dyDescent="0.3">
      <c r="A270" s="119" t="s">
        <v>885</v>
      </c>
      <c r="B270" s="12" t="str">
        <f>VLOOKUP($A270,'MG Universe'!$A$2:$S$9990,2)</f>
        <v>Kellogg Company</v>
      </c>
      <c r="C270" s="12" t="str">
        <f>VLOOKUP($A270,'MG Universe'!$A$2:$S$9990,3)</f>
        <v>D+</v>
      </c>
      <c r="D270" s="12" t="str">
        <f>VLOOKUP($A270,'MG Universe'!$A$2:$S$9990,4)</f>
        <v>S</v>
      </c>
      <c r="E270" s="12" t="str">
        <f>VLOOKUP($A270,'MG Universe'!$A$2:$S$9990,5)</f>
        <v>O</v>
      </c>
      <c r="F270" s="13" t="str">
        <f>VLOOKUP($A270,'MG Universe'!$A$2:$S$9990,6)</f>
        <v>SO</v>
      </c>
      <c r="G270" s="77">
        <f>VLOOKUP($A270,'MG Universe'!$A$2:$S$9990,7)</f>
        <v>43492</v>
      </c>
      <c r="H270" s="15">
        <f>VLOOKUP($A270,'MG Universe'!$A$2:$S$9990,8)</f>
        <v>40.85</v>
      </c>
      <c r="I270" s="15">
        <f>VLOOKUP($A270,'MG Universe'!$A$2:$S$9990,9)</f>
        <v>3.35</v>
      </c>
      <c r="J270" s="15">
        <f>VLOOKUP($A270,'MG Universe'!$A$2:$S$9990,10)</f>
        <v>58.92</v>
      </c>
      <c r="K270" s="16">
        <f>VLOOKUP($A270,'MG Universe'!$A$2:$S$9990,11)</f>
        <v>1.4423999999999999</v>
      </c>
      <c r="L270" s="78">
        <f>VLOOKUP($A270,'MG Universe'!$A$2:$S$9990,12)</f>
        <v>17.59</v>
      </c>
      <c r="M270" s="16">
        <f>VLOOKUP($A270,'MG Universe'!$A$2:$S$9990,13)</f>
        <v>3.5999999999999997E-2</v>
      </c>
      <c r="N270" s="79">
        <f>VLOOKUP($A270,'MG Universe'!$A$2:$S$9990,14)</f>
        <v>0.6</v>
      </c>
      <c r="O270" s="79">
        <f>VLOOKUP($A270,'MG Universe'!$A$2:$S$9990,15)</f>
        <v>0.84</v>
      </c>
      <c r="P270" s="15">
        <f>VLOOKUP($A270,'MG Universe'!$A$2:$S$9990,16)</f>
        <v>-31.79</v>
      </c>
      <c r="Q270" s="16">
        <f>VLOOKUP($A270,'MG Universe'!$A$2:$S$9990,17)</f>
        <v>4.5400000000000003E-2</v>
      </c>
      <c r="R270" s="80">
        <f>VLOOKUP($A270,'MG Universe'!$A$2:$S$9990,18)</f>
        <v>13</v>
      </c>
      <c r="S270" s="15">
        <f>VLOOKUP($A270,'MG Universe'!$A$2:$V$9990,19)</f>
        <v>26.64</v>
      </c>
      <c r="T270" s="15">
        <f>VLOOKUP($A270,'MG Universe'!$A$2:$V$9990,20)</f>
        <v>20446476684</v>
      </c>
      <c r="U270" s="15" t="str">
        <f>VLOOKUP($A270,'MG Universe'!$A$2:$V$9990,21)</f>
        <v>Large</v>
      </c>
      <c r="V270" s="15" t="str">
        <f>VLOOKUP($A270,'MG Universe'!$A$2:$V$9990,22)</f>
        <v>Food Processing</v>
      </c>
    </row>
    <row r="271" spans="1:22" ht="15.75" thickBot="1" x14ac:dyDescent="0.3">
      <c r="A271" s="119" t="s">
        <v>899</v>
      </c>
      <c r="B271" s="12" t="str">
        <f>VLOOKUP($A271,'MG Universe'!$A$2:$S$9990,2)</f>
        <v>KeyCorp</v>
      </c>
      <c r="C271" s="12" t="str">
        <f>VLOOKUP($A271,'MG Universe'!$A$2:$S$9990,3)</f>
        <v>A-</v>
      </c>
      <c r="D271" s="12" t="str">
        <f>VLOOKUP($A271,'MG Universe'!$A$2:$S$9990,4)</f>
        <v>E</v>
      </c>
      <c r="E271" s="12" t="str">
        <f>VLOOKUP($A271,'MG Universe'!$A$2:$S$9990,5)</f>
        <v>U</v>
      </c>
      <c r="F271" s="13" t="str">
        <f>VLOOKUP($A271,'MG Universe'!$A$2:$S$9990,6)</f>
        <v>EU</v>
      </c>
      <c r="G271" s="77">
        <f>VLOOKUP($A271,'MG Universe'!$A$2:$S$9990,7)</f>
        <v>43478</v>
      </c>
      <c r="H271" s="15">
        <f>VLOOKUP($A271,'MG Universe'!$A$2:$S$9990,8)</f>
        <v>24.16</v>
      </c>
      <c r="I271" s="15">
        <f>VLOOKUP($A271,'MG Universe'!$A$2:$S$9990,9)</f>
        <v>1.24</v>
      </c>
      <c r="J271" s="15">
        <f>VLOOKUP($A271,'MG Universe'!$A$2:$S$9990,10)</f>
        <v>16.600000000000001</v>
      </c>
      <c r="K271" s="16">
        <f>VLOOKUP($A271,'MG Universe'!$A$2:$S$9990,11)</f>
        <v>0.68710000000000004</v>
      </c>
      <c r="L271" s="78">
        <f>VLOOKUP($A271,'MG Universe'!$A$2:$S$9990,12)</f>
        <v>13.39</v>
      </c>
      <c r="M271" s="16">
        <f>VLOOKUP($A271,'MG Universe'!$A$2:$S$9990,13)</f>
        <v>2.29E-2</v>
      </c>
      <c r="N271" s="79">
        <f>VLOOKUP($A271,'MG Universe'!$A$2:$S$9990,14)</f>
        <v>1.2</v>
      </c>
      <c r="O271" s="79" t="str">
        <f>VLOOKUP($A271,'MG Universe'!$A$2:$S$9990,15)</f>
        <v>N/A</v>
      </c>
      <c r="P271" s="15" t="str">
        <f>VLOOKUP($A271,'MG Universe'!$A$2:$S$9990,16)</f>
        <v>N/A</v>
      </c>
      <c r="Q271" s="16">
        <f>VLOOKUP($A271,'MG Universe'!$A$2:$S$9990,17)</f>
        <v>2.4400000000000002E-2</v>
      </c>
      <c r="R271" s="80">
        <f>VLOOKUP($A271,'MG Universe'!$A$2:$S$9990,18)</f>
        <v>7</v>
      </c>
      <c r="S271" s="15">
        <f>VLOOKUP($A271,'MG Universe'!$A$2:$V$9990,19)</f>
        <v>22.58</v>
      </c>
      <c r="T271" s="15">
        <f>VLOOKUP($A271,'MG Universe'!$A$2:$V$9990,20)</f>
        <v>16923733588</v>
      </c>
      <c r="U271" s="15" t="str">
        <f>VLOOKUP($A271,'MG Universe'!$A$2:$V$9990,21)</f>
        <v>Large</v>
      </c>
      <c r="V271" s="15" t="str">
        <f>VLOOKUP($A271,'MG Universe'!$A$2:$V$9990,22)</f>
        <v>Banks</v>
      </c>
    </row>
    <row r="272" spans="1:22" ht="15.75" thickBot="1" x14ac:dyDescent="0.3">
      <c r="A272" s="119" t="s">
        <v>901</v>
      </c>
      <c r="B272" s="12" t="str">
        <f>VLOOKUP($A272,'MG Universe'!$A$2:$S$9990,2)</f>
        <v>Keysight Technologies Inc</v>
      </c>
      <c r="C272" s="12" t="str">
        <f>VLOOKUP($A272,'MG Universe'!$A$2:$S$9990,3)</f>
        <v>D</v>
      </c>
      <c r="D272" s="12" t="str">
        <f>VLOOKUP($A272,'MG Universe'!$A$2:$S$9990,4)</f>
        <v>S</v>
      </c>
      <c r="E272" s="12" t="str">
        <f>VLOOKUP($A272,'MG Universe'!$A$2:$S$9990,5)</f>
        <v>F</v>
      </c>
      <c r="F272" s="13" t="str">
        <f>VLOOKUP($A272,'MG Universe'!$A$2:$S$9990,6)</f>
        <v>SF</v>
      </c>
      <c r="G272" s="77">
        <f>VLOOKUP($A272,'MG Universe'!$A$2:$S$9990,7)</f>
        <v>43321</v>
      </c>
      <c r="H272" s="15">
        <f>VLOOKUP($A272,'MG Universe'!$A$2:$S$9990,8)</f>
        <v>73.12</v>
      </c>
      <c r="I272" s="15">
        <f>VLOOKUP($A272,'MG Universe'!$A$2:$S$9990,9)</f>
        <v>1.9</v>
      </c>
      <c r="J272" s="15">
        <f>VLOOKUP($A272,'MG Universe'!$A$2:$S$9990,10)</f>
        <v>75.39</v>
      </c>
      <c r="K272" s="16">
        <f>VLOOKUP($A272,'MG Universe'!$A$2:$S$9990,11)</f>
        <v>1.0309999999999999</v>
      </c>
      <c r="L272" s="78">
        <f>VLOOKUP($A272,'MG Universe'!$A$2:$S$9990,12)</f>
        <v>39.68</v>
      </c>
      <c r="M272" s="16">
        <f>VLOOKUP($A272,'MG Universe'!$A$2:$S$9990,13)</f>
        <v>0</v>
      </c>
      <c r="N272" s="79">
        <f>VLOOKUP($A272,'MG Universe'!$A$2:$S$9990,14)</f>
        <v>1.2</v>
      </c>
      <c r="O272" s="79">
        <f>VLOOKUP($A272,'MG Universe'!$A$2:$S$9990,15)</f>
        <v>2.2999999999999998</v>
      </c>
      <c r="P272" s="15">
        <f>VLOOKUP($A272,'MG Universe'!$A$2:$S$9990,16)</f>
        <v>-6.37</v>
      </c>
      <c r="Q272" s="16">
        <f>VLOOKUP($A272,'MG Universe'!$A$2:$S$9990,17)</f>
        <v>0.15590000000000001</v>
      </c>
      <c r="R272" s="80">
        <f>VLOOKUP($A272,'MG Universe'!$A$2:$S$9990,18)</f>
        <v>0</v>
      </c>
      <c r="S272" s="15">
        <f>VLOOKUP($A272,'MG Universe'!$A$2:$V$9990,19)</f>
        <v>25.97</v>
      </c>
      <c r="T272" s="15">
        <f>VLOOKUP($A272,'MG Universe'!$A$2:$V$9990,20)</f>
        <v>14146330265</v>
      </c>
      <c r="U272" s="15" t="str">
        <f>VLOOKUP($A272,'MG Universe'!$A$2:$V$9990,21)</f>
        <v>Large</v>
      </c>
      <c r="V272" s="15" t="str">
        <f>VLOOKUP($A272,'MG Universe'!$A$2:$V$9990,22)</f>
        <v>IT Hardware</v>
      </c>
    </row>
    <row r="273" spans="1:22" ht="15.75" thickBot="1" x14ac:dyDescent="0.3">
      <c r="A273" s="119" t="s">
        <v>904</v>
      </c>
      <c r="B273" s="12" t="str">
        <f>VLOOKUP($A273,'MG Universe'!$A$2:$S$9990,2)</f>
        <v>Kraft Heinz Co</v>
      </c>
      <c r="C273" s="12" t="str">
        <f>VLOOKUP($A273,'MG Universe'!$A$2:$S$9990,3)</f>
        <v>B-</v>
      </c>
      <c r="D273" s="12" t="str">
        <f>VLOOKUP($A273,'MG Universe'!$A$2:$S$9990,4)</f>
        <v>S</v>
      </c>
      <c r="E273" s="12" t="str">
        <f>VLOOKUP($A273,'MG Universe'!$A$2:$S$9990,5)</f>
        <v>U</v>
      </c>
      <c r="F273" s="13" t="str">
        <f>VLOOKUP($A273,'MG Universe'!$A$2:$S$9990,6)</f>
        <v>SU</v>
      </c>
      <c r="G273" s="77">
        <f>VLOOKUP($A273,'MG Universe'!$A$2:$S$9990,7)</f>
        <v>43238</v>
      </c>
      <c r="H273" s="15">
        <f>VLOOKUP($A273,'MG Universe'!$A$2:$S$9990,8)</f>
        <v>80.239999999999995</v>
      </c>
      <c r="I273" s="15">
        <f>VLOOKUP($A273,'MG Universe'!$A$2:$S$9990,9)</f>
        <v>4.2300000000000004</v>
      </c>
      <c r="J273" s="15">
        <f>VLOOKUP($A273,'MG Universe'!$A$2:$S$9990,10)</f>
        <v>47.73</v>
      </c>
      <c r="K273" s="16">
        <f>VLOOKUP($A273,'MG Universe'!$A$2:$S$9990,11)</f>
        <v>0.5948</v>
      </c>
      <c r="L273" s="78">
        <f>VLOOKUP($A273,'MG Universe'!$A$2:$S$9990,12)</f>
        <v>11.28</v>
      </c>
      <c r="M273" s="16">
        <f>VLOOKUP($A273,'MG Universe'!$A$2:$S$9990,13)</f>
        <v>5.1299999999999998E-2</v>
      </c>
      <c r="N273" s="79">
        <f>VLOOKUP($A273,'MG Universe'!$A$2:$S$9990,14)</f>
        <v>0.9</v>
      </c>
      <c r="O273" s="79">
        <f>VLOOKUP($A273,'MG Universe'!$A$2:$S$9990,15)</f>
        <v>0.72</v>
      </c>
      <c r="P273" s="15">
        <f>VLOOKUP($A273,'MG Universe'!$A$2:$S$9990,16)</f>
        <v>-38.36</v>
      </c>
      <c r="Q273" s="16">
        <f>VLOOKUP($A273,'MG Universe'!$A$2:$S$9990,17)</f>
        <v>1.3899999999999999E-2</v>
      </c>
      <c r="R273" s="80">
        <f>VLOOKUP($A273,'MG Universe'!$A$2:$S$9990,18)</f>
        <v>3</v>
      </c>
      <c r="S273" s="15">
        <f>VLOOKUP($A273,'MG Universe'!$A$2:$V$9990,19)</f>
        <v>66.42</v>
      </c>
      <c r="T273" s="15">
        <f>VLOOKUP($A273,'MG Universe'!$A$2:$V$9990,20)</f>
        <v>58203584261</v>
      </c>
      <c r="U273" s="15" t="str">
        <f>VLOOKUP($A273,'MG Universe'!$A$2:$V$9990,21)</f>
        <v>Large</v>
      </c>
      <c r="V273" s="15" t="str">
        <f>VLOOKUP($A273,'MG Universe'!$A$2:$V$9990,22)</f>
        <v>Food Processing</v>
      </c>
    </row>
    <row r="274" spans="1:22" ht="15.75" thickBot="1" x14ac:dyDescent="0.3">
      <c r="A274" s="119" t="s">
        <v>906</v>
      </c>
      <c r="B274" s="12" t="str">
        <f>VLOOKUP($A274,'MG Universe'!$A$2:$S$9990,2)</f>
        <v>Kimco Realty Corp</v>
      </c>
      <c r="C274" s="12" t="str">
        <f>VLOOKUP($A274,'MG Universe'!$A$2:$S$9990,3)</f>
        <v>B-</v>
      </c>
      <c r="D274" s="12" t="str">
        <f>VLOOKUP($A274,'MG Universe'!$A$2:$S$9990,4)</f>
        <v>E</v>
      </c>
      <c r="E274" s="12" t="str">
        <f>VLOOKUP($A274,'MG Universe'!$A$2:$S$9990,5)</f>
        <v>F</v>
      </c>
      <c r="F274" s="13" t="str">
        <f>VLOOKUP($A274,'MG Universe'!$A$2:$S$9990,6)</f>
        <v>EF</v>
      </c>
      <c r="G274" s="77">
        <f>VLOOKUP($A274,'MG Universe'!$A$2:$S$9990,7)</f>
        <v>43275</v>
      </c>
      <c r="H274" s="15">
        <f>VLOOKUP($A274,'MG Universe'!$A$2:$S$9990,8)</f>
        <v>20.43</v>
      </c>
      <c r="I274" s="15">
        <f>VLOOKUP($A274,'MG Universe'!$A$2:$S$9990,9)</f>
        <v>0.84</v>
      </c>
      <c r="J274" s="15">
        <f>VLOOKUP($A274,'MG Universe'!$A$2:$S$9990,10)</f>
        <v>17.27</v>
      </c>
      <c r="K274" s="16">
        <f>VLOOKUP($A274,'MG Universe'!$A$2:$S$9990,11)</f>
        <v>0.84530000000000005</v>
      </c>
      <c r="L274" s="78">
        <f>VLOOKUP($A274,'MG Universe'!$A$2:$S$9990,12)</f>
        <v>20.56</v>
      </c>
      <c r="M274" s="16">
        <f>VLOOKUP($A274,'MG Universe'!$A$2:$S$9990,13)</f>
        <v>6.3100000000000003E-2</v>
      </c>
      <c r="N274" s="79">
        <f>VLOOKUP($A274,'MG Universe'!$A$2:$S$9990,14)</f>
        <v>0.7</v>
      </c>
      <c r="O274" s="79">
        <f>VLOOKUP($A274,'MG Universe'!$A$2:$S$9990,15)</f>
        <v>3.3</v>
      </c>
      <c r="P274" s="15">
        <f>VLOOKUP($A274,'MG Universe'!$A$2:$S$9990,16)</f>
        <v>-12.8</v>
      </c>
      <c r="Q274" s="16">
        <f>VLOOKUP($A274,'MG Universe'!$A$2:$S$9990,17)</f>
        <v>6.0299999999999999E-2</v>
      </c>
      <c r="R274" s="80">
        <f>VLOOKUP($A274,'MG Universe'!$A$2:$S$9990,18)</f>
        <v>7</v>
      </c>
      <c r="S274" s="15">
        <f>VLOOKUP($A274,'MG Universe'!$A$2:$V$9990,19)</f>
        <v>10.130000000000001</v>
      </c>
      <c r="T274" s="15">
        <f>VLOOKUP($A274,'MG Universe'!$A$2:$V$9990,20)</f>
        <v>7277427943</v>
      </c>
      <c r="U274" s="15" t="str">
        <f>VLOOKUP($A274,'MG Universe'!$A$2:$V$9990,21)</f>
        <v>Mid</v>
      </c>
      <c r="V274" s="15" t="str">
        <f>VLOOKUP($A274,'MG Universe'!$A$2:$V$9990,22)</f>
        <v>REIT</v>
      </c>
    </row>
    <row r="275" spans="1:22" ht="15.75" thickBot="1" x14ac:dyDescent="0.3">
      <c r="A275" s="119" t="s">
        <v>912</v>
      </c>
      <c r="B275" s="12" t="str">
        <f>VLOOKUP($A275,'MG Universe'!$A$2:$S$9990,2)</f>
        <v>KLA-Tencor Corp</v>
      </c>
      <c r="C275" s="12" t="str">
        <f>VLOOKUP($A275,'MG Universe'!$A$2:$S$9990,3)</f>
        <v>B+</v>
      </c>
      <c r="D275" s="12" t="str">
        <f>VLOOKUP($A275,'MG Universe'!$A$2:$S$9990,4)</f>
        <v>D</v>
      </c>
      <c r="E275" s="12" t="str">
        <f>VLOOKUP($A275,'MG Universe'!$A$2:$S$9990,5)</f>
        <v>U</v>
      </c>
      <c r="F275" s="13" t="str">
        <f>VLOOKUP($A275,'MG Universe'!$A$2:$S$9990,6)</f>
        <v>DU</v>
      </c>
      <c r="G275" s="77">
        <f>VLOOKUP($A275,'MG Universe'!$A$2:$S$9990,7)</f>
        <v>43492</v>
      </c>
      <c r="H275" s="15">
        <f>VLOOKUP($A275,'MG Universe'!$A$2:$S$9990,8)</f>
        <v>227.47</v>
      </c>
      <c r="I275" s="15">
        <f>VLOOKUP($A275,'MG Universe'!$A$2:$S$9990,9)</f>
        <v>6.22</v>
      </c>
      <c r="J275" s="15">
        <f>VLOOKUP($A275,'MG Universe'!$A$2:$S$9990,10)</f>
        <v>107.03</v>
      </c>
      <c r="K275" s="16">
        <f>VLOOKUP($A275,'MG Universe'!$A$2:$S$9990,11)</f>
        <v>0.47049999999999997</v>
      </c>
      <c r="L275" s="78">
        <f>VLOOKUP($A275,'MG Universe'!$A$2:$S$9990,12)</f>
        <v>17.21</v>
      </c>
      <c r="M275" s="16">
        <f>VLOOKUP($A275,'MG Universe'!$A$2:$S$9990,13)</f>
        <v>2.35E-2</v>
      </c>
      <c r="N275" s="79">
        <f>VLOOKUP($A275,'MG Universe'!$A$2:$S$9990,14)</f>
        <v>1.6</v>
      </c>
      <c r="O275" s="79">
        <f>VLOOKUP($A275,'MG Universe'!$A$2:$S$9990,15)</f>
        <v>3.45</v>
      </c>
      <c r="P275" s="15">
        <f>VLOOKUP($A275,'MG Universe'!$A$2:$S$9990,16)</f>
        <v>2.84</v>
      </c>
      <c r="Q275" s="16">
        <f>VLOOKUP($A275,'MG Universe'!$A$2:$S$9990,17)</f>
        <v>4.3499999999999997E-2</v>
      </c>
      <c r="R275" s="80">
        <f>VLOOKUP($A275,'MG Universe'!$A$2:$S$9990,18)</f>
        <v>8</v>
      </c>
      <c r="S275" s="15">
        <f>VLOOKUP($A275,'MG Universe'!$A$2:$V$9990,19)</f>
        <v>45.4</v>
      </c>
      <c r="T275" s="15">
        <f>VLOOKUP($A275,'MG Universe'!$A$2:$V$9990,20)</f>
        <v>16200488735</v>
      </c>
      <c r="U275" s="15" t="str">
        <f>VLOOKUP($A275,'MG Universe'!$A$2:$V$9990,21)</f>
        <v>Large</v>
      </c>
      <c r="V275" s="15" t="str">
        <f>VLOOKUP($A275,'MG Universe'!$A$2:$V$9990,22)</f>
        <v>IT Hardware</v>
      </c>
    </row>
    <row r="276" spans="1:22" ht="15.75" thickBot="1" x14ac:dyDescent="0.3">
      <c r="A276" s="119" t="s">
        <v>916</v>
      </c>
      <c r="B276" s="12" t="str">
        <f>VLOOKUP($A276,'MG Universe'!$A$2:$S$9990,2)</f>
        <v>Kimberly Clark Corp</v>
      </c>
      <c r="C276" s="12" t="str">
        <f>VLOOKUP($A276,'MG Universe'!$A$2:$S$9990,3)</f>
        <v>C</v>
      </c>
      <c r="D276" s="12" t="str">
        <f>VLOOKUP($A276,'MG Universe'!$A$2:$S$9990,4)</f>
        <v>S</v>
      </c>
      <c r="E276" s="12" t="str">
        <f>VLOOKUP($A276,'MG Universe'!$A$2:$S$9990,5)</f>
        <v>O</v>
      </c>
      <c r="F276" s="13" t="str">
        <f>VLOOKUP($A276,'MG Universe'!$A$2:$S$9990,6)</f>
        <v>SO</v>
      </c>
      <c r="G276" s="77">
        <f>VLOOKUP($A276,'MG Universe'!$A$2:$S$9990,7)</f>
        <v>43479</v>
      </c>
      <c r="H276" s="15">
        <f>VLOOKUP($A276,'MG Universe'!$A$2:$S$9990,8)</f>
        <v>59.11</v>
      </c>
      <c r="I276" s="15">
        <f>VLOOKUP($A276,'MG Universe'!$A$2:$S$9990,9)</f>
        <v>5.03</v>
      </c>
      <c r="J276" s="15">
        <f>VLOOKUP($A276,'MG Universe'!$A$2:$S$9990,10)</f>
        <v>112.77</v>
      </c>
      <c r="K276" s="16">
        <f>VLOOKUP($A276,'MG Universe'!$A$2:$S$9990,11)</f>
        <v>1.9077999999999999</v>
      </c>
      <c r="L276" s="78">
        <f>VLOOKUP($A276,'MG Universe'!$A$2:$S$9990,12)</f>
        <v>22.42</v>
      </c>
      <c r="M276" s="16">
        <f>VLOOKUP($A276,'MG Universe'!$A$2:$S$9990,13)</f>
        <v>3.44E-2</v>
      </c>
      <c r="N276" s="79">
        <f>VLOOKUP($A276,'MG Universe'!$A$2:$S$9990,14)</f>
        <v>0.6</v>
      </c>
      <c r="O276" s="79">
        <f>VLOOKUP($A276,'MG Universe'!$A$2:$S$9990,15)</f>
        <v>0.75</v>
      </c>
      <c r="P276" s="15">
        <f>VLOOKUP($A276,'MG Universe'!$A$2:$S$9990,16)</f>
        <v>-26.84</v>
      </c>
      <c r="Q276" s="16">
        <f>VLOOKUP($A276,'MG Universe'!$A$2:$S$9990,17)</f>
        <v>6.9599999999999995E-2</v>
      </c>
      <c r="R276" s="80">
        <f>VLOOKUP($A276,'MG Universe'!$A$2:$S$9990,18)</f>
        <v>20</v>
      </c>
      <c r="S276" s="15">
        <f>VLOOKUP($A276,'MG Universe'!$A$2:$V$9990,19)</f>
        <v>13.39</v>
      </c>
      <c r="T276" s="15">
        <f>VLOOKUP($A276,'MG Universe'!$A$2:$V$9990,20)</f>
        <v>39052362607</v>
      </c>
      <c r="U276" s="15" t="str">
        <f>VLOOKUP($A276,'MG Universe'!$A$2:$V$9990,21)</f>
        <v>Large</v>
      </c>
      <c r="V276" s="15" t="str">
        <f>VLOOKUP($A276,'MG Universe'!$A$2:$V$9990,22)</f>
        <v>Personal Products</v>
      </c>
    </row>
    <row r="277" spans="1:22" ht="15.75" thickBot="1" x14ac:dyDescent="0.3">
      <c r="A277" s="119" t="s">
        <v>918</v>
      </c>
      <c r="B277" s="12" t="str">
        <f>VLOOKUP($A277,'MG Universe'!$A$2:$S$9990,2)</f>
        <v>Kinder Morgan Inc</v>
      </c>
      <c r="C277" s="12" t="str">
        <f>VLOOKUP($A277,'MG Universe'!$A$2:$S$9990,3)</f>
        <v>D</v>
      </c>
      <c r="D277" s="12" t="str">
        <f>VLOOKUP($A277,'MG Universe'!$A$2:$S$9990,4)</f>
        <v>S</v>
      </c>
      <c r="E277" s="12" t="str">
        <f>VLOOKUP($A277,'MG Universe'!$A$2:$S$9990,5)</f>
        <v>O</v>
      </c>
      <c r="F277" s="13" t="str">
        <f>VLOOKUP($A277,'MG Universe'!$A$2:$S$9990,6)</f>
        <v>SO</v>
      </c>
      <c r="G277" s="77">
        <f>VLOOKUP($A277,'MG Universe'!$A$2:$S$9990,7)</f>
        <v>43227</v>
      </c>
      <c r="H277" s="15">
        <f>VLOOKUP($A277,'MG Universe'!$A$2:$S$9990,8)</f>
        <v>0</v>
      </c>
      <c r="I277" s="15">
        <f>VLOOKUP($A277,'MG Universe'!$A$2:$S$9990,9)</f>
        <v>0.36</v>
      </c>
      <c r="J277" s="15">
        <f>VLOOKUP($A277,'MG Universe'!$A$2:$S$9990,10)</f>
        <v>18.36</v>
      </c>
      <c r="K277" s="16" t="str">
        <f>VLOOKUP($A277,'MG Universe'!$A$2:$S$9990,11)</f>
        <v>N/A</v>
      </c>
      <c r="L277" s="78">
        <f>VLOOKUP($A277,'MG Universe'!$A$2:$S$9990,12)</f>
        <v>51</v>
      </c>
      <c r="M277" s="16">
        <f>VLOOKUP($A277,'MG Universe'!$A$2:$S$9990,13)</f>
        <v>2.7199999999999998E-2</v>
      </c>
      <c r="N277" s="79">
        <f>VLOOKUP($A277,'MG Universe'!$A$2:$S$9990,14)</f>
        <v>0.9</v>
      </c>
      <c r="O277" s="79">
        <f>VLOOKUP($A277,'MG Universe'!$A$2:$S$9990,15)</f>
        <v>0.48</v>
      </c>
      <c r="P277" s="15">
        <f>VLOOKUP($A277,'MG Universe'!$A$2:$S$9990,16)</f>
        <v>-19.350000000000001</v>
      </c>
      <c r="Q277" s="16">
        <f>VLOOKUP($A277,'MG Universe'!$A$2:$S$9990,17)</f>
        <v>0.21249999999999999</v>
      </c>
      <c r="R277" s="80">
        <f>VLOOKUP($A277,'MG Universe'!$A$2:$S$9990,18)</f>
        <v>0</v>
      </c>
      <c r="S277" s="15">
        <f>VLOOKUP($A277,'MG Universe'!$A$2:$V$9990,19)</f>
        <v>15.35</v>
      </c>
      <c r="T277" s="15">
        <f>VLOOKUP($A277,'MG Universe'!$A$2:$V$9990,20)</f>
        <v>40520851827</v>
      </c>
      <c r="U277" s="15" t="str">
        <f>VLOOKUP($A277,'MG Universe'!$A$2:$V$9990,21)</f>
        <v>Large</v>
      </c>
      <c r="V277" s="15" t="str">
        <f>VLOOKUP($A277,'MG Universe'!$A$2:$V$9990,22)</f>
        <v>Oil &amp; Gas</v>
      </c>
    </row>
    <row r="278" spans="1:22" ht="15.75" thickBot="1" x14ac:dyDescent="0.3">
      <c r="A278" s="119" t="s">
        <v>924</v>
      </c>
      <c r="B278" s="12" t="str">
        <f>VLOOKUP($A278,'MG Universe'!$A$2:$S$9990,2)</f>
        <v>CarMax, Inc</v>
      </c>
      <c r="C278" s="12" t="str">
        <f>VLOOKUP($A278,'MG Universe'!$A$2:$S$9990,3)</f>
        <v>C-</v>
      </c>
      <c r="D278" s="12" t="str">
        <f>VLOOKUP($A278,'MG Universe'!$A$2:$S$9990,4)</f>
        <v>S</v>
      </c>
      <c r="E278" s="12" t="str">
        <f>VLOOKUP($A278,'MG Universe'!$A$2:$S$9990,5)</f>
        <v>U</v>
      </c>
      <c r="F278" s="13" t="str">
        <f>VLOOKUP($A278,'MG Universe'!$A$2:$S$9990,6)</f>
        <v>SU</v>
      </c>
      <c r="G278" s="77">
        <f>VLOOKUP($A278,'MG Universe'!$A$2:$S$9990,7)</f>
        <v>43210</v>
      </c>
      <c r="H278" s="15">
        <f>VLOOKUP($A278,'MG Universe'!$A$2:$S$9990,8)</f>
        <v>92.72</v>
      </c>
      <c r="I278" s="15">
        <f>VLOOKUP($A278,'MG Universe'!$A$2:$S$9990,9)</f>
        <v>3.52</v>
      </c>
      <c r="J278" s="15">
        <f>VLOOKUP($A278,'MG Universe'!$A$2:$S$9990,10)</f>
        <v>61.34</v>
      </c>
      <c r="K278" s="16">
        <f>VLOOKUP($A278,'MG Universe'!$A$2:$S$9990,11)</f>
        <v>0.66159999999999997</v>
      </c>
      <c r="L278" s="78">
        <f>VLOOKUP($A278,'MG Universe'!$A$2:$S$9990,12)</f>
        <v>17.43</v>
      </c>
      <c r="M278" s="16">
        <f>VLOOKUP($A278,'MG Universe'!$A$2:$S$9990,13)</f>
        <v>0</v>
      </c>
      <c r="N278" s="79">
        <f>VLOOKUP($A278,'MG Universe'!$A$2:$S$9990,14)</f>
        <v>1.3</v>
      </c>
      <c r="O278" s="79">
        <f>VLOOKUP($A278,'MG Universe'!$A$2:$S$9990,15)</f>
        <v>2.61</v>
      </c>
      <c r="P278" s="15">
        <f>VLOOKUP($A278,'MG Universe'!$A$2:$S$9990,16)</f>
        <v>-60.95</v>
      </c>
      <c r="Q278" s="16">
        <f>VLOOKUP($A278,'MG Universe'!$A$2:$S$9990,17)</f>
        <v>4.4600000000000001E-2</v>
      </c>
      <c r="R278" s="80">
        <f>VLOOKUP($A278,'MG Universe'!$A$2:$S$9990,18)</f>
        <v>0</v>
      </c>
      <c r="S278" s="15">
        <f>VLOOKUP($A278,'MG Universe'!$A$2:$V$9990,19)</f>
        <v>40.6</v>
      </c>
      <c r="T278" s="15">
        <f>VLOOKUP($A278,'MG Universe'!$A$2:$V$9990,20)</f>
        <v>10433136605</v>
      </c>
      <c r="U278" s="15" t="str">
        <f>VLOOKUP($A278,'MG Universe'!$A$2:$V$9990,21)</f>
        <v>Large</v>
      </c>
      <c r="V278" s="15" t="str">
        <f>VLOOKUP($A278,'MG Universe'!$A$2:$V$9990,22)</f>
        <v>Auto</v>
      </c>
    </row>
    <row r="279" spans="1:22" ht="15.75" thickBot="1" x14ac:dyDescent="0.3">
      <c r="A279" s="119" t="s">
        <v>930</v>
      </c>
      <c r="B279" s="12" t="str">
        <f>VLOOKUP($A279,'MG Universe'!$A$2:$S$9990,2)</f>
        <v>The Coca-Cola Co</v>
      </c>
      <c r="C279" s="12" t="str">
        <f>VLOOKUP($A279,'MG Universe'!$A$2:$S$9990,3)</f>
        <v>C-</v>
      </c>
      <c r="D279" s="12" t="str">
        <f>VLOOKUP($A279,'MG Universe'!$A$2:$S$9990,4)</f>
        <v>S</v>
      </c>
      <c r="E279" s="12" t="str">
        <f>VLOOKUP($A279,'MG Universe'!$A$2:$S$9990,5)</f>
        <v>O</v>
      </c>
      <c r="F279" s="13" t="str">
        <f>VLOOKUP($A279,'MG Universe'!$A$2:$S$9990,6)</f>
        <v>SO</v>
      </c>
      <c r="G279" s="77">
        <f>VLOOKUP($A279,'MG Universe'!$A$2:$S$9990,7)</f>
        <v>43415</v>
      </c>
      <c r="H279" s="15">
        <f>VLOOKUP($A279,'MG Universe'!$A$2:$S$9990,8)</f>
        <v>0.72</v>
      </c>
      <c r="I279" s="15">
        <f>VLOOKUP($A279,'MG Universe'!$A$2:$S$9990,9)</f>
        <v>1.36</v>
      </c>
      <c r="J279" s="15">
        <f>VLOOKUP($A279,'MG Universe'!$A$2:$S$9990,10)</f>
        <v>49.25</v>
      </c>
      <c r="K279" s="16">
        <f>VLOOKUP($A279,'MG Universe'!$A$2:$S$9990,11)</f>
        <v>68.402799999999999</v>
      </c>
      <c r="L279" s="78">
        <f>VLOOKUP($A279,'MG Universe'!$A$2:$S$9990,12)</f>
        <v>36.21</v>
      </c>
      <c r="M279" s="16">
        <f>VLOOKUP($A279,'MG Universe'!$A$2:$S$9990,13)</f>
        <v>3.0099999999999998E-2</v>
      </c>
      <c r="N279" s="79">
        <f>VLOOKUP($A279,'MG Universe'!$A$2:$S$9990,14)</f>
        <v>0.5</v>
      </c>
      <c r="O279" s="79">
        <f>VLOOKUP($A279,'MG Universe'!$A$2:$S$9990,15)</f>
        <v>1.06</v>
      </c>
      <c r="P279" s="15">
        <f>VLOOKUP($A279,'MG Universe'!$A$2:$S$9990,16)</f>
        <v>-7.75</v>
      </c>
      <c r="Q279" s="16">
        <f>VLOOKUP($A279,'MG Universe'!$A$2:$S$9990,17)</f>
        <v>0.1386</v>
      </c>
      <c r="R279" s="80">
        <f>VLOOKUP($A279,'MG Universe'!$A$2:$S$9990,18)</f>
        <v>20</v>
      </c>
      <c r="S279" s="15">
        <f>VLOOKUP($A279,'MG Universe'!$A$2:$V$9990,19)</f>
        <v>13.29</v>
      </c>
      <c r="T279" s="15">
        <f>VLOOKUP($A279,'MG Universe'!$A$2:$V$9990,20)</f>
        <v>209633314500</v>
      </c>
      <c r="U279" s="15" t="str">
        <f>VLOOKUP($A279,'MG Universe'!$A$2:$V$9990,21)</f>
        <v>Large</v>
      </c>
      <c r="V279" s="15" t="str">
        <f>VLOOKUP($A279,'MG Universe'!$A$2:$V$9990,22)</f>
        <v>Food Processing</v>
      </c>
    </row>
    <row r="280" spans="1:22" ht="15.75" thickBot="1" x14ac:dyDescent="0.3">
      <c r="A280" s="119" t="s">
        <v>936</v>
      </c>
      <c r="B280" s="12" t="str">
        <f>VLOOKUP($A280,'MG Universe'!$A$2:$S$9990,2)</f>
        <v>Kroger Co</v>
      </c>
      <c r="C280" s="12" t="str">
        <f>VLOOKUP($A280,'MG Universe'!$A$2:$S$9990,3)</f>
        <v>C-</v>
      </c>
      <c r="D280" s="12" t="str">
        <f>VLOOKUP($A280,'MG Universe'!$A$2:$S$9990,4)</f>
        <v>S</v>
      </c>
      <c r="E280" s="12" t="str">
        <f>VLOOKUP($A280,'MG Universe'!$A$2:$S$9990,5)</f>
        <v>U</v>
      </c>
      <c r="F280" s="13" t="str">
        <f>VLOOKUP($A280,'MG Universe'!$A$2:$S$9990,6)</f>
        <v>SU</v>
      </c>
      <c r="G280" s="77">
        <f>VLOOKUP($A280,'MG Universe'!$A$2:$S$9990,7)</f>
        <v>43278</v>
      </c>
      <c r="H280" s="15">
        <f>VLOOKUP($A280,'MG Universe'!$A$2:$S$9990,8)</f>
        <v>47.1</v>
      </c>
      <c r="I280" s="15">
        <f>VLOOKUP($A280,'MG Universe'!$A$2:$S$9990,9)</f>
        <v>2.0299999999999998</v>
      </c>
      <c r="J280" s="15">
        <f>VLOOKUP($A280,'MG Universe'!$A$2:$S$9990,10)</f>
        <v>28.12</v>
      </c>
      <c r="K280" s="16">
        <f>VLOOKUP($A280,'MG Universe'!$A$2:$S$9990,11)</f>
        <v>0.59699999999999998</v>
      </c>
      <c r="L280" s="78">
        <f>VLOOKUP($A280,'MG Universe'!$A$2:$S$9990,12)</f>
        <v>13.85</v>
      </c>
      <c r="M280" s="16">
        <f>VLOOKUP($A280,'MG Universe'!$A$2:$S$9990,13)</f>
        <v>1.7399999999999999E-2</v>
      </c>
      <c r="N280" s="79">
        <f>VLOOKUP($A280,'MG Universe'!$A$2:$S$9990,14)</f>
        <v>0.7</v>
      </c>
      <c r="O280" s="79">
        <f>VLOOKUP($A280,'MG Universe'!$A$2:$S$9990,15)</f>
        <v>0.76</v>
      </c>
      <c r="P280" s="15">
        <f>VLOOKUP($A280,'MG Universe'!$A$2:$S$9990,16)</f>
        <v>-22.22</v>
      </c>
      <c r="Q280" s="16">
        <f>VLOOKUP($A280,'MG Universe'!$A$2:$S$9990,17)</f>
        <v>2.6800000000000001E-2</v>
      </c>
      <c r="R280" s="80">
        <f>VLOOKUP($A280,'MG Universe'!$A$2:$S$9990,18)</f>
        <v>12</v>
      </c>
      <c r="S280" s="15">
        <f>VLOOKUP($A280,'MG Universe'!$A$2:$V$9990,19)</f>
        <v>18.670000000000002</v>
      </c>
      <c r="T280" s="15">
        <f>VLOOKUP($A280,'MG Universe'!$A$2:$V$9990,20)</f>
        <v>22432533829</v>
      </c>
      <c r="U280" s="15" t="str">
        <f>VLOOKUP($A280,'MG Universe'!$A$2:$V$9990,21)</f>
        <v>Large</v>
      </c>
      <c r="V280" s="15" t="str">
        <f>VLOOKUP($A280,'MG Universe'!$A$2:$V$9990,22)</f>
        <v>Supermarkets</v>
      </c>
    </row>
    <row r="281" spans="1:22" ht="15.75" thickBot="1" x14ac:dyDescent="0.3">
      <c r="A281" s="119" t="s">
        <v>944</v>
      </c>
      <c r="B281" s="12" t="str">
        <f>VLOOKUP($A281,'MG Universe'!$A$2:$S$9990,2)</f>
        <v>Kohl's Corporation</v>
      </c>
      <c r="C281" s="12" t="str">
        <f>VLOOKUP($A281,'MG Universe'!$A$2:$S$9990,3)</f>
        <v>C+</v>
      </c>
      <c r="D281" s="12" t="str">
        <f>VLOOKUP($A281,'MG Universe'!$A$2:$S$9990,4)</f>
        <v>E</v>
      </c>
      <c r="E281" s="12" t="str">
        <f>VLOOKUP($A281,'MG Universe'!$A$2:$S$9990,5)</f>
        <v>O</v>
      </c>
      <c r="F281" s="13" t="str">
        <f>VLOOKUP($A281,'MG Universe'!$A$2:$S$9990,6)</f>
        <v>EO</v>
      </c>
      <c r="G281" s="77">
        <f>VLOOKUP($A281,'MG Universe'!$A$2:$S$9990,7)</f>
        <v>43254</v>
      </c>
      <c r="H281" s="15">
        <f>VLOOKUP($A281,'MG Universe'!$A$2:$S$9990,8)</f>
        <v>45.17</v>
      </c>
      <c r="I281" s="15">
        <f>VLOOKUP($A281,'MG Universe'!$A$2:$S$9990,9)</f>
        <v>4.3899999999999997</v>
      </c>
      <c r="J281" s="15">
        <f>VLOOKUP($A281,'MG Universe'!$A$2:$S$9990,10)</f>
        <v>67.099999999999994</v>
      </c>
      <c r="K281" s="16">
        <f>VLOOKUP($A281,'MG Universe'!$A$2:$S$9990,11)</f>
        <v>1.4855</v>
      </c>
      <c r="L281" s="78">
        <f>VLOOKUP($A281,'MG Universe'!$A$2:$S$9990,12)</f>
        <v>15.28</v>
      </c>
      <c r="M281" s="16">
        <f>VLOOKUP($A281,'MG Universe'!$A$2:$S$9990,13)</f>
        <v>3.2800000000000003E-2</v>
      </c>
      <c r="N281" s="79">
        <f>VLOOKUP($A281,'MG Universe'!$A$2:$S$9990,14)</f>
        <v>0.8</v>
      </c>
      <c r="O281" s="79">
        <f>VLOOKUP($A281,'MG Universe'!$A$2:$S$9990,15)</f>
        <v>1.76</v>
      </c>
      <c r="P281" s="15">
        <f>VLOOKUP($A281,'MG Universe'!$A$2:$S$9990,16)</f>
        <v>-15.43</v>
      </c>
      <c r="Q281" s="16">
        <f>VLOOKUP($A281,'MG Universe'!$A$2:$S$9990,17)</f>
        <v>3.39E-2</v>
      </c>
      <c r="R281" s="80">
        <f>VLOOKUP($A281,'MG Universe'!$A$2:$S$9990,18)</f>
        <v>7</v>
      </c>
      <c r="S281" s="15">
        <f>VLOOKUP($A281,'MG Universe'!$A$2:$V$9990,19)</f>
        <v>60.16</v>
      </c>
      <c r="T281" s="15">
        <f>VLOOKUP($A281,'MG Universe'!$A$2:$V$9990,20)</f>
        <v>11080155648</v>
      </c>
      <c r="U281" s="15" t="str">
        <f>VLOOKUP($A281,'MG Universe'!$A$2:$V$9990,21)</f>
        <v>Large</v>
      </c>
      <c r="V281" s="15" t="str">
        <f>VLOOKUP($A281,'MG Universe'!$A$2:$V$9990,22)</f>
        <v>Retail</v>
      </c>
    </row>
    <row r="282" spans="1:22" ht="15.75" thickBot="1" x14ac:dyDescent="0.3">
      <c r="A282" s="119" t="s">
        <v>946</v>
      </c>
      <c r="B282" s="12" t="str">
        <f>VLOOKUP($A282,'MG Universe'!$A$2:$S$9990,2)</f>
        <v>Kansas City Southern</v>
      </c>
      <c r="C282" s="12" t="str">
        <f>VLOOKUP($A282,'MG Universe'!$A$2:$S$9990,3)</f>
        <v>C-</v>
      </c>
      <c r="D282" s="12" t="str">
        <f>VLOOKUP($A282,'MG Universe'!$A$2:$S$9990,4)</f>
        <v>S</v>
      </c>
      <c r="E282" s="12" t="str">
        <f>VLOOKUP($A282,'MG Universe'!$A$2:$S$9990,5)</f>
        <v>U</v>
      </c>
      <c r="F282" s="13" t="str">
        <f>VLOOKUP($A282,'MG Universe'!$A$2:$S$9990,6)</f>
        <v>SU</v>
      </c>
      <c r="G282" s="77">
        <f>VLOOKUP($A282,'MG Universe'!$A$2:$S$9990,7)</f>
        <v>43221</v>
      </c>
      <c r="H282" s="15">
        <f>VLOOKUP($A282,'MG Universe'!$A$2:$S$9990,8)</f>
        <v>188.69</v>
      </c>
      <c r="I282" s="15">
        <f>VLOOKUP($A282,'MG Universe'!$A$2:$S$9990,9)</f>
        <v>6.18</v>
      </c>
      <c r="J282" s="15">
        <f>VLOOKUP($A282,'MG Universe'!$A$2:$S$9990,10)</f>
        <v>105.6</v>
      </c>
      <c r="K282" s="16">
        <f>VLOOKUP($A282,'MG Universe'!$A$2:$S$9990,11)</f>
        <v>0.55959999999999999</v>
      </c>
      <c r="L282" s="78">
        <f>VLOOKUP($A282,'MG Universe'!$A$2:$S$9990,12)</f>
        <v>17.09</v>
      </c>
      <c r="M282" s="16">
        <f>VLOOKUP($A282,'MG Universe'!$A$2:$S$9990,13)</f>
        <v>1.3100000000000001E-2</v>
      </c>
      <c r="N282" s="79">
        <f>VLOOKUP($A282,'MG Universe'!$A$2:$S$9990,14)</f>
        <v>0.8</v>
      </c>
      <c r="O282" s="79">
        <f>VLOOKUP($A282,'MG Universe'!$A$2:$S$9990,15)</f>
        <v>0.69</v>
      </c>
      <c r="P282" s="15">
        <f>VLOOKUP($A282,'MG Universe'!$A$2:$S$9990,16)</f>
        <v>-38.340000000000003</v>
      </c>
      <c r="Q282" s="16">
        <f>VLOOKUP($A282,'MG Universe'!$A$2:$S$9990,17)</f>
        <v>4.2900000000000001E-2</v>
      </c>
      <c r="R282" s="80">
        <f>VLOOKUP($A282,'MG Universe'!$A$2:$S$9990,18)</f>
        <v>1</v>
      </c>
      <c r="S282" s="15">
        <f>VLOOKUP($A282,'MG Universe'!$A$2:$V$9990,19)</f>
        <v>76.37</v>
      </c>
      <c r="T282" s="15">
        <f>VLOOKUP($A282,'MG Universe'!$A$2:$V$9990,20)</f>
        <v>10659422245</v>
      </c>
      <c r="U282" s="15" t="str">
        <f>VLOOKUP($A282,'MG Universe'!$A$2:$V$9990,21)</f>
        <v>Large</v>
      </c>
      <c r="V282" s="15" t="str">
        <f>VLOOKUP($A282,'MG Universe'!$A$2:$V$9990,22)</f>
        <v>Railroads</v>
      </c>
    </row>
    <row r="283" spans="1:22" ht="15.75" thickBot="1" x14ac:dyDescent="0.3">
      <c r="A283" s="119" t="s">
        <v>950</v>
      </c>
      <c r="B283" s="12" t="str">
        <f>VLOOKUP($A283,'MG Universe'!$A$2:$S$9990,2)</f>
        <v>Loews Corporation</v>
      </c>
      <c r="C283" s="12" t="str">
        <f>VLOOKUP($A283,'MG Universe'!$A$2:$S$9990,3)</f>
        <v>B</v>
      </c>
      <c r="D283" s="12" t="str">
        <f>VLOOKUP($A283,'MG Universe'!$A$2:$S$9990,4)</f>
        <v>E</v>
      </c>
      <c r="E283" s="12" t="str">
        <f>VLOOKUP($A283,'MG Universe'!$A$2:$S$9990,5)</f>
        <v>F</v>
      </c>
      <c r="F283" s="13" t="str">
        <f>VLOOKUP($A283,'MG Universe'!$A$2:$S$9990,6)</f>
        <v>EF</v>
      </c>
      <c r="G283" s="77">
        <f>VLOOKUP($A283,'MG Universe'!$A$2:$S$9990,7)</f>
        <v>43241</v>
      </c>
      <c r="H283" s="15">
        <f>VLOOKUP($A283,'MG Universe'!$A$2:$S$9990,8)</f>
        <v>61.63</v>
      </c>
      <c r="I283" s="15">
        <f>VLOOKUP($A283,'MG Universe'!$A$2:$S$9990,9)</f>
        <v>2.64</v>
      </c>
      <c r="J283" s="15">
        <f>VLOOKUP($A283,'MG Universe'!$A$2:$S$9990,10)</f>
        <v>48.01</v>
      </c>
      <c r="K283" s="16">
        <f>VLOOKUP($A283,'MG Universe'!$A$2:$S$9990,11)</f>
        <v>0.77900000000000003</v>
      </c>
      <c r="L283" s="78">
        <f>VLOOKUP($A283,'MG Universe'!$A$2:$S$9990,12)</f>
        <v>18.190000000000001</v>
      </c>
      <c r="M283" s="16">
        <f>VLOOKUP($A283,'MG Universe'!$A$2:$S$9990,13)</f>
        <v>5.1999999999999998E-3</v>
      </c>
      <c r="N283" s="79">
        <f>VLOOKUP($A283,'MG Universe'!$A$2:$S$9990,14)</f>
        <v>0.6</v>
      </c>
      <c r="O283" s="79" t="str">
        <f>VLOOKUP($A283,'MG Universe'!$A$2:$S$9990,15)</f>
        <v>N/A</v>
      </c>
      <c r="P283" s="15" t="str">
        <f>VLOOKUP($A283,'MG Universe'!$A$2:$S$9990,16)</f>
        <v>N/A</v>
      </c>
      <c r="Q283" s="16">
        <f>VLOOKUP($A283,'MG Universe'!$A$2:$S$9990,17)</f>
        <v>4.8399999999999999E-2</v>
      </c>
      <c r="R283" s="80">
        <f>VLOOKUP($A283,'MG Universe'!$A$2:$S$9990,18)</f>
        <v>0</v>
      </c>
      <c r="S283" s="15">
        <f>VLOOKUP($A283,'MG Universe'!$A$2:$V$9990,19)</f>
        <v>66.510000000000005</v>
      </c>
      <c r="T283" s="15">
        <f>VLOOKUP($A283,'MG Universe'!$A$2:$V$9990,20)</f>
        <v>15084309382</v>
      </c>
      <c r="U283" s="15" t="str">
        <f>VLOOKUP($A283,'MG Universe'!$A$2:$V$9990,21)</f>
        <v>Large</v>
      </c>
      <c r="V283" s="15" t="str">
        <f>VLOOKUP($A283,'MG Universe'!$A$2:$V$9990,22)</f>
        <v>Insurance</v>
      </c>
    </row>
    <row r="284" spans="1:22" ht="15.75" thickBot="1" x14ac:dyDescent="0.3">
      <c r="A284" s="119" t="s">
        <v>960</v>
      </c>
      <c r="B284" s="12" t="str">
        <f>VLOOKUP($A284,'MG Universe'!$A$2:$S$9990,2)</f>
        <v>L Brands Inc</v>
      </c>
      <c r="C284" s="12" t="str">
        <f>VLOOKUP($A284,'MG Universe'!$A$2:$S$9990,3)</f>
        <v>C-</v>
      </c>
      <c r="D284" s="12" t="str">
        <f>VLOOKUP($A284,'MG Universe'!$A$2:$S$9990,4)</f>
        <v>S</v>
      </c>
      <c r="E284" s="12" t="str">
        <f>VLOOKUP($A284,'MG Universe'!$A$2:$S$9990,5)</f>
        <v>F</v>
      </c>
      <c r="F284" s="13" t="str">
        <f>VLOOKUP($A284,'MG Universe'!$A$2:$S$9990,6)</f>
        <v>SF</v>
      </c>
      <c r="G284" s="77">
        <f>VLOOKUP($A284,'MG Universe'!$A$2:$S$9990,7)</f>
        <v>43470</v>
      </c>
      <c r="H284" s="15">
        <f>VLOOKUP($A284,'MG Universe'!$A$2:$S$9990,8)</f>
        <v>35.159999999999997</v>
      </c>
      <c r="I284" s="15">
        <f>VLOOKUP($A284,'MG Universe'!$A$2:$S$9990,9)</f>
        <v>3.24</v>
      </c>
      <c r="J284" s="15">
        <f>VLOOKUP($A284,'MG Universe'!$A$2:$S$9990,10)</f>
        <v>27.04</v>
      </c>
      <c r="K284" s="16">
        <f>VLOOKUP($A284,'MG Universe'!$A$2:$S$9990,11)</f>
        <v>0.76910000000000001</v>
      </c>
      <c r="L284" s="78">
        <f>VLOOKUP($A284,'MG Universe'!$A$2:$S$9990,12)</f>
        <v>8.35</v>
      </c>
      <c r="M284" s="16">
        <f>VLOOKUP($A284,'MG Universe'!$A$2:$S$9990,13)</f>
        <v>8.8800000000000004E-2</v>
      </c>
      <c r="N284" s="79">
        <f>VLOOKUP($A284,'MG Universe'!$A$2:$S$9990,14)</f>
        <v>0.6</v>
      </c>
      <c r="O284" s="79">
        <f>VLOOKUP($A284,'MG Universe'!$A$2:$S$9990,15)</f>
        <v>1.37</v>
      </c>
      <c r="P284" s="15">
        <f>VLOOKUP($A284,'MG Universe'!$A$2:$S$9990,16)</f>
        <v>-22.57</v>
      </c>
      <c r="Q284" s="16">
        <f>VLOOKUP($A284,'MG Universe'!$A$2:$S$9990,17)</f>
        <v>-8.0000000000000004E-4</v>
      </c>
      <c r="R284" s="80">
        <f>VLOOKUP($A284,'MG Universe'!$A$2:$S$9990,18)</f>
        <v>7</v>
      </c>
      <c r="S284" s="15">
        <f>VLOOKUP($A284,'MG Universe'!$A$2:$V$9990,19)</f>
        <v>0</v>
      </c>
      <c r="T284" s="15">
        <f>VLOOKUP($A284,'MG Universe'!$A$2:$V$9990,20)</f>
        <v>7439380251</v>
      </c>
      <c r="U284" s="15" t="str">
        <f>VLOOKUP($A284,'MG Universe'!$A$2:$V$9990,21)</f>
        <v>Mid</v>
      </c>
      <c r="V284" s="15" t="str">
        <f>VLOOKUP($A284,'MG Universe'!$A$2:$V$9990,22)</f>
        <v>Retail</v>
      </c>
    </row>
    <row r="285" spans="1:22" ht="15.75" thickBot="1" x14ac:dyDescent="0.3">
      <c r="A285" s="119" t="s">
        <v>970</v>
      </c>
      <c r="B285" s="12" t="str">
        <f>VLOOKUP($A285,'MG Universe'!$A$2:$S$9990,2)</f>
        <v>Leggett &amp; Platt, Inc.</v>
      </c>
      <c r="C285" s="12" t="str">
        <f>VLOOKUP($A285,'MG Universe'!$A$2:$S$9990,3)</f>
        <v>A-</v>
      </c>
      <c r="D285" s="12" t="str">
        <f>VLOOKUP($A285,'MG Universe'!$A$2:$S$9990,4)</f>
        <v>E</v>
      </c>
      <c r="E285" s="12" t="str">
        <f>VLOOKUP($A285,'MG Universe'!$A$2:$S$9990,5)</f>
        <v>U</v>
      </c>
      <c r="F285" s="13" t="str">
        <f>VLOOKUP($A285,'MG Universe'!$A$2:$S$9990,6)</f>
        <v>EU</v>
      </c>
      <c r="G285" s="77">
        <f>VLOOKUP($A285,'MG Universe'!$A$2:$S$9990,7)</f>
        <v>43275</v>
      </c>
      <c r="H285" s="15">
        <f>VLOOKUP($A285,'MG Universe'!$A$2:$S$9990,8)</f>
        <v>90.32</v>
      </c>
      <c r="I285" s="15">
        <f>VLOOKUP($A285,'MG Universe'!$A$2:$S$9990,9)</f>
        <v>2.35</v>
      </c>
      <c r="J285" s="15">
        <f>VLOOKUP($A285,'MG Universe'!$A$2:$S$9990,10)</f>
        <v>40.89</v>
      </c>
      <c r="K285" s="16">
        <f>VLOOKUP($A285,'MG Universe'!$A$2:$S$9990,11)</f>
        <v>0.45269999999999999</v>
      </c>
      <c r="L285" s="78">
        <f>VLOOKUP($A285,'MG Universe'!$A$2:$S$9990,12)</f>
        <v>17.399999999999999</v>
      </c>
      <c r="M285" s="16">
        <f>VLOOKUP($A285,'MG Universe'!$A$2:$S$9990,13)</f>
        <v>3.4700000000000002E-2</v>
      </c>
      <c r="N285" s="79">
        <f>VLOOKUP($A285,'MG Universe'!$A$2:$S$9990,14)</f>
        <v>1.1000000000000001</v>
      </c>
      <c r="O285" s="79">
        <f>VLOOKUP($A285,'MG Universe'!$A$2:$S$9990,15)</f>
        <v>1.85</v>
      </c>
      <c r="P285" s="15">
        <f>VLOOKUP($A285,'MG Universe'!$A$2:$S$9990,16)</f>
        <v>-5</v>
      </c>
      <c r="Q285" s="16">
        <f>VLOOKUP($A285,'MG Universe'!$A$2:$S$9990,17)</f>
        <v>4.4499999999999998E-2</v>
      </c>
      <c r="R285" s="80">
        <f>VLOOKUP($A285,'MG Universe'!$A$2:$S$9990,18)</f>
        <v>20</v>
      </c>
      <c r="S285" s="15">
        <f>VLOOKUP($A285,'MG Universe'!$A$2:$V$9990,19)</f>
        <v>23.11</v>
      </c>
      <c r="T285" s="15">
        <f>VLOOKUP($A285,'MG Universe'!$A$2:$V$9990,20)</f>
        <v>5332791940</v>
      </c>
      <c r="U285" s="15" t="str">
        <f>VLOOKUP($A285,'MG Universe'!$A$2:$V$9990,21)</f>
        <v>Mid</v>
      </c>
      <c r="V285" s="15" t="str">
        <f>VLOOKUP($A285,'MG Universe'!$A$2:$V$9990,22)</f>
        <v>Household Goods</v>
      </c>
    </row>
    <row r="286" spans="1:22" ht="15.75" thickBot="1" x14ac:dyDescent="0.3">
      <c r="A286" s="119" t="s">
        <v>972</v>
      </c>
      <c r="B286" s="12" t="str">
        <f>VLOOKUP($A286,'MG Universe'!$A$2:$S$9990,2)</f>
        <v>Lennar Corporation</v>
      </c>
      <c r="C286" s="12" t="str">
        <f>VLOOKUP($A286,'MG Universe'!$A$2:$S$9990,3)</f>
        <v>B+</v>
      </c>
      <c r="D286" s="12" t="str">
        <f>VLOOKUP($A286,'MG Universe'!$A$2:$S$9990,4)</f>
        <v>E</v>
      </c>
      <c r="E286" s="12" t="str">
        <f>VLOOKUP($A286,'MG Universe'!$A$2:$S$9990,5)</f>
        <v>U</v>
      </c>
      <c r="F286" s="13" t="str">
        <f>VLOOKUP($A286,'MG Universe'!$A$2:$S$9990,6)</f>
        <v>EU</v>
      </c>
      <c r="G286" s="77">
        <f>VLOOKUP($A286,'MG Universe'!$A$2:$S$9990,7)</f>
        <v>43208</v>
      </c>
      <c r="H286" s="15">
        <f>VLOOKUP($A286,'MG Universe'!$A$2:$S$9990,8)</f>
        <v>109.52</v>
      </c>
      <c r="I286" s="15">
        <f>VLOOKUP($A286,'MG Universe'!$A$2:$S$9990,9)</f>
        <v>3.71</v>
      </c>
      <c r="J286" s="15">
        <f>VLOOKUP($A286,'MG Universe'!$A$2:$S$9990,10)</f>
        <v>46.68</v>
      </c>
      <c r="K286" s="16">
        <f>VLOOKUP($A286,'MG Universe'!$A$2:$S$9990,11)</f>
        <v>0.42620000000000002</v>
      </c>
      <c r="L286" s="78">
        <f>VLOOKUP($A286,'MG Universe'!$A$2:$S$9990,12)</f>
        <v>12.58</v>
      </c>
      <c r="M286" s="16">
        <f>VLOOKUP($A286,'MG Universe'!$A$2:$S$9990,13)</f>
        <v>3.3999999999999998E-3</v>
      </c>
      <c r="N286" s="79">
        <f>VLOOKUP($A286,'MG Universe'!$A$2:$S$9990,14)</f>
        <v>1.4</v>
      </c>
      <c r="O286" s="79">
        <f>VLOOKUP($A286,'MG Universe'!$A$2:$S$9990,15)</f>
        <v>15.97</v>
      </c>
      <c r="P286" s="15">
        <f>VLOOKUP($A286,'MG Universe'!$A$2:$S$9990,16)</f>
        <v>21.3</v>
      </c>
      <c r="Q286" s="16">
        <f>VLOOKUP($A286,'MG Universe'!$A$2:$S$9990,17)</f>
        <v>2.0400000000000001E-2</v>
      </c>
      <c r="R286" s="80">
        <f>VLOOKUP($A286,'MG Universe'!$A$2:$S$9990,18)</f>
        <v>0</v>
      </c>
      <c r="S286" s="15">
        <f>VLOOKUP($A286,'MG Universe'!$A$2:$V$9990,19)</f>
        <v>55.75</v>
      </c>
      <c r="T286" s="15">
        <f>VLOOKUP($A286,'MG Universe'!$A$2:$V$9990,20)</f>
        <v>14791272300</v>
      </c>
      <c r="U286" s="15" t="str">
        <f>VLOOKUP($A286,'MG Universe'!$A$2:$V$9990,21)</f>
        <v>Large</v>
      </c>
      <c r="V286" s="15" t="str">
        <f>VLOOKUP($A286,'MG Universe'!$A$2:$V$9990,22)</f>
        <v>Construction</v>
      </c>
    </row>
    <row r="287" spans="1:22" ht="15.75" thickBot="1" x14ac:dyDescent="0.3">
      <c r="A287" s="119" t="s">
        <v>980</v>
      </c>
      <c r="B287" s="12" t="str">
        <f>VLOOKUP($A287,'MG Universe'!$A$2:$S$9990,2)</f>
        <v>Laboratory Corp. of America Holdings</v>
      </c>
      <c r="C287" s="12" t="str">
        <f>VLOOKUP($A287,'MG Universe'!$A$2:$S$9990,3)</f>
        <v>C-</v>
      </c>
      <c r="D287" s="12" t="str">
        <f>VLOOKUP($A287,'MG Universe'!$A$2:$S$9990,4)</f>
        <v>S</v>
      </c>
      <c r="E287" s="12" t="str">
        <f>VLOOKUP($A287,'MG Universe'!$A$2:$S$9990,5)</f>
        <v>U</v>
      </c>
      <c r="F287" s="13" t="str">
        <f>VLOOKUP($A287,'MG Universe'!$A$2:$S$9990,6)</f>
        <v>SU</v>
      </c>
      <c r="G287" s="77">
        <f>VLOOKUP($A287,'MG Universe'!$A$2:$S$9990,7)</f>
        <v>43489</v>
      </c>
      <c r="H287" s="15">
        <f>VLOOKUP($A287,'MG Universe'!$A$2:$S$9990,8)</f>
        <v>205.57</v>
      </c>
      <c r="I287" s="15">
        <f>VLOOKUP($A287,'MG Universe'!$A$2:$S$9990,9)</f>
        <v>8.7799999999999994</v>
      </c>
      <c r="J287" s="15">
        <f>VLOOKUP($A287,'MG Universe'!$A$2:$S$9990,10)</f>
        <v>140.97</v>
      </c>
      <c r="K287" s="16">
        <f>VLOOKUP($A287,'MG Universe'!$A$2:$S$9990,11)</f>
        <v>0.68579999999999997</v>
      </c>
      <c r="L287" s="78">
        <f>VLOOKUP($A287,'MG Universe'!$A$2:$S$9990,12)</f>
        <v>16.059999999999999</v>
      </c>
      <c r="M287" s="16">
        <f>VLOOKUP($A287,'MG Universe'!$A$2:$S$9990,13)</f>
        <v>0</v>
      </c>
      <c r="N287" s="79">
        <f>VLOOKUP($A287,'MG Universe'!$A$2:$S$9990,14)</f>
        <v>1.1000000000000001</v>
      </c>
      <c r="O287" s="79">
        <f>VLOOKUP($A287,'MG Universe'!$A$2:$S$9990,15)</f>
        <v>1.55</v>
      </c>
      <c r="P287" s="15">
        <f>VLOOKUP($A287,'MG Universe'!$A$2:$S$9990,16)</f>
        <v>-59.78</v>
      </c>
      <c r="Q287" s="16">
        <f>VLOOKUP($A287,'MG Universe'!$A$2:$S$9990,17)</f>
        <v>3.78E-2</v>
      </c>
      <c r="R287" s="80">
        <f>VLOOKUP($A287,'MG Universe'!$A$2:$S$9990,18)</f>
        <v>0</v>
      </c>
      <c r="S287" s="15">
        <f>VLOOKUP($A287,'MG Universe'!$A$2:$V$9990,19)</f>
        <v>119.38</v>
      </c>
      <c r="T287" s="15">
        <f>VLOOKUP($A287,'MG Universe'!$A$2:$V$9990,20)</f>
        <v>14223873123</v>
      </c>
      <c r="U287" s="15" t="str">
        <f>VLOOKUP($A287,'MG Universe'!$A$2:$V$9990,21)</f>
        <v>Large</v>
      </c>
      <c r="V287" s="15" t="str">
        <f>VLOOKUP($A287,'MG Universe'!$A$2:$V$9990,22)</f>
        <v>Medical</v>
      </c>
    </row>
    <row r="288" spans="1:22" ht="15.75" thickBot="1" x14ac:dyDescent="0.3">
      <c r="A288" s="119" t="s">
        <v>1836</v>
      </c>
      <c r="B288" s="12" t="str">
        <f>VLOOKUP($A288,'MG Universe'!$A$2:$S$9990,2)</f>
        <v>Lennox International Inc.</v>
      </c>
      <c r="C288" s="12" t="str">
        <f>VLOOKUP($A288,'MG Universe'!$A$2:$S$9990,3)</f>
        <v>C</v>
      </c>
      <c r="D288" s="12" t="str">
        <f>VLOOKUP($A288,'MG Universe'!$A$2:$S$9990,4)</f>
        <v>E</v>
      </c>
      <c r="E288" s="12" t="str">
        <f>VLOOKUP($A288,'MG Universe'!$A$2:$S$9990,5)</f>
        <v>F</v>
      </c>
      <c r="F288" s="13" t="str">
        <f>VLOOKUP($A288,'MG Universe'!$A$2:$S$9990,6)</f>
        <v>EF</v>
      </c>
      <c r="G288" s="77">
        <f>VLOOKUP($A288,'MG Universe'!$A$2:$S$9990,7)</f>
        <v>43376</v>
      </c>
      <c r="H288" s="15">
        <f>VLOOKUP($A288,'MG Universe'!$A$2:$S$9990,8)</f>
        <v>261.24</v>
      </c>
      <c r="I288" s="15">
        <f>VLOOKUP($A288,'MG Universe'!$A$2:$S$9990,9)</f>
        <v>6.79</v>
      </c>
      <c r="J288" s="15">
        <f>VLOOKUP($A288,'MG Universe'!$A$2:$S$9990,10)</f>
        <v>232.48</v>
      </c>
      <c r="K288" s="16">
        <f>VLOOKUP($A288,'MG Universe'!$A$2:$S$9990,11)</f>
        <v>0.88990000000000002</v>
      </c>
      <c r="L288" s="78">
        <f>VLOOKUP($A288,'MG Universe'!$A$2:$S$9990,12)</f>
        <v>34.24</v>
      </c>
      <c r="M288" s="16">
        <f>VLOOKUP($A288,'MG Universe'!$A$2:$S$9990,13)</f>
        <v>8.3999999999999995E-3</v>
      </c>
      <c r="N288" s="79">
        <f>VLOOKUP($A288,'MG Universe'!$A$2:$S$9990,14)</f>
        <v>1</v>
      </c>
      <c r="O288" s="79">
        <f>VLOOKUP($A288,'MG Universe'!$A$2:$S$9990,15)</f>
        <v>1.86</v>
      </c>
      <c r="P288" s="15">
        <f>VLOOKUP($A288,'MG Universe'!$A$2:$S$9990,16)</f>
        <v>-21.75</v>
      </c>
      <c r="Q288" s="16">
        <f>VLOOKUP($A288,'MG Universe'!$A$2:$S$9990,17)</f>
        <v>0.12870000000000001</v>
      </c>
      <c r="R288" s="80">
        <f>VLOOKUP($A288,'MG Universe'!$A$2:$S$9990,18)</f>
        <v>8</v>
      </c>
      <c r="S288" s="15">
        <f>VLOOKUP($A288,'MG Universe'!$A$2:$V$9990,19)</f>
        <v>15.02</v>
      </c>
      <c r="T288" s="15">
        <f>VLOOKUP($A288,'MG Universe'!$A$2:$V$9990,20)</f>
        <v>9364991667</v>
      </c>
      <c r="U288" s="15" t="str">
        <f>VLOOKUP($A288,'MG Universe'!$A$2:$V$9990,21)</f>
        <v>Mid</v>
      </c>
      <c r="V288" s="15" t="str">
        <f>VLOOKUP($A288,'MG Universe'!$A$2:$V$9990,22)</f>
        <v>Machinery</v>
      </c>
    </row>
    <row r="289" spans="1:22" ht="15.75" thickBot="1" x14ac:dyDescent="0.3">
      <c r="A289" s="119" t="s">
        <v>988</v>
      </c>
      <c r="B289" s="12" t="str">
        <f>VLOOKUP($A289,'MG Universe'!$A$2:$S$9990,2)</f>
        <v>LKQ Corporation</v>
      </c>
      <c r="C289" s="12" t="str">
        <f>VLOOKUP($A289,'MG Universe'!$A$2:$S$9990,3)</f>
        <v>B</v>
      </c>
      <c r="D289" s="12" t="str">
        <f>VLOOKUP($A289,'MG Universe'!$A$2:$S$9990,4)</f>
        <v>D</v>
      </c>
      <c r="E289" s="12" t="str">
        <f>VLOOKUP($A289,'MG Universe'!$A$2:$S$9990,5)</f>
        <v>U</v>
      </c>
      <c r="F289" s="13" t="str">
        <f>VLOOKUP($A289,'MG Universe'!$A$2:$S$9990,6)</f>
        <v>DU</v>
      </c>
      <c r="G289" s="77">
        <f>VLOOKUP($A289,'MG Universe'!$A$2:$S$9990,7)</f>
        <v>43255</v>
      </c>
      <c r="H289" s="15">
        <f>VLOOKUP($A289,'MG Universe'!$A$2:$S$9990,8)</f>
        <v>55.18</v>
      </c>
      <c r="I289" s="15">
        <f>VLOOKUP($A289,'MG Universe'!$A$2:$S$9990,9)</f>
        <v>1.76</v>
      </c>
      <c r="J289" s="15">
        <f>VLOOKUP($A289,'MG Universe'!$A$2:$S$9990,10)</f>
        <v>27.17</v>
      </c>
      <c r="K289" s="16">
        <f>VLOOKUP($A289,'MG Universe'!$A$2:$S$9990,11)</f>
        <v>0.4924</v>
      </c>
      <c r="L289" s="78">
        <f>VLOOKUP($A289,'MG Universe'!$A$2:$S$9990,12)</f>
        <v>15.44</v>
      </c>
      <c r="M289" s="16">
        <f>VLOOKUP($A289,'MG Universe'!$A$2:$S$9990,13)</f>
        <v>0</v>
      </c>
      <c r="N289" s="79">
        <f>VLOOKUP($A289,'MG Universe'!$A$2:$S$9990,14)</f>
        <v>1.3</v>
      </c>
      <c r="O289" s="79">
        <f>VLOOKUP($A289,'MG Universe'!$A$2:$S$9990,15)</f>
        <v>2.74</v>
      </c>
      <c r="P289" s="15">
        <f>VLOOKUP($A289,'MG Universe'!$A$2:$S$9990,16)</f>
        <v>-3.78</v>
      </c>
      <c r="Q289" s="16">
        <f>VLOOKUP($A289,'MG Universe'!$A$2:$S$9990,17)</f>
        <v>3.4700000000000002E-2</v>
      </c>
      <c r="R289" s="80">
        <f>VLOOKUP($A289,'MG Universe'!$A$2:$S$9990,18)</f>
        <v>0</v>
      </c>
      <c r="S289" s="15">
        <f>VLOOKUP($A289,'MG Universe'!$A$2:$V$9990,19)</f>
        <v>25.93</v>
      </c>
      <c r="T289" s="15">
        <f>VLOOKUP($A289,'MG Universe'!$A$2:$V$9990,20)</f>
        <v>8645575534</v>
      </c>
      <c r="U289" s="15" t="str">
        <f>VLOOKUP($A289,'MG Universe'!$A$2:$V$9990,21)</f>
        <v>Mid</v>
      </c>
      <c r="V289" s="15" t="str">
        <f>VLOOKUP($A289,'MG Universe'!$A$2:$V$9990,22)</f>
        <v>Auto</v>
      </c>
    </row>
    <row r="290" spans="1:22" ht="15.75" thickBot="1" x14ac:dyDescent="0.3">
      <c r="A290" s="119" t="s">
        <v>992</v>
      </c>
      <c r="B290" s="12" t="str">
        <f>VLOOKUP($A290,'MG Universe'!$A$2:$S$9990,2)</f>
        <v>L3 Technologies Inc</v>
      </c>
      <c r="C290" s="12" t="str">
        <f>VLOOKUP($A290,'MG Universe'!$A$2:$S$9990,3)</f>
        <v>D</v>
      </c>
      <c r="D290" s="12" t="str">
        <f>VLOOKUP($A290,'MG Universe'!$A$2:$S$9990,4)</f>
        <v>S</v>
      </c>
      <c r="E290" s="12" t="str">
        <f>VLOOKUP($A290,'MG Universe'!$A$2:$S$9990,5)</f>
        <v>O</v>
      </c>
      <c r="F290" s="13" t="str">
        <f>VLOOKUP($A290,'MG Universe'!$A$2:$S$9990,6)</f>
        <v>SO</v>
      </c>
      <c r="G290" s="77">
        <f>VLOOKUP($A290,'MG Universe'!$A$2:$S$9990,7)</f>
        <v>43489</v>
      </c>
      <c r="H290" s="15">
        <f>VLOOKUP($A290,'MG Universe'!$A$2:$S$9990,8)</f>
        <v>77.569999999999993</v>
      </c>
      <c r="I290" s="15">
        <f>VLOOKUP($A290,'MG Universe'!$A$2:$S$9990,9)</f>
        <v>8.31</v>
      </c>
      <c r="J290" s="15">
        <f>VLOOKUP($A290,'MG Universe'!$A$2:$S$9990,10)</f>
        <v>202.14</v>
      </c>
      <c r="K290" s="16">
        <f>VLOOKUP($A290,'MG Universe'!$A$2:$S$9990,11)</f>
        <v>2.6059000000000001</v>
      </c>
      <c r="L290" s="78">
        <f>VLOOKUP($A290,'MG Universe'!$A$2:$S$9990,12)</f>
        <v>24.32</v>
      </c>
      <c r="M290" s="16">
        <f>VLOOKUP($A290,'MG Universe'!$A$2:$S$9990,13)</f>
        <v>1.4800000000000001E-2</v>
      </c>
      <c r="N290" s="79">
        <f>VLOOKUP($A290,'MG Universe'!$A$2:$S$9990,14)</f>
        <v>1.3</v>
      </c>
      <c r="O290" s="79">
        <f>VLOOKUP($A290,'MG Universe'!$A$2:$S$9990,15)</f>
        <v>1.96</v>
      </c>
      <c r="P290" s="15">
        <f>VLOOKUP($A290,'MG Universe'!$A$2:$S$9990,16)</f>
        <v>-38.26</v>
      </c>
      <c r="Q290" s="16">
        <f>VLOOKUP($A290,'MG Universe'!$A$2:$S$9990,17)</f>
        <v>7.9100000000000004E-2</v>
      </c>
      <c r="R290" s="80">
        <f>VLOOKUP($A290,'MG Universe'!$A$2:$S$9990,18)</f>
        <v>14</v>
      </c>
      <c r="S290" s="15">
        <f>VLOOKUP($A290,'MG Universe'!$A$2:$V$9990,19)</f>
        <v>134.83000000000001</v>
      </c>
      <c r="T290" s="15">
        <f>VLOOKUP($A290,'MG Universe'!$A$2:$V$9990,20)</f>
        <v>15908013671</v>
      </c>
      <c r="U290" s="15" t="str">
        <f>VLOOKUP($A290,'MG Universe'!$A$2:$V$9990,21)</f>
        <v>Large</v>
      </c>
      <c r="V290" s="15" t="str">
        <f>VLOOKUP($A290,'MG Universe'!$A$2:$V$9990,22)</f>
        <v>Defense</v>
      </c>
    </row>
    <row r="291" spans="1:22" ht="15.75" thickBot="1" x14ac:dyDescent="0.3">
      <c r="A291" s="119" t="s">
        <v>994</v>
      </c>
      <c r="B291" s="12" t="str">
        <f>VLOOKUP($A291,'MG Universe'!$A$2:$S$9990,2)</f>
        <v>Eli Lilly And Co</v>
      </c>
      <c r="C291" s="12" t="str">
        <f>VLOOKUP($A291,'MG Universe'!$A$2:$S$9990,3)</f>
        <v>F</v>
      </c>
      <c r="D291" s="12" t="str">
        <f>VLOOKUP($A291,'MG Universe'!$A$2:$S$9990,4)</f>
        <v>S</v>
      </c>
      <c r="E291" s="12" t="str">
        <f>VLOOKUP($A291,'MG Universe'!$A$2:$S$9990,5)</f>
        <v>O</v>
      </c>
      <c r="F291" s="13" t="str">
        <f>VLOOKUP($A291,'MG Universe'!$A$2:$S$9990,6)</f>
        <v>SO</v>
      </c>
      <c r="G291" s="77">
        <f>VLOOKUP($A291,'MG Universe'!$A$2:$S$9990,7)</f>
        <v>43488</v>
      </c>
      <c r="H291" s="15">
        <f>VLOOKUP($A291,'MG Universe'!$A$2:$S$9990,8)</f>
        <v>0</v>
      </c>
      <c r="I291" s="15">
        <f>VLOOKUP($A291,'MG Universe'!$A$2:$S$9990,9)</f>
        <v>2.0299999999999998</v>
      </c>
      <c r="J291" s="15">
        <f>VLOOKUP($A291,'MG Universe'!$A$2:$S$9990,10)</f>
        <v>120.17</v>
      </c>
      <c r="K291" s="16" t="str">
        <f>VLOOKUP($A291,'MG Universe'!$A$2:$S$9990,11)</f>
        <v>N/A</v>
      </c>
      <c r="L291" s="78">
        <f>VLOOKUP($A291,'MG Universe'!$A$2:$S$9990,12)</f>
        <v>59.2</v>
      </c>
      <c r="M291" s="16">
        <f>VLOOKUP($A291,'MG Universe'!$A$2:$S$9990,13)</f>
        <v>1.7299999999999999E-2</v>
      </c>
      <c r="N291" s="79">
        <f>VLOOKUP($A291,'MG Universe'!$A$2:$S$9990,14)</f>
        <v>0.4</v>
      </c>
      <c r="O291" s="79">
        <f>VLOOKUP($A291,'MG Universe'!$A$2:$S$9990,15)</f>
        <v>1.91</v>
      </c>
      <c r="P291" s="15">
        <f>VLOOKUP($A291,'MG Universe'!$A$2:$S$9990,16)</f>
        <v>-9.5399999999999991</v>
      </c>
      <c r="Q291" s="16">
        <f>VLOOKUP($A291,'MG Universe'!$A$2:$S$9990,17)</f>
        <v>0.2535</v>
      </c>
      <c r="R291" s="80">
        <f>VLOOKUP($A291,'MG Universe'!$A$2:$S$9990,18)</f>
        <v>3</v>
      </c>
      <c r="S291" s="15">
        <f>VLOOKUP($A291,'MG Universe'!$A$2:$V$9990,19)</f>
        <v>28.18</v>
      </c>
      <c r="T291" s="15">
        <f>VLOOKUP($A291,'MG Universe'!$A$2:$V$9990,20)</f>
        <v>127298722800</v>
      </c>
      <c r="U291" s="15" t="str">
        <f>VLOOKUP($A291,'MG Universe'!$A$2:$V$9990,21)</f>
        <v>Large</v>
      </c>
      <c r="V291" s="15" t="str">
        <f>VLOOKUP($A291,'MG Universe'!$A$2:$V$9990,22)</f>
        <v>Pharmaceuticals</v>
      </c>
    </row>
    <row r="292" spans="1:22" ht="15.75" thickBot="1" x14ac:dyDescent="0.3">
      <c r="A292" s="119" t="s">
        <v>1000</v>
      </c>
      <c r="B292" s="12" t="str">
        <f>VLOOKUP($A292,'MG Universe'!$A$2:$S$9990,2)</f>
        <v>Lockheed Martin Corporation</v>
      </c>
      <c r="C292" s="12" t="str">
        <f>VLOOKUP($A292,'MG Universe'!$A$2:$S$9990,3)</f>
        <v>C-</v>
      </c>
      <c r="D292" s="12" t="str">
        <f>VLOOKUP($A292,'MG Universe'!$A$2:$S$9990,4)</f>
        <v>S</v>
      </c>
      <c r="E292" s="12" t="str">
        <f>VLOOKUP($A292,'MG Universe'!$A$2:$S$9990,5)</f>
        <v>F</v>
      </c>
      <c r="F292" s="13" t="str">
        <f>VLOOKUP($A292,'MG Universe'!$A$2:$S$9990,6)</f>
        <v>SF</v>
      </c>
      <c r="G292" s="77">
        <f>VLOOKUP($A292,'MG Universe'!$A$2:$S$9990,7)</f>
        <v>43467</v>
      </c>
      <c r="H292" s="15">
        <f>VLOOKUP($A292,'MG Universe'!$A$2:$S$9990,8)</f>
        <v>287.45999999999998</v>
      </c>
      <c r="I292" s="15">
        <f>VLOOKUP($A292,'MG Universe'!$A$2:$S$9990,9)</f>
        <v>13.44</v>
      </c>
      <c r="J292" s="15">
        <f>VLOOKUP($A292,'MG Universe'!$A$2:$S$9990,10)</f>
        <v>298.77</v>
      </c>
      <c r="K292" s="16">
        <f>VLOOKUP($A292,'MG Universe'!$A$2:$S$9990,11)</f>
        <v>1.0392999999999999</v>
      </c>
      <c r="L292" s="78">
        <f>VLOOKUP($A292,'MG Universe'!$A$2:$S$9990,12)</f>
        <v>22.23</v>
      </c>
      <c r="M292" s="16">
        <f>VLOOKUP($A292,'MG Universe'!$A$2:$S$9990,13)</f>
        <v>2.5000000000000001E-2</v>
      </c>
      <c r="N292" s="79">
        <f>VLOOKUP($A292,'MG Universe'!$A$2:$S$9990,14)</f>
        <v>1</v>
      </c>
      <c r="O292" s="79">
        <f>VLOOKUP($A292,'MG Universe'!$A$2:$S$9990,15)</f>
        <v>1.1100000000000001</v>
      </c>
      <c r="P292" s="15">
        <f>VLOOKUP($A292,'MG Universe'!$A$2:$S$9990,16)</f>
        <v>-96.39</v>
      </c>
      <c r="Q292" s="16">
        <f>VLOOKUP($A292,'MG Universe'!$A$2:$S$9990,17)</f>
        <v>6.8599999999999994E-2</v>
      </c>
      <c r="R292" s="80">
        <f>VLOOKUP($A292,'MG Universe'!$A$2:$S$9990,18)</f>
        <v>15</v>
      </c>
      <c r="S292" s="15">
        <f>VLOOKUP($A292,'MG Universe'!$A$2:$V$9990,19)</f>
        <v>0</v>
      </c>
      <c r="T292" s="15">
        <f>VLOOKUP($A292,'MG Universe'!$A$2:$V$9990,20)</f>
        <v>84977952895</v>
      </c>
      <c r="U292" s="15" t="str">
        <f>VLOOKUP($A292,'MG Universe'!$A$2:$V$9990,21)</f>
        <v>Large</v>
      </c>
      <c r="V292" s="15" t="str">
        <f>VLOOKUP($A292,'MG Universe'!$A$2:$V$9990,22)</f>
        <v>Defense</v>
      </c>
    </row>
    <row r="293" spans="1:22" ht="15.75" thickBot="1" x14ac:dyDescent="0.3">
      <c r="A293" s="119" t="s">
        <v>1002</v>
      </c>
      <c r="B293" s="12" t="str">
        <f>VLOOKUP($A293,'MG Universe'!$A$2:$S$9990,2)</f>
        <v>Lincoln National Corporation</v>
      </c>
      <c r="C293" s="12" t="str">
        <f>VLOOKUP($A293,'MG Universe'!$A$2:$S$9990,3)</f>
        <v>B+</v>
      </c>
      <c r="D293" s="12" t="str">
        <f>VLOOKUP($A293,'MG Universe'!$A$2:$S$9990,4)</f>
        <v>E</v>
      </c>
      <c r="E293" s="12" t="str">
        <f>VLOOKUP($A293,'MG Universe'!$A$2:$S$9990,5)</f>
        <v>U</v>
      </c>
      <c r="F293" s="13" t="str">
        <f>VLOOKUP($A293,'MG Universe'!$A$2:$S$9990,6)</f>
        <v>EU</v>
      </c>
      <c r="G293" s="77">
        <f>VLOOKUP($A293,'MG Universe'!$A$2:$S$9990,7)</f>
        <v>43467</v>
      </c>
      <c r="H293" s="15">
        <f>VLOOKUP($A293,'MG Universe'!$A$2:$S$9990,8)</f>
        <v>195.99</v>
      </c>
      <c r="I293" s="15">
        <f>VLOOKUP($A293,'MG Universe'!$A$2:$S$9990,9)</f>
        <v>7.01</v>
      </c>
      <c r="J293" s="15">
        <f>VLOOKUP($A293,'MG Universe'!$A$2:$S$9990,10)</f>
        <v>58.93</v>
      </c>
      <c r="K293" s="16">
        <f>VLOOKUP($A293,'MG Universe'!$A$2:$S$9990,11)</f>
        <v>0.30070000000000002</v>
      </c>
      <c r="L293" s="78">
        <f>VLOOKUP($A293,'MG Universe'!$A$2:$S$9990,12)</f>
        <v>8.41</v>
      </c>
      <c r="M293" s="16">
        <f>VLOOKUP($A293,'MG Universe'!$A$2:$S$9990,13)</f>
        <v>1.4800000000000001E-2</v>
      </c>
      <c r="N293" s="79">
        <f>VLOOKUP($A293,'MG Universe'!$A$2:$S$9990,14)</f>
        <v>1.9</v>
      </c>
      <c r="O293" s="79" t="str">
        <f>VLOOKUP($A293,'MG Universe'!$A$2:$S$9990,15)</f>
        <v>N/A</v>
      </c>
      <c r="P293" s="15" t="str">
        <f>VLOOKUP($A293,'MG Universe'!$A$2:$S$9990,16)</f>
        <v>N/A</v>
      </c>
      <c r="Q293" s="16">
        <f>VLOOKUP($A293,'MG Universe'!$A$2:$S$9990,17)</f>
        <v>-5.0000000000000001E-4</v>
      </c>
      <c r="R293" s="80">
        <f>VLOOKUP($A293,'MG Universe'!$A$2:$S$9990,18)</f>
        <v>0</v>
      </c>
      <c r="S293" s="15">
        <f>VLOOKUP($A293,'MG Universe'!$A$2:$V$9990,19)</f>
        <v>117.31</v>
      </c>
      <c r="T293" s="15">
        <f>VLOOKUP($A293,'MG Universe'!$A$2:$V$9990,20)</f>
        <v>12587725036</v>
      </c>
      <c r="U293" s="15" t="str">
        <f>VLOOKUP($A293,'MG Universe'!$A$2:$V$9990,21)</f>
        <v>Large</v>
      </c>
      <c r="V293" s="15" t="str">
        <f>VLOOKUP($A293,'MG Universe'!$A$2:$V$9990,22)</f>
        <v>Financial Services</v>
      </c>
    </row>
    <row r="294" spans="1:22" ht="15.75" thickBot="1" x14ac:dyDescent="0.3">
      <c r="A294" s="119" t="s">
        <v>1006</v>
      </c>
      <c r="B294" s="12" t="str">
        <f>VLOOKUP($A294,'MG Universe'!$A$2:$S$9990,2)</f>
        <v>Alliant Energy Corporation</v>
      </c>
      <c r="C294" s="12" t="str">
        <f>VLOOKUP($A294,'MG Universe'!$A$2:$S$9990,3)</f>
        <v>D</v>
      </c>
      <c r="D294" s="12" t="str">
        <f>VLOOKUP($A294,'MG Universe'!$A$2:$S$9990,4)</f>
        <v>S</v>
      </c>
      <c r="E294" s="12" t="str">
        <f>VLOOKUP($A294,'MG Universe'!$A$2:$S$9990,5)</f>
        <v>O</v>
      </c>
      <c r="F294" s="13" t="str">
        <f>VLOOKUP($A294,'MG Universe'!$A$2:$S$9990,6)</f>
        <v>SO</v>
      </c>
      <c r="G294" s="77">
        <f>VLOOKUP($A294,'MG Universe'!$A$2:$S$9990,7)</f>
        <v>43255</v>
      </c>
      <c r="H294" s="15">
        <f>VLOOKUP($A294,'MG Universe'!$A$2:$S$9990,8)</f>
        <v>28.22</v>
      </c>
      <c r="I294" s="15">
        <f>VLOOKUP($A294,'MG Universe'!$A$2:$S$9990,9)</f>
        <v>1.9</v>
      </c>
      <c r="J294" s="15">
        <f>VLOOKUP($A294,'MG Universe'!$A$2:$S$9990,10)</f>
        <v>44.25</v>
      </c>
      <c r="K294" s="16">
        <f>VLOOKUP($A294,'MG Universe'!$A$2:$S$9990,11)</f>
        <v>1.5680000000000001</v>
      </c>
      <c r="L294" s="78">
        <f>VLOOKUP($A294,'MG Universe'!$A$2:$S$9990,12)</f>
        <v>23.29</v>
      </c>
      <c r="M294" s="16">
        <f>VLOOKUP($A294,'MG Universe'!$A$2:$S$9990,13)</f>
        <v>2.8500000000000001E-2</v>
      </c>
      <c r="N294" s="79">
        <f>VLOOKUP($A294,'MG Universe'!$A$2:$S$9990,14)</f>
        <v>0.3</v>
      </c>
      <c r="O294" s="79">
        <f>VLOOKUP($A294,'MG Universe'!$A$2:$S$9990,15)</f>
        <v>0.35</v>
      </c>
      <c r="P294" s="15">
        <f>VLOOKUP($A294,'MG Universe'!$A$2:$S$9990,16)</f>
        <v>-39.26</v>
      </c>
      <c r="Q294" s="16">
        <f>VLOOKUP($A294,'MG Universe'!$A$2:$S$9990,17)</f>
        <v>7.3899999999999993E-2</v>
      </c>
      <c r="R294" s="80">
        <f>VLOOKUP($A294,'MG Universe'!$A$2:$S$9990,18)</f>
        <v>14</v>
      </c>
      <c r="S294" s="15">
        <f>VLOOKUP($A294,'MG Universe'!$A$2:$V$9990,19)</f>
        <v>29.23</v>
      </c>
      <c r="T294" s="15">
        <f>VLOOKUP($A294,'MG Universe'!$A$2:$V$9990,20)</f>
        <v>10445544375</v>
      </c>
      <c r="U294" s="15" t="str">
        <f>VLOOKUP($A294,'MG Universe'!$A$2:$V$9990,21)</f>
        <v>Large</v>
      </c>
      <c r="V294" s="15" t="str">
        <f>VLOOKUP($A294,'MG Universe'!$A$2:$V$9990,22)</f>
        <v>Utilities</v>
      </c>
    </row>
    <row r="295" spans="1:22" ht="15.75" thickBot="1" x14ac:dyDescent="0.3">
      <c r="A295" s="119" t="s">
        <v>1008</v>
      </c>
      <c r="B295" s="12" t="str">
        <f>VLOOKUP($A295,'MG Universe'!$A$2:$S$9990,2)</f>
        <v>Lowe's Companies, Inc.</v>
      </c>
      <c r="C295" s="12" t="str">
        <f>VLOOKUP($A295,'MG Universe'!$A$2:$S$9990,3)</f>
        <v>B</v>
      </c>
      <c r="D295" s="12" t="str">
        <f>VLOOKUP($A295,'MG Universe'!$A$2:$S$9990,4)</f>
        <v>E</v>
      </c>
      <c r="E295" s="12" t="str">
        <f>VLOOKUP($A295,'MG Universe'!$A$2:$S$9990,5)</f>
        <v>U</v>
      </c>
      <c r="F295" s="13" t="str">
        <f>VLOOKUP($A295,'MG Universe'!$A$2:$S$9990,6)</f>
        <v>EU</v>
      </c>
      <c r="G295" s="77">
        <f>VLOOKUP($A295,'MG Universe'!$A$2:$S$9990,7)</f>
        <v>43275</v>
      </c>
      <c r="H295" s="15">
        <f>VLOOKUP($A295,'MG Universe'!$A$2:$S$9990,8)</f>
        <v>153.19</v>
      </c>
      <c r="I295" s="15">
        <f>VLOOKUP($A295,'MG Universe'!$A$2:$S$9990,9)</f>
        <v>4.1100000000000003</v>
      </c>
      <c r="J295" s="15">
        <f>VLOOKUP($A295,'MG Universe'!$A$2:$S$9990,10)</f>
        <v>97.87</v>
      </c>
      <c r="K295" s="16">
        <f>VLOOKUP($A295,'MG Universe'!$A$2:$S$9990,11)</f>
        <v>0.63890000000000002</v>
      </c>
      <c r="L295" s="78">
        <f>VLOOKUP($A295,'MG Universe'!$A$2:$S$9990,12)</f>
        <v>23.81</v>
      </c>
      <c r="M295" s="16">
        <f>VLOOKUP($A295,'MG Universe'!$A$2:$S$9990,13)</f>
        <v>1.61E-2</v>
      </c>
      <c r="N295" s="79">
        <f>VLOOKUP($A295,'MG Universe'!$A$2:$S$9990,14)</f>
        <v>1.3</v>
      </c>
      <c r="O295" s="79">
        <f>VLOOKUP($A295,'MG Universe'!$A$2:$S$9990,15)</f>
        <v>1.02</v>
      </c>
      <c r="P295" s="15">
        <f>VLOOKUP($A295,'MG Universe'!$A$2:$S$9990,16)</f>
        <v>-19.93</v>
      </c>
      <c r="Q295" s="16">
        <f>VLOOKUP($A295,'MG Universe'!$A$2:$S$9990,17)</f>
        <v>7.6600000000000001E-2</v>
      </c>
      <c r="R295" s="80">
        <f>VLOOKUP($A295,'MG Universe'!$A$2:$S$9990,18)</f>
        <v>20</v>
      </c>
      <c r="S295" s="15">
        <f>VLOOKUP($A295,'MG Universe'!$A$2:$V$9990,19)</f>
        <v>29</v>
      </c>
      <c r="T295" s="15">
        <f>VLOOKUP($A295,'MG Universe'!$A$2:$V$9990,20)</f>
        <v>78585403795</v>
      </c>
      <c r="U295" s="15" t="str">
        <f>VLOOKUP($A295,'MG Universe'!$A$2:$V$9990,21)</f>
        <v>Large</v>
      </c>
      <c r="V295" s="15" t="str">
        <f>VLOOKUP($A295,'MG Universe'!$A$2:$V$9990,22)</f>
        <v>Construction</v>
      </c>
    </row>
    <row r="296" spans="1:22" ht="15.75" thickBot="1" x14ac:dyDescent="0.3">
      <c r="A296" s="119" t="s">
        <v>1010</v>
      </c>
      <c r="B296" s="12" t="str">
        <f>VLOOKUP($A296,'MG Universe'!$A$2:$S$9990,2)</f>
        <v>Lam Research Corporation</v>
      </c>
      <c r="C296" s="12" t="str">
        <f>VLOOKUP($A296,'MG Universe'!$A$2:$S$9990,3)</f>
        <v>B-</v>
      </c>
      <c r="D296" s="12" t="str">
        <f>VLOOKUP($A296,'MG Universe'!$A$2:$S$9990,4)</f>
        <v>E</v>
      </c>
      <c r="E296" s="12" t="str">
        <f>VLOOKUP($A296,'MG Universe'!$A$2:$S$9990,5)</f>
        <v>U</v>
      </c>
      <c r="F296" s="13" t="str">
        <f>VLOOKUP($A296,'MG Universe'!$A$2:$S$9990,6)</f>
        <v>EU</v>
      </c>
      <c r="G296" s="77">
        <f>VLOOKUP($A296,'MG Universe'!$A$2:$S$9990,7)</f>
        <v>43281</v>
      </c>
      <c r="H296" s="15">
        <f>VLOOKUP($A296,'MG Universe'!$A$2:$S$9990,8)</f>
        <v>314.01</v>
      </c>
      <c r="I296" s="15">
        <f>VLOOKUP($A296,'MG Universe'!$A$2:$S$9990,9)</f>
        <v>8.16</v>
      </c>
      <c r="J296" s="15">
        <f>VLOOKUP($A296,'MG Universe'!$A$2:$S$9990,10)</f>
        <v>173.16</v>
      </c>
      <c r="K296" s="16">
        <f>VLOOKUP($A296,'MG Universe'!$A$2:$S$9990,11)</f>
        <v>0.5514</v>
      </c>
      <c r="L296" s="78">
        <f>VLOOKUP($A296,'MG Universe'!$A$2:$S$9990,12)</f>
        <v>21.22</v>
      </c>
      <c r="M296" s="16">
        <f>VLOOKUP($A296,'MG Universe'!$A$2:$S$9990,13)</f>
        <v>9.4999999999999998E-3</v>
      </c>
      <c r="N296" s="79">
        <f>VLOOKUP($A296,'MG Universe'!$A$2:$S$9990,14)</f>
        <v>1.5</v>
      </c>
      <c r="O296" s="79">
        <f>VLOOKUP($A296,'MG Universe'!$A$2:$S$9990,15)</f>
        <v>2.64</v>
      </c>
      <c r="P296" s="15">
        <f>VLOOKUP($A296,'MG Universe'!$A$2:$S$9990,16)</f>
        <v>19.829999999999998</v>
      </c>
      <c r="Q296" s="16">
        <f>VLOOKUP($A296,'MG Universe'!$A$2:$S$9990,17)</f>
        <v>6.3600000000000004E-2</v>
      </c>
      <c r="R296" s="80">
        <f>VLOOKUP($A296,'MG Universe'!$A$2:$S$9990,18)</f>
        <v>4</v>
      </c>
      <c r="S296" s="15">
        <f>VLOOKUP($A296,'MG Universe'!$A$2:$V$9990,19)</f>
        <v>105.52</v>
      </c>
      <c r="T296" s="15">
        <f>VLOOKUP($A296,'MG Universe'!$A$2:$V$9990,20)</f>
        <v>26423004438</v>
      </c>
      <c r="U296" s="15" t="str">
        <f>VLOOKUP($A296,'MG Universe'!$A$2:$V$9990,21)</f>
        <v>Large</v>
      </c>
      <c r="V296" s="15" t="str">
        <f>VLOOKUP($A296,'MG Universe'!$A$2:$V$9990,22)</f>
        <v>IT Hardware</v>
      </c>
    </row>
    <row r="297" spans="1:22" ht="15.75" thickBot="1" x14ac:dyDescent="0.3">
      <c r="A297" s="119" t="s">
        <v>1014</v>
      </c>
      <c r="B297" s="12" t="str">
        <f>VLOOKUP($A297,'MG Universe'!$A$2:$S$9990,2)</f>
        <v>Southwest Airlines Co</v>
      </c>
      <c r="C297" s="12" t="str">
        <f>VLOOKUP($A297,'MG Universe'!$A$2:$S$9990,3)</f>
        <v>B-</v>
      </c>
      <c r="D297" s="12" t="str">
        <f>VLOOKUP($A297,'MG Universe'!$A$2:$S$9990,4)</f>
        <v>D</v>
      </c>
      <c r="E297" s="12" t="str">
        <f>VLOOKUP($A297,'MG Universe'!$A$2:$S$9990,5)</f>
        <v>U</v>
      </c>
      <c r="F297" s="13" t="str">
        <f>VLOOKUP($A297,'MG Universe'!$A$2:$S$9990,6)</f>
        <v>DU</v>
      </c>
      <c r="G297" s="77">
        <f>VLOOKUP($A297,'MG Universe'!$A$2:$S$9990,7)</f>
        <v>43238</v>
      </c>
      <c r="H297" s="15">
        <f>VLOOKUP($A297,'MG Universe'!$A$2:$S$9990,8)</f>
        <v>163.21</v>
      </c>
      <c r="I297" s="15">
        <f>VLOOKUP($A297,'MG Universe'!$A$2:$S$9990,9)</f>
        <v>4.24</v>
      </c>
      <c r="J297" s="15">
        <f>VLOOKUP($A297,'MG Universe'!$A$2:$S$9990,10)</f>
        <v>58.29</v>
      </c>
      <c r="K297" s="16">
        <f>VLOOKUP($A297,'MG Universe'!$A$2:$S$9990,11)</f>
        <v>0.35709999999999997</v>
      </c>
      <c r="L297" s="78">
        <f>VLOOKUP($A297,'MG Universe'!$A$2:$S$9990,12)</f>
        <v>13.75</v>
      </c>
      <c r="M297" s="16">
        <f>VLOOKUP($A297,'MG Universe'!$A$2:$S$9990,13)</f>
        <v>7.7000000000000002E-3</v>
      </c>
      <c r="N297" s="79">
        <f>VLOOKUP($A297,'MG Universe'!$A$2:$S$9990,14)</f>
        <v>1.5</v>
      </c>
      <c r="O297" s="79">
        <f>VLOOKUP($A297,'MG Universe'!$A$2:$S$9990,15)</f>
        <v>0.67</v>
      </c>
      <c r="P297" s="15">
        <f>VLOOKUP($A297,'MG Universe'!$A$2:$S$9990,16)</f>
        <v>-18.850000000000001</v>
      </c>
      <c r="Q297" s="16">
        <f>VLOOKUP($A297,'MG Universe'!$A$2:$S$9990,17)</f>
        <v>2.6200000000000001E-2</v>
      </c>
      <c r="R297" s="80">
        <f>VLOOKUP($A297,'MG Universe'!$A$2:$S$9990,18)</f>
        <v>6</v>
      </c>
      <c r="S297" s="15">
        <f>VLOOKUP($A297,'MG Universe'!$A$2:$V$9990,19)</f>
        <v>41.5</v>
      </c>
      <c r="T297" s="15">
        <f>VLOOKUP($A297,'MG Universe'!$A$2:$V$9990,20)</f>
        <v>32776875544</v>
      </c>
      <c r="U297" s="15" t="str">
        <f>VLOOKUP($A297,'MG Universe'!$A$2:$V$9990,21)</f>
        <v>Large</v>
      </c>
      <c r="V297" s="15" t="str">
        <f>VLOOKUP($A297,'MG Universe'!$A$2:$V$9990,22)</f>
        <v>Airlines</v>
      </c>
    </row>
    <row r="298" spans="1:22" ht="15.75" thickBot="1" x14ac:dyDescent="0.3">
      <c r="A298" s="119" t="s">
        <v>1835</v>
      </c>
      <c r="B298" s="12" t="str">
        <f>VLOOKUP($A298,'MG Universe'!$A$2:$S$9990,2)</f>
        <v>Southwest Airlines Co</v>
      </c>
      <c r="C298" s="12" t="str">
        <f>VLOOKUP($A298,'MG Universe'!$A$2:$S$9990,3)</f>
        <v>B-</v>
      </c>
      <c r="D298" s="12" t="str">
        <f>VLOOKUP($A298,'MG Universe'!$A$2:$S$9990,4)</f>
        <v>D</v>
      </c>
      <c r="E298" s="12" t="str">
        <f>VLOOKUP($A298,'MG Universe'!$A$2:$S$9990,5)</f>
        <v>U</v>
      </c>
      <c r="F298" s="13" t="str">
        <f>VLOOKUP($A298,'MG Universe'!$A$2:$S$9990,6)</f>
        <v>DU</v>
      </c>
      <c r="G298" s="77">
        <f>VLOOKUP($A298,'MG Universe'!$A$2:$S$9990,7)</f>
        <v>43238</v>
      </c>
      <c r="H298" s="15">
        <f>VLOOKUP($A298,'MG Universe'!$A$2:$S$9990,8)</f>
        <v>163.21</v>
      </c>
      <c r="I298" s="15">
        <f>VLOOKUP($A298,'MG Universe'!$A$2:$S$9990,9)</f>
        <v>4.24</v>
      </c>
      <c r="J298" s="15">
        <f>VLOOKUP($A298,'MG Universe'!$A$2:$S$9990,10)</f>
        <v>58.29</v>
      </c>
      <c r="K298" s="16">
        <f>VLOOKUP($A298,'MG Universe'!$A$2:$S$9990,11)</f>
        <v>0.35709999999999997</v>
      </c>
      <c r="L298" s="78">
        <f>VLOOKUP($A298,'MG Universe'!$A$2:$S$9990,12)</f>
        <v>13.75</v>
      </c>
      <c r="M298" s="16">
        <f>VLOOKUP($A298,'MG Universe'!$A$2:$S$9990,13)</f>
        <v>7.7000000000000002E-3</v>
      </c>
      <c r="N298" s="79">
        <f>VLOOKUP($A298,'MG Universe'!$A$2:$S$9990,14)</f>
        <v>1.5</v>
      </c>
      <c r="O298" s="79">
        <f>VLOOKUP($A298,'MG Universe'!$A$2:$S$9990,15)</f>
        <v>0.67</v>
      </c>
      <c r="P298" s="15">
        <f>VLOOKUP($A298,'MG Universe'!$A$2:$S$9990,16)</f>
        <v>-18.850000000000001</v>
      </c>
      <c r="Q298" s="16">
        <f>VLOOKUP($A298,'MG Universe'!$A$2:$S$9990,17)</f>
        <v>2.6200000000000001E-2</v>
      </c>
      <c r="R298" s="80">
        <f>VLOOKUP($A298,'MG Universe'!$A$2:$S$9990,18)</f>
        <v>6</v>
      </c>
      <c r="S298" s="15">
        <f>VLOOKUP($A298,'MG Universe'!$A$2:$V$9990,19)</f>
        <v>41.5</v>
      </c>
      <c r="T298" s="15">
        <f>VLOOKUP($A298,'MG Universe'!$A$2:$V$9990,20)</f>
        <v>32776875544</v>
      </c>
      <c r="U298" s="15" t="str">
        <f>VLOOKUP($A298,'MG Universe'!$A$2:$V$9990,21)</f>
        <v>Large</v>
      </c>
      <c r="V298" s="15" t="str">
        <f>VLOOKUP($A298,'MG Universe'!$A$2:$V$9990,22)</f>
        <v>Airlines</v>
      </c>
    </row>
    <row r="299" spans="1:22" ht="15.75" thickBot="1" x14ac:dyDescent="0.3">
      <c r="A299" s="119" t="s">
        <v>1016</v>
      </c>
      <c r="B299" s="12" t="str">
        <f>VLOOKUP($A299,'MG Universe'!$A$2:$S$9990,2)</f>
        <v>LyondellBasell Industries NV</v>
      </c>
      <c r="C299" s="12" t="str">
        <f>VLOOKUP($A299,'MG Universe'!$A$2:$S$9990,3)</f>
        <v>B</v>
      </c>
      <c r="D299" s="12" t="str">
        <f>VLOOKUP($A299,'MG Universe'!$A$2:$S$9990,4)</f>
        <v>E</v>
      </c>
      <c r="E299" s="12" t="str">
        <f>VLOOKUP($A299,'MG Universe'!$A$2:$S$9990,5)</f>
        <v>U</v>
      </c>
      <c r="F299" s="13" t="str">
        <f>VLOOKUP($A299,'MG Universe'!$A$2:$S$9990,6)</f>
        <v>EU</v>
      </c>
      <c r="G299" s="77">
        <f>VLOOKUP($A299,'MG Universe'!$A$2:$S$9990,7)</f>
        <v>43468</v>
      </c>
      <c r="H299" s="15">
        <f>VLOOKUP($A299,'MG Universe'!$A$2:$S$9990,8)</f>
        <v>341.49</v>
      </c>
      <c r="I299" s="15">
        <f>VLOOKUP($A299,'MG Universe'!$A$2:$S$9990,9)</f>
        <v>10.84</v>
      </c>
      <c r="J299" s="15">
        <f>VLOOKUP($A299,'MG Universe'!$A$2:$S$9990,10)</f>
        <v>87.69</v>
      </c>
      <c r="K299" s="16">
        <f>VLOOKUP($A299,'MG Universe'!$A$2:$S$9990,11)</f>
        <v>0.25679999999999997</v>
      </c>
      <c r="L299" s="78">
        <f>VLOOKUP($A299,'MG Universe'!$A$2:$S$9990,12)</f>
        <v>8.09</v>
      </c>
      <c r="M299" s="16">
        <f>VLOOKUP($A299,'MG Universe'!$A$2:$S$9990,13)</f>
        <v>4.0500000000000001E-2</v>
      </c>
      <c r="N299" s="79">
        <f>VLOOKUP($A299,'MG Universe'!$A$2:$S$9990,14)</f>
        <v>1.2</v>
      </c>
      <c r="O299" s="79">
        <f>VLOOKUP($A299,'MG Universe'!$A$2:$S$9990,15)</f>
        <v>1.82</v>
      </c>
      <c r="P299" s="15">
        <f>VLOOKUP($A299,'MG Universe'!$A$2:$S$9990,16)</f>
        <v>-16.010000000000002</v>
      </c>
      <c r="Q299" s="16">
        <f>VLOOKUP($A299,'MG Universe'!$A$2:$S$9990,17)</f>
        <v>-2.0999999999999999E-3</v>
      </c>
      <c r="R299" s="80">
        <f>VLOOKUP($A299,'MG Universe'!$A$2:$S$9990,18)</f>
        <v>7</v>
      </c>
      <c r="S299" s="15">
        <f>VLOOKUP($A299,'MG Universe'!$A$2:$V$9990,19)</f>
        <v>77.64</v>
      </c>
      <c r="T299" s="15">
        <f>VLOOKUP($A299,'MG Universe'!$A$2:$V$9990,20)</f>
        <v>32971440917</v>
      </c>
      <c r="U299" s="15" t="str">
        <f>VLOOKUP($A299,'MG Universe'!$A$2:$V$9990,21)</f>
        <v>Large</v>
      </c>
      <c r="V299" s="15" t="str">
        <f>VLOOKUP($A299,'MG Universe'!$A$2:$V$9990,22)</f>
        <v>Chemicals</v>
      </c>
    </row>
    <row r="300" spans="1:22" ht="15.75" thickBot="1" x14ac:dyDescent="0.3">
      <c r="A300" s="119" t="s">
        <v>1018</v>
      </c>
      <c r="B300" s="12" t="str">
        <f>VLOOKUP($A300,'MG Universe'!$A$2:$S$9990,2)</f>
        <v>Macy's Inc</v>
      </c>
      <c r="C300" s="12" t="str">
        <f>VLOOKUP($A300,'MG Universe'!$A$2:$S$9990,3)</f>
        <v>A-</v>
      </c>
      <c r="D300" s="12" t="str">
        <f>VLOOKUP($A300,'MG Universe'!$A$2:$S$9990,4)</f>
        <v>D</v>
      </c>
      <c r="E300" s="12" t="str">
        <f>VLOOKUP($A300,'MG Universe'!$A$2:$S$9990,5)</f>
        <v>F</v>
      </c>
      <c r="F300" s="13" t="str">
        <f>VLOOKUP($A300,'MG Universe'!$A$2:$S$9990,6)</f>
        <v>DF</v>
      </c>
      <c r="G300" s="77">
        <f>VLOOKUP($A300,'MG Universe'!$A$2:$S$9990,7)</f>
        <v>43496</v>
      </c>
      <c r="H300" s="15">
        <f>VLOOKUP($A300,'MG Universe'!$A$2:$S$9990,8)</f>
        <v>33.409999999999997</v>
      </c>
      <c r="I300" s="15">
        <f>VLOOKUP($A300,'MG Universe'!$A$2:$S$9990,9)</f>
        <v>3.68</v>
      </c>
      <c r="J300" s="15">
        <f>VLOOKUP($A300,'MG Universe'!$A$2:$S$9990,10)</f>
        <v>25.87</v>
      </c>
      <c r="K300" s="16">
        <f>VLOOKUP($A300,'MG Universe'!$A$2:$S$9990,11)</f>
        <v>0.77429999999999999</v>
      </c>
      <c r="L300" s="78">
        <f>VLOOKUP($A300,'MG Universe'!$A$2:$S$9990,12)</f>
        <v>7.03</v>
      </c>
      <c r="M300" s="16">
        <f>VLOOKUP($A300,'MG Universe'!$A$2:$S$9990,13)</f>
        <v>5.8400000000000001E-2</v>
      </c>
      <c r="N300" s="79">
        <f>VLOOKUP($A300,'MG Universe'!$A$2:$S$9990,14)</f>
        <v>0.5</v>
      </c>
      <c r="O300" s="79">
        <f>VLOOKUP($A300,'MG Universe'!$A$2:$S$9990,15)</f>
        <v>1.34</v>
      </c>
      <c r="P300" s="15">
        <f>VLOOKUP($A300,'MG Universe'!$A$2:$S$9990,16)</f>
        <v>-19.38</v>
      </c>
      <c r="Q300" s="16">
        <f>VLOOKUP($A300,'MG Universe'!$A$2:$S$9990,17)</f>
        <v>-7.4000000000000003E-3</v>
      </c>
      <c r="R300" s="80">
        <f>VLOOKUP($A300,'MG Universe'!$A$2:$S$9990,18)</f>
        <v>7</v>
      </c>
      <c r="S300" s="15">
        <f>VLOOKUP($A300,'MG Universe'!$A$2:$V$9990,19)</f>
        <v>39.21</v>
      </c>
      <c r="T300" s="15">
        <f>VLOOKUP($A300,'MG Universe'!$A$2:$V$9990,20)</f>
        <v>7954171548</v>
      </c>
      <c r="U300" s="15" t="str">
        <f>VLOOKUP($A300,'MG Universe'!$A$2:$V$9990,21)</f>
        <v>Mid</v>
      </c>
      <c r="V300" s="15" t="str">
        <f>VLOOKUP($A300,'MG Universe'!$A$2:$V$9990,22)</f>
        <v>Retail</v>
      </c>
    </row>
    <row r="301" spans="1:22" ht="15.75" thickBot="1" x14ac:dyDescent="0.3">
      <c r="A301" s="119" t="s">
        <v>1020</v>
      </c>
      <c r="B301" s="12" t="str">
        <f>VLOOKUP($A301,'MG Universe'!$A$2:$S$9990,2)</f>
        <v>Mastercard Inc</v>
      </c>
      <c r="C301" s="12" t="str">
        <f>VLOOKUP($A301,'MG Universe'!$A$2:$S$9990,3)</f>
        <v>C-</v>
      </c>
      <c r="D301" s="12" t="str">
        <f>VLOOKUP($A301,'MG Universe'!$A$2:$S$9990,4)</f>
        <v>E</v>
      </c>
      <c r="E301" s="12" t="str">
        <f>VLOOKUP($A301,'MG Universe'!$A$2:$S$9990,5)</f>
        <v>O</v>
      </c>
      <c r="F301" s="13" t="str">
        <f>VLOOKUP($A301,'MG Universe'!$A$2:$S$9990,6)</f>
        <v>EO</v>
      </c>
      <c r="G301" s="77">
        <f>VLOOKUP($A301,'MG Universe'!$A$2:$S$9990,7)</f>
        <v>43490</v>
      </c>
      <c r="H301" s="15">
        <f>VLOOKUP($A301,'MG Universe'!$A$2:$S$9990,8)</f>
        <v>143.06</v>
      </c>
      <c r="I301" s="15">
        <f>VLOOKUP($A301,'MG Universe'!$A$2:$S$9990,9)</f>
        <v>4.4000000000000004</v>
      </c>
      <c r="J301" s="15">
        <f>VLOOKUP($A301,'MG Universe'!$A$2:$S$9990,10)</f>
        <v>214.91</v>
      </c>
      <c r="K301" s="16">
        <f>VLOOKUP($A301,'MG Universe'!$A$2:$S$9990,11)</f>
        <v>1.5022</v>
      </c>
      <c r="L301" s="78">
        <f>VLOOKUP($A301,'MG Universe'!$A$2:$S$9990,12)</f>
        <v>48.84</v>
      </c>
      <c r="M301" s="16">
        <f>VLOOKUP($A301,'MG Universe'!$A$2:$S$9990,13)</f>
        <v>3.0999999999999999E-3</v>
      </c>
      <c r="N301" s="79">
        <f>VLOOKUP($A301,'MG Universe'!$A$2:$S$9990,14)</f>
        <v>1.1000000000000001</v>
      </c>
      <c r="O301" s="79">
        <f>VLOOKUP($A301,'MG Universe'!$A$2:$S$9990,15)</f>
        <v>1.55</v>
      </c>
      <c r="P301" s="15">
        <f>VLOOKUP($A301,'MG Universe'!$A$2:$S$9990,16)</f>
        <v>-2.38</v>
      </c>
      <c r="Q301" s="16">
        <f>VLOOKUP($A301,'MG Universe'!$A$2:$S$9990,17)</f>
        <v>0.20169999999999999</v>
      </c>
      <c r="R301" s="80">
        <f>VLOOKUP($A301,'MG Universe'!$A$2:$S$9990,18)</f>
        <v>0</v>
      </c>
      <c r="S301" s="15">
        <f>VLOOKUP($A301,'MG Universe'!$A$2:$V$9990,19)</f>
        <v>26.71</v>
      </c>
      <c r="T301" s="15">
        <f>VLOOKUP($A301,'MG Universe'!$A$2:$V$9990,20)</f>
        <v>221957762322</v>
      </c>
      <c r="U301" s="15" t="str">
        <f>VLOOKUP($A301,'MG Universe'!$A$2:$V$9990,21)</f>
        <v>Large</v>
      </c>
      <c r="V301" s="15" t="str">
        <f>VLOOKUP($A301,'MG Universe'!$A$2:$V$9990,22)</f>
        <v>Credit Cards</v>
      </c>
    </row>
    <row r="302" spans="1:22" ht="15.75" thickBot="1" x14ac:dyDescent="0.3">
      <c r="A302" s="119" t="s">
        <v>1022</v>
      </c>
      <c r="B302" s="12" t="str">
        <f>VLOOKUP($A302,'MG Universe'!$A$2:$S$9990,2)</f>
        <v>Mid-America Apartment Communities Inc</v>
      </c>
      <c r="C302" s="12" t="str">
        <f>VLOOKUP($A302,'MG Universe'!$A$2:$S$9990,3)</f>
        <v>D+</v>
      </c>
      <c r="D302" s="12" t="str">
        <f>VLOOKUP($A302,'MG Universe'!$A$2:$S$9990,4)</f>
        <v>S</v>
      </c>
      <c r="E302" s="12" t="str">
        <f>VLOOKUP($A302,'MG Universe'!$A$2:$S$9990,5)</f>
        <v>O</v>
      </c>
      <c r="F302" s="13" t="str">
        <f>VLOOKUP($A302,'MG Universe'!$A$2:$S$9990,6)</f>
        <v>SO</v>
      </c>
      <c r="G302" s="77">
        <f>VLOOKUP($A302,'MG Universe'!$A$2:$S$9990,7)</f>
        <v>43257</v>
      </c>
      <c r="H302" s="15">
        <f>VLOOKUP($A302,'MG Universe'!$A$2:$S$9990,8)</f>
        <v>49</v>
      </c>
      <c r="I302" s="15">
        <f>VLOOKUP($A302,'MG Universe'!$A$2:$S$9990,9)</f>
        <v>2.64</v>
      </c>
      <c r="J302" s="15">
        <f>VLOOKUP($A302,'MG Universe'!$A$2:$S$9990,10)</f>
        <v>102.64</v>
      </c>
      <c r="K302" s="16">
        <f>VLOOKUP($A302,'MG Universe'!$A$2:$S$9990,11)</f>
        <v>2.0947</v>
      </c>
      <c r="L302" s="78">
        <f>VLOOKUP($A302,'MG Universe'!$A$2:$S$9990,12)</f>
        <v>38.880000000000003</v>
      </c>
      <c r="M302" s="16">
        <f>VLOOKUP($A302,'MG Universe'!$A$2:$S$9990,13)</f>
        <v>3.39E-2</v>
      </c>
      <c r="N302" s="79">
        <f>VLOOKUP($A302,'MG Universe'!$A$2:$S$9990,14)</f>
        <v>0.5</v>
      </c>
      <c r="O302" s="79">
        <f>VLOOKUP($A302,'MG Universe'!$A$2:$S$9990,15)</f>
        <v>0.23</v>
      </c>
      <c r="P302" s="15">
        <f>VLOOKUP($A302,'MG Universe'!$A$2:$S$9990,16)</f>
        <v>-42.36</v>
      </c>
      <c r="Q302" s="16">
        <f>VLOOKUP($A302,'MG Universe'!$A$2:$S$9990,17)</f>
        <v>0.15190000000000001</v>
      </c>
      <c r="R302" s="80">
        <f>VLOOKUP($A302,'MG Universe'!$A$2:$S$9990,18)</f>
        <v>7</v>
      </c>
      <c r="S302" s="15">
        <f>VLOOKUP($A302,'MG Universe'!$A$2:$V$9990,19)</f>
        <v>48.45</v>
      </c>
      <c r="T302" s="15">
        <f>VLOOKUP($A302,'MG Universe'!$A$2:$V$9990,20)</f>
        <v>12107003768</v>
      </c>
      <c r="U302" s="15" t="str">
        <f>VLOOKUP($A302,'MG Universe'!$A$2:$V$9990,21)</f>
        <v>Large</v>
      </c>
      <c r="V302" s="15" t="str">
        <f>VLOOKUP($A302,'MG Universe'!$A$2:$V$9990,22)</f>
        <v>REIT</v>
      </c>
    </row>
    <row r="303" spans="1:22" ht="15.75" thickBot="1" x14ac:dyDescent="0.3">
      <c r="A303" s="119" t="s">
        <v>1024</v>
      </c>
      <c r="B303" s="12" t="str">
        <f>VLOOKUP($A303,'MG Universe'!$A$2:$S$9990,2)</f>
        <v>Macerich Co</v>
      </c>
      <c r="C303" s="12" t="str">
        <f>VLOOKUP($A303,'MG Universe'!$A$2:$S$9990,3)</f>
        <v>D+</v>
      </c>
      <c r="D303" s="12" t="str">
        <f>VLOOKUP($A303,'MG Universe'!$A$2:$S$9990,4)</f>
        <v>S</v>
      </c>
      <c r="E303" s="12" t="str">
        <f>VLOOKUP($A303,'MG Universe'!$A$2:$S$9990,5)</f>
        <v>O</v>
      </c>
      <c r="F303" s="13" t="str">
        <f>VLOOKUP($A303,'MG Universe'!$A$2:$S$9990,6)</f>
        <v>SO</v>
      </c>
      <c r="G303" s="77">
        <f>VLOOKUP($A303,'MG Universe'!$A$2:$S$9990,7)</f>
        <v>43492</v>
      </c>
      <c r="H303" s="15">
        <f>VLOOKUP($A303,'MG Universe'!$A$2:$S$9990,8)</f>
        <v>0</v>
      </c>
      <c r="I303" s="15">
        <f>VLOOKUP($A303,'MG Universe'!$A$2:$S$9990,9)</f>
        <v>2.2799999999999998</v>
      </c>
      <c r="J303" s="15">
        <f>VLOOKUP($A303,'MG Universe'!$A$2:$S$9990,10)</f>
        <v>45.48</v>
      </c>
      <c r="K303" s="16" t="str">
        <f>VLOOKUP($A303,'MG Universe'!$A$2:$S$9990,11)</f>
        <v>N/A</v>
      </c>
      <c r="L303" s="78">
        <f>VLOOKUP($A303,'MG Universe'!$A$2:$S$9990,12)</f>
        <v>19.95</v>
      </c>
      <c r="M303" s="16">
        <f>VLOOKUP($A303,'MG Universe'!$A$2:$S$9990,13)</f>
        <v>6.3100000000000003E-2</v>
      </c>
      <c r="N303" s="79">
        <f>VLOOKUP($A303,'MG Universe'!$A$2:$S$9990,14)</f>
        <v>0.9</v>
      </c>
      <c r="O303" s="79">
        <f>VLOOKUP($A303,'MG Universe'!$A$2:$S$9990,15)</f>
        <v>0.96</v>
      </c>
      <c r="P303" s="15">
        <f>VLOOKUP($A303,'MG Universe'!$A$2:$S$9990,16)</f>
        <v>-38.14</v>
      </c>
      <c r="Q303" s="16">
        <f>VLOOKUP($A303,'MG Universe'!$A$2:$S$9990,17)</f>
        <v>5.7200000000000001E-2</v>
      </c>
      <c r="R303" s="80">
        <f>VLOOKUP($A303,'MG Universe'!$A$2:$S$9990,18)</f>
        <v>6</v>
      </c>
      <c r="S303" s="15">
        <f>VLOOKUP($A303,'MG Universe'!$A$2:$V$9990,19)</f>
        <v>18.78</v>
      </c>
      <c r="T303" s="15">
        <f>VLOOKUP($A303,'MG Universe'!$A$2:$V$9990,20)</f>
        <v>6414994867</v>
      </c>
      <c r="U303" s="15" t="str">
        <f>VLOOKUP($A303,'MG Universe'!$A$2:$V$9990,21)</f>
        <v>Mid</v>
      </c>
      <c r="V303" s="15" t="str">
        <f>VLOOKUP($A303,'MG Universe'!$A$2:$V$9990,22)</f>
        <v>REIT</v>
      </c>
    </row>
    <row r="304" spans="1:22" ht="15.75" thickBot="1" x14ac:dyDescent="0.3">
      <c r="A304" s="119" t="s">
        <v>1028</v>
      </c>
      <c r="B304" s="12" t="str">
        <f>VLOOKUP($A304,'MG Universe'!$A$2:$S$9990,2)</f>
        <v>Marriott International Inc</v>
      </c>
      <c r="C304" s="12" t="str">
        <f>VLOOKUP($A304,'MG Universe'!$A$2:$S$9990,3)</f>
        <v>D+</v>
      </c>
      <c r="D304" s="12" t="str">
        <f>VLOOKUP($A304,'MG Universe'!$A$2:$S$9990,4)</f>
        <v>S</v>
      </c>
      <c r="E304" s="12" t="str">
        <f>VLOOKUP($A304,'MG Universe'!$A$2:$S$9990,5)</f>
        <v>F</v>
      </c>
      <c r="F304" s="13" t="str">
        <f>VLOOKUP($A304,'MG Universe'!$A$2:$S$9990,6)</f>
        <v>SF</v>
      </c>
      <c r="G304" s="77">
        <f>VLOOKUP($A304,'MG Universe'!$A$2:$S$9990,7)</f>
        <v>43494</v>
      </c>
      <c r="H304" s="15">
        <f>VLOOKUP($A304,'MG Universe'!$A$2:$S$9990,8)</f>
        <v>148.22999999999999</v>
      </c>
      <c r="I304" s="15">
        <f>VLOOKUP($A304,'MG Universe'!$A$2:$S$9990,9)</f>
        <v>3.85</v>
      </c>
      <c r="J304" s="15">
        <f>VLOOKUP($A304,'MG Universe'!$A$2:$S$9990,10)</f>
        <v>115.65</v>
      </c>
      <c r="K304" s="16">
        <f>VLOOKUP($A304,'MG Universe'!$A$2:$S$9990,11)</f>
        <v>0.7802</v>
      </c>
      <c r="L304" s="78">
        <f>VLOOKUP($A304,'MG Universe'!$A$2:$S$9990,12)</f>
        <v>30.04</v>
      </c>
      <c r="M304" s="16">
        <f>VLOOKUP($A304,'MG Universe'!$A$2:$S$9990,13)</f>
        <v>1.12E-2</v>
      </c>
      <c r="N304" s="79">
        <f>VLOOKUP($A304,'MG Universe'!$A$2:$S$9990,14)</f>
        <v>1.2</v>
      </c>
      <c r="O304" s="79">
        <f>VLOOKUP($A304,'MG Universe'!$A$2:$S$9990,15)</f>
        <v>0.46</v>
      </c>
      <c r="P304" s="15">
        <f>VLOOKUP($A304,'MG Universe'!$A$2:$S$9990,16)</f>
        <v>-53.35</v>
      </c>
      <c r="Q304" s="16">
        <f>VLOOKUP($A304,'MG Universe'!$A$2:$S$9990,17)</f>
        <v>0.1077</v>
      </c>
      <c r="R304" s="80">
        <f>VLOOKUP($A304,'MG Universe'!$A$2:$S$9990,18)</f>
        <v>8</v>
      </c>
      <c r="S304" s="15">
        <f>VLOOKUP($A304,'MG Universe'!$A$2:$V$9990,19)</f>
        <v>35.229999999999997</v>
      </c>
      <c r="T304" s="15">
        <f>VLOOKUP($A304,'MG Universe'!$A$2:$V$9990,20)</f>
        <v>39451685020</v>
      </c>
      <c r="U304" s="15" t="str">
        <f>VLOOKUP($A304,'MG Universe'!$A$2:$V$9990,21)</f>
        <v>Large</v>
      </c>
      <c r="V304" s="15" t="str">
        <f>VLOOKUP($A304,'MG Universe'!$A$2:$V$9990,22)</f>
        <v>Hospitality</v>
      </c>
    </row>
    <row r="305" spans="1:22" ht="15.75" thickBot="1" x14ac:dyDescent="0.3">
      <c r="A305" s="119" t="s">
        <v>1030</v>
      </c>
      <c r="B305" s="12" t="str">
        <f>VLOOKUP($A305,'MG Universe'!$A$2:$S$9990,2)</f>
        <v>Masco Corp</v>
      </c>
      <c r="C305" s="12" t="str">
        <f>VLOOKUP($A305,'MG Universe'!$A$2:$S$9990,3)</f>
        <v>B-</v>
      </c>
      <c r="D305" s="12" t="str">
        <f>VLOOKUP($A305,'MG Universe'!$A$2:$S$9990,4)</f>
        <v>E</v>
      </c>
      <c r="E305" s="12" t="str">
        <f>VLOOKUP($A305,'MG Universe'!$A$2:$S$9990,5)</f>
        <v>U</v>
      </c>
      <c r="F305" s="13" t="str">
        <f>VLOOKUP($A305,'MG Universe'!$A$2:$S$9990,6)</f>
        <v>EU</v>
      </c>
      <c r="G305" s="77">
        <f>VLOOKUP($A305,'MG Universe'!$A$2:$S$9990,7)</f>
        <v>43227</v>
      </c>
      <c r="H305" s="15">
        <f>VLOOKUP($A305,'MG Universe'!$A$2:$S$9990,8)</f>
        <v>71.150000000000006</v>
      </c>
      <c r="I305" s="15">
        <f>VLOOKUP($A305,'MG Universe'!$A$2:$S$9990,9)</f>
        <v>1.85</v>
      </c>
      <c r="J305" s="15">
        <f>VLOOKUP($A305,'MG Universe'!$A$2:$S$9990,10)</f>
        <v>33.380000000000003</v>
      </c>
      <c r="K305" s="16">
        <f>VLOOKUP($A305,'MG Universe'!$A$2:$S$9990,11)</f>
        <v>0.46910000000000002</v>
      </c>
      <c r="L305" s="78">
        <f>VLOOKUP($A305,'MG Universe'!$A$2:$S$9990,12)</f>
        <v>18.04</v>
      </c>
      <c r="M305" s="16">
        <f>VLOOKUP($A305,'MG Universe'!$A$2:$S$9990,13)</f>
        <v>1.23E-2</v>
      </c>
      <c r="N305" s="79">
        <f>VLOOKUP($A305,'MG Universe'!$A$2:$S$9990,14)</f>
        <v>1.4</v>
      </c>
      <c r="O305" s="79">
        <f>VLOOKUP($A305,'MG Universe'!$A$2:$S$9990,15)</f>
        <v>1.69</v>
      </c>
      <c r="P305" s="15">
        <f>VLOOKUP($A305,'MG Universe'!$A$2:$S$9990,16)</f>
        <v>-8.65</v>
      </c>
      <c r="Q305" s="16">
        <f>VLOOKUP($A305,'MG Universe'!$A$2:$S$9990,17)</f>
        <v>4.7699999999999999E-2</v>
      </c>
      <c r="R305" s="80">
        <f>VLOOKUP($A305,'MG Universe'!$A$2:$S$9990,18)</f>
        <v>1</v>
      </c>
      <c r="S305" s="15">
        <f>VLOOKUP($A305,'MG Universe'!$A$2:$V$9990,19)</f>
        <v>0</v>
      </c>
      <c r="T305" s="15">
        <f>VLOOKUP($A305,'MG Universe'!$A$2:$V$9990,20)</f>
        <v>10197523566</v>
      </c>
      <c r="U305" s="15" t="str">
        <f>VLOOKUP($A305,'MG Universe'!$A$2:$V$9990,21)</f>
        <v>Large</v>
      </c>
      <c r="V305" s="15" t="str">
        <f>VLOOKUP($A305,'MG Universe'!$A$2:$V$9990,22)</f>
        <v>Construction</v>
      </c>
    </row>
    <row r="306" spans="1:22" ht="15.75" thickBot="1" x14ac:dyDescent="0.3">
      <c r="A306" s="119" t="s">
        <v>1032</v>
      </c>
      <c r="B306" s="12" t="str">
        <f>VLOOKUP($A306,'MG Universe'!$A$2:$S$9990,2)</f>
        <v>Mattel, Inc.</v>
      </c>
      <c r="C306" s="12" t="str">
        <f>VLOOKUP($A306,'MG Universe'!$A$2:$S$9990,3)</f>
        <v>D</v>
      </c>
      <c r="D306" s="12" t="str">
        <f>VLOOKUP($A306,'MG Universe'!$A$2:$S$9990,4)</f>
        <v>S</v>
      </c>
      <c r="E306" s="12" t="str">
        <f>VLOOKUP($A306,'MG Universe'!$A$2:$S$9990,5)</f>
        <v>O</v>
      </c>
      <c r="F306" s="13" t="str">
        <f>VLOOKUP($A306,'MG Universe'!$A$2:$S$9990,6)</f>
        <v>SO</v>
      </c>
      <c r="G306" s="77">
        <f>VLOOKUP($A306,'MG Universe'!$A$2:$S$9990,7)</f>
        <v>43277</v>
      </c>
      <c r="H306" s="15">
        <f>VLOOKUP($A306,'MG Universe'!$A$2:$S$9990,8)</f>
        <v>0</v>
      </c>
      <c r="I306" s="15">
        <f>VLOOKUP($A306,'MG Universe'!$A$2:$S$9990,9)</f>
        <v>-0.76</v>
      </c>
      <c r="J306" s="15">
        <f>VLOOKUP($A306,'MG Universe'!$A$2:$S$9990,10)</f>
        <v>12.3</v>
      </c>
      <c r="K306" s="16" t="str">
        <f>VLOOKUP($A306,'MG Universe'!$A$2:$S$9990,11)</f>
        <v>N/A</v>
      </c>
      <c r="L306" s="78" t="str">
        <f>VLOOKUP($A306,'MG Universe'!$A$2:$S$9990,12)</f>
        <v>N/A</v>
      </c>
      <c r="M306" s="16">
        <f>VLOOKUP($A306,'MG Universe'!$A$2:$S$9990,13)</f>
        <v>7.3999999999999996E-2</v>
      </c>
      <c r="N306" s="79">
        <f>VLOOKUP($A306,'MG Universe'!$A$2:$S$9990,14)</f>
        <v>1.4</v>
      </c>
      <c r="O306" s="79">
        <f>VLOOKUP($A306,'MG Universe'!$A$2:$S$9990,15)</f>
        <v>2.25</v>
      </c>
      <c r="P306" s="15">
        <f>VLOOKUP($A306,'MG Universe'!$A$2:$S$9990,16)</f>
        <v>-6.1</v>
      </c>
      <c r="Q306" s="16">
        <f>VLOOKUP($A306,'MG Universe'!$A$2:$S$9990,17)</f>
        <v>-0.1234</v>
      </c>
      <c r="R306" s="80">
        <f>VLOOKUP($A306,'MG Universe'!$A$2:$S$9990,18)</f>
        <v>0</v>
      </c>
      <c r="S306" s="15">
        <f>VLOOKUP($A306,'MG Universe'!$A$2:$V$9990,19)</f>
        <v>0</v>
      </c>
      <c r="T306" s="15">
        <f>VLOOKUP($A306,'MG Universe'!$A$2:$V$9990,20)</f>
        <v>4245357365</v>
      </c>
      <c r="U306" s="15" t="str">
        <f>VLOOKUP($A306,'MG Universe'!$A$2:$V$9990,21)</f>
        <v>Mid</v>
      </c>
      <c r="V306" s="15" t="str">
        <f>VLOOKUP($A306,'MG Universe'!$A$2:$V$9990,22)</f>
        <v>Children's Products</v>
      </c>
    </row>
    <row r="307" spans="1:22" ht="15.75" thickBot="1" x14ac:dyDescent="0.3">
      <c r="A307" s="119" t="s">
        <v>1034</v>
      </c>
      <c r="B307" s="12" t="str">
        <f>VLOOKUP($A307,'MG Universe'!$A$2:$S$9990,2)</f>
        <v>Mcdonald's Corp</v>
      </c>
      <c r="C307" s="12" t="str">
        <f>VLOOKUP($A307,'MG Universe'!$A$2:$S$9990,3)</f>
        <v>B</v>
      </c>
      <c r="D307" s="12" t="str">
        <f>VLOOKUP($A307,'MG Universe'!$A$2:$S$9990,4)</f>
        <v>E</v>
      </c>
      <c r="E307" s="12" t="str">
        <f>VLOOKUP($A307,'MG Universe'!$A$2:$S$9990,5)</f>
        <v>O</v>
      </c>
      <c r="F307" s="13" t="str">
        <f>VLOOKUP($A307,'MG Universe'!$A$2:$S$9990,6)</f>
        <v>EO</v>
      </c>
      <c r="G307" s="77">
        <f>VLOOKUP($A307,'MG Universe'!$A$2:$S$9990,7)</f>
        <v>43421</v>
      </c>
      <c r="H307" s="15">
        <f>VLOOKUP($A307,'MG Universe'!$A$2:$S$9990,8)</f>
        <v>92.85</v>
      </c>
      <c r="I307" s="15">
        <f>VLOOKUP($A307,'MG Universe'!$A$2:$S$9990,9)</f>
        <v>6.26</v>
      </c>
      <c r="J307" s="15">
        <f>VLOOKUP($A307,'MG Universe'!$A$2:$S$9990,10)</f>
        <v>177.55</v>
      </c>
      <c r="K307" s="16">
        <f>VLOOKUP($A307,'MG Universe'!$A$2:$S$9990,11)</f>
        <v>1.9121999999999999</v>
      </c>
      <c r="L307" s="78">
        <f>VLOOKUP($A307,'MG Universe'!$A$2:$S$9990,12)</f>
        <v>28.36</v>
      </c>
      <c r="M307" s="16">
        <f>VLOOKUP($A307,'MG Universe'!$A$2:$S$9990,13)</f>
        <v>2.1600000000000001E-2</v>
      </c>
      <c r="N307" s="79">
        <f>VLOOKUP($A307,'MG Universe'!$A$2:$S$9990,14)</f>
        <v>0.5</v>
      </c>
      <c r="O307" s="79">
        <f>VLOOKUP($A307,'MG Universe'!$A$2:$S$9990,15)</f>
        <v>1.53</v>
      </c>
      <c r="P307" s="15">
        <f>VLOOKUP($A307,'MG Universe'!$A$2:$S$9990,16)</f>
        <v>-45.27</v>
      </c>
      <c r="Q307" s="16">
        <f>VLOOKUP($A307,'MG Universe'!$A$2:$S$9990,17)</f>
        <v>9.9299999999999999E-2</v>
      </c>
      <c r="R307" s="80">
        <f>VLOOKUP($A307,'MG Universe'!$A$2:$S$9990,18)</f>
        <v>20</v>
      </c>
      <c r="S307" s="15">
        <f>VLOOKUP($A307,'MG Universe'!$A$2:$V$9990,19)</f>
        <v>0</v>
      </c>
      <c r="T307" s="15">
        <f>VLOOKUP($A307,'MG Universe'!$A$2:$V$9990,20)</f>
        <v>136875072852</v>
      </c>
      <c r="U307" s="15" t="str">
        <f>VLOOKUP($A307,'MG Universe'!$A$2:$V$9990,21)</f>
        <v>Large</v>
      </c>
      <c r="V307" s="15" t="str">
        <f>VLOOKUP($A307,'MG Universe'!$A$2:$V$9990,22)</f>
        <v>Restaurants</v>
      </c>
    </row>
    <row r="308" spans="1:22" ht="15.75" thickBot="1" x14ac:dyDescent="0.3">
      <c r="A308" s="119" t="s">
        <v>1036</v>
      </c>
      <c r="B308" s="12" t="str">
        <f>VLOOKUP($A308,'MG Universe'!$A$2:$S$9990,2)</f>
        <v>Microchip Technology Inc.</v>
      </c>
      <c r="C308" s="12" t="str">
        <f>VLOOKUP($A308,'MG Universe'!$A$2:$S$9990,3)</f>
        <v>F</v>
      </c>
      <c r="D308" s="12" t="str">
        <f>VLOOKUP($A308,'MG Universe'!$A$2:$S$9990,4)</f>
        <v>S</v>
      </c>
      <c r="E308" s="12" t="str">
        <f>VLOOKUP($A308,'MG Universe'!$A$2:$S$9990,5)</f>
        <v>O</v>
      </c>
      <c r="F308" s="13" t="str">
        <f>VLOOKUP($A308,'MG Universe'!$A$2:$S$9990,6)</f>
        <v>SO</v>
      </c>
      <c r="G308" s="77">
        <f>VLOOKUP($A308,'MG Universe'!$A$2:$S$9990,7)</f>
        <v>43500</v>
      </c>
      <c r="H308" s="15">
        <f>VLOOKUP($A308,'MG Universe'!$A$2:$S$9990,8)</f>
        <v>27.76</v>
      </c>
      <c r="I308" s="15">
        <f>VLOOKUP($A308,'MG Universe'!$A$2:$S$9990,9)</f>
        <v>1.85</v>
      </c>
      <c r="J308" s="15">
        <f>VLOOKUP($A308,'MG Universe'!$A$2:$S$9990,10)</f>
        <v>82.58</v>
      </c>
      <c r="K308" s="16">
        <f>VLOOKUP($A308,'MG Universe'!$A$2:$S$9990,11)</f>
        <v>2.9748000000000001</v>
      </c>
      <c r="L308" s="78">
        <f>VLOOKUP($A308,'MG Universe'!$A$2:$S$9990,12)</f>
        <v>44.64</v>
      </c>
      <c r="M308" s="16">
        <f>VLOOKUP($A308,'MG Universe'!$A$2:$S$9990,13)</f>
        <v>1.7600000000000001E-2</v>
      </c>
      <c r="N308" s="79">
        <f>VLOOKUP($A308,'MG Universe'!$A$2:$S$9990,14)</f>
        <v>1.2</v>
      </c>
      <c r="O308" s="79">
        <f>VLOOKUP($A308,'MG Universe'!$A$2:$S$9990,15)</f>
        <v>1.04</v>
      </c>
      <c r="P308" s="15">
        <f>VLOOKUP($A308,'MG Universe'!$A$2:$S$9990,16)</f>
        <v>-44.96</v>
      </c>
      <c r="Q308" s="16">
        <f>VLOOKUP($A308,'MG Universe'!$A$2:$S$9990,17)</f>
        <v>0.1807</v>
      </c>
      <c r="R308" s="80">
        <f>VLOOKUP($A308,'MG Universe'!$A$2:$S$9990,18)</f>
        <v>17</v>
      </c>
      <c r="S308" s="15">
        <f>VLOOKUP($A308,'MG Universe'!$A$2:$V$9990,19)</f>
        <v>32.58</v>
      </c>
      <c r="T308" s="15">
        <f>VLOOKUP($A308,'MG Universe'!$A$2:$V$9990,20)</f>
        <v>19530996233</v>
      </c>
      <c r="U308" s="15" t="str">
        <f>VLOOKUP($A308,'MG Universe'!$A$2:$V$9990,21)</f>
        <v>Large</v>
      </c>
      <c r="V308" s="15" t="str">
        <f>VLOOKUP($A308,'MG Universe'!$A$2:$V$9990,22)</f>
        <v>IT Hardware</v>
      </c>
    </row>
    <row r="309" spans="1:22" ht="15.75" thickBot="1" x14ac:dyDescent="0.3">
      <c r="A309" s="119" t="s">
        <v>1038</v>
      </c>
      <c r="B309" s="12" t="str">
        <f>VLOOKUP($A309,'MG Universe'!$A$2:$S$9990,2)</f>
        <v>McKesson Corporation</v>
      </c>
      <c r="C309" s="12" t="str">
        <f>VLOOKUP($A309,'MG Universe'!$A$2:$S$9990,3)</f>
        <v>B</v>
      </c>
      <c r="D309" s="12" t="str">
        <f>VLOOKUP($A309,'MG Universe'!$A$2:$S$9990,4)</f>
        <v>D</v>
      </c>
      <c r="E309" s="12" t="str">
        <f>VLOOKUP($A309,'MG Universe'!$A$2:$S$9990,5)</f>
        <v>U</v>
      </c>
      <c r="F309" s="13" t="str">
        <f>VLOOKUP($A309,'MG Universe'!$A$2:$S$9990,6)</f>
        <v>DU</v>
      </c>
      <c r="G309" s="77">
        <f>VLOOKUP($A309,'MG Universe'!$A$2:$S$9990,7)</f>
        <v>43261</v>
      </c>
      <c r="H309" s="15">
        <f>VLOOKUP($A309,'MG Universe'!$A$2:$S$9990,8)</f>
        <v>377.58</v>
      </c>
      <c r="I309" s="15">
        <f>VLOOKUP($A309,'MG Universe'!$A$2:$S$9990,9)</f>
        <v>10.76</v>
      </c>
      <c r="J309" s="15">
        <f>VLOOKUP($A309,'MG Universe'!$A$2:$S$9990,10)</f>
        <v>132.26</v>
      </c>
      <c r="K309" s="16">
        <f>VLOOKUP($A309,'MG Universe'!$A$2:$S$9990,11)</f>
        <v>0.3503</v>
      </c>
      <c r="L309" s="78">
        <f>VLOOKUP($A309,'MG Universe'!$A$2:$S$9990,12)</f>
        <v>12.29</v>
      </c>
      <c r="M309" s="16">
        <f>VLOOKUP($A309,'MG Universe'!$A$2:$S$9990,13)</f>
        <v>9.7999999999999997E-3</v>
      </c>
      <c r="N309" s="79">
        <f>VLOOKUP($A309,'MG Universe'!$A$2:$S$9990,14)</f>
        <v>1.3</v>
      </c>
      <c r="O309" s="79">
        <f>VLOOKUP($A309,'MG Universe'!$A$2:$S$9990,15)</f>
        <v>1.01</v>
      </c>
      <c r="P309" s="15">
        <f>VLOOKUP($A309,'MG Universe'!$A$2:$S$9990,16)</f>
        <v>-64.02</v>
      </c>
      <c r="Q309" s="16">
        <f>VLOOKUP($A309,'MG Universe'!$A$2:$S$9990,17)</f>
        <v>1.9E-2</v>
      </c>
      <c r="R309" s="80">
        <f>VLOOKUP($A309,'MG Universe'!$A$2:$S$9990,18)</f>
        <v>5</v>
      </c>
      <c r="S309" s="15">
        <f>VLOOKUP($A309,'MG Universe'!$A$2:$V$9990,19)</f>
        <v>120.24</v>
      </c>
      <c r="T309" s="15">
        <f>VLOOKUP($A309,'MG Universe'!$A$2:$V$9990,20)</f>
        <v>25370773446</v>
      </c>
      <c r="U309" s="15" t="str">
        <f>VLOOKUP($A309,'MG Universe'!$A$2:$V$9990,21)</f>
        <v>Large</v>
      </c>
      <c r="V309" s="15" t="str">
        <f>VLOOKUP($A309,'MG Universe'!$A$2:$V$9990,22)</f>
        <v>Retail</v>
      </c>
    </row>
    <row r="310" spans="1:22" ht="15.75" thickBot="1" x14ac:dyDescent="0.3">
      <c r="A310" s="119" t="s">
        <v>1040</v>
      </c>
      <c r="B310" s="12" t="str">
        <f>VLOOKUP($A310,'MG Universe'!$A$2:$S$9990,2)</f>
        <v>Moody's Corporation</v>
      </c>
      <c r="C310" s="12" t="str">
        <f>VLOOKUP($A310,'MG Universe'!$A$2:$S$9990,3)</f>
        <v>F</v>
      </c>
      <c r="D310" s="12" t="str">
        <f>VLOOKUP($A310,'MG Universe'!$A$2:$S$9990,4)</f>
        <v>S</v>
      </c>
      <c r="E310" s="12" t="str">
        <f>VLOOKUP($A310,'MG Universe'!$A$2:$S$9990,5)</f>
        <v>O</v>
      </c>
      <c r="F310" s="13" t="str">
        <f>VLOOKUP($A310,'MG Universe'!$A$2:$S$9990,6)</f>
        <v>SO</v>
      </c>
      <c r="G310" s="77">
        <f>VLOOKUP($A310,'MG Universe'!$A$2:$S$9990,7)</f>
        <v>43275</v>
      </c>
      <c r="H310" s="15">
        <f>VLOOKUP($A310,'MG Universe'!$A$2:$S$9990,8)</f>
        <v>106.07</v>
      </c>
      <c r="I310" s="15">
        <f>VLOOKUP($A310,'MG Universe'!$A$2:$S$9990,9)</f>
        <v>5.07</v>
      </c>
      <c r="J310" s="15">
        <f>VLOOKUP($A310,'MG Universe'!$A$2:$S$9990,10)</f>
        <v>160.66999999999999</v>
      </c>
      <c r="K310" s="16">
        <f>VLOOKUP($A310,'MG Universe'!$A$2:$S$9990,11)</f>
        <v>1.5147999999999999</v>
      </c>
      <c r="L310" s="78">
        <f>VLOOKUP($A310,'MG Universe'!$A$2:$S$9990,12)</f>
        <v>31.69</v>
      </c>
      <c r="M310" s="16">
        <f>VLOOKUP($A310,'MG Universe'!$A$2:$S$9990,13)</f>
        <v>9.4999999999999998E-3</v>
      </c>
      <c r="N310" s="79">
        <f>VLOOKUP($A310,'MG Universe'!$A$2:$S$9990,14)</f>
        <v>1.3</v>
      </c>
      <c r="O310" s="79">
        <f>VLOOKUP($A310,'MG Universe'!$A$2:$S$9990,15)</f>
        <v>1.47</v>
      </c>
      <c r="P310" s="15">
        <f>VLOOKUP($A310,'MG Universe'!$A$2:$S$9990,16)</f>
        <v>-29.69</v>
      </c>
      <c r="Q310" s="16">
        <f>VLOOKUP($A310,'MG Universe'!$A$2:$S$9990,17)</f>
        <v>0.11600000000000001</v>
      </c>
      <c r="R310" s="80">
        <f>VLOOKUP($A310,'MG Universe'!$A$2:$S$9990,18)</f>
        <v>8</v>
      </c>
      <c r="S310" s="15">
        <f>VLOOKUP($A310,'MG Universe'!$A$2:$V$9990,19)</f>
        <v>0</v>
      </c>
      <c r="T310" s="15">
        <f>VLOOKUP($A310,'MG Universe'!$A$2:$V$9990,20)</f>
        <v>30784371649</v>
      </c>
      <c r="U310" s="15" t="str">
        <f>VLOOKUP($A310,'MG Universe'!$A$2:$V$9990,21)</f>
        <v>Large</v>
      </c>
      <c r="V310" s="15" t="str">
        <f>VLOOKUP($A310,'MG Universe'!$A$2:$V$9990,22)</f>
        <v>Financial Services</v>
      </c>
    </row>
    <row r="311" spans="1:22" ht="15.75" thickBot="1" x14ac:dyDescent="0.3">
      <c r="A311" s="119" t="s">
        <v>1042</v>
      </c>
      <c r="B311" s="12" t="str">
        <f>VLOOKUP($A311,'MG Universe'!$A$2:$S$9990,2)</f>
        <v>MONDELEZ INTERNATIONAL INC Common Stock</v>
      </c>
      <c r="C311" s="12" t="str">
        <f>VLOOKUP($A311,'MG Universe'!$A$2:$S$9990,3)</f>
        <v>D</v>
      </c>
      <c r="D311" s="12" t="str">
        <f>VLOOKUP($A311,'MG Universe'!$A$2:$S$9990,4)</f>
        <v>S</v>
      </c>
      <c r="E311" s="12" t="str">
        <f>VLOOKUP($A311,'MG Universe'!$A$2:$S$9990,5)</f>
        <v>O</v>
      </c>
      <c r="F311" s="13" t="str">
        <f>VLOOKUP($A311,'MG Universe'!$A$2:$S$9990,6)</f>
        <v>SO</v>
      </c>
      <c r="G311" s="77">
        <f>VLOOKUP($A311,'MG Universe'!$A$2:$S$9990,7)</f>
        <v>43275</v>
      </c>
      <c r="H311" s="15">
        <f>VLOOKUP($A311,'MG Universe'!$A$2:$S$9990,8)</f>
        <v>33.74</v>
      </c>
      <c r="I311" s="15">
        <f>VLOOKUP($A311,'MG Universe'!$A$2:$S$9990,9)</f>
        <v>2.19</v>
      </c>
      <c r="J311" s="15">
        <f>VLOOKUP($A311,'MG Universe'!$A$2:$S$9990,10)</f>
        <v>46.11</v>
      </c>
      <c r="K311" s="16">
        <f>VLOOKUP($A311,'MG Universe'!$A$2:$S$9990,11)</f>
        <v>1.3666</v>
      </c>
      <c r="L311" s="78">
        <f>VLOOKUP($A311,'MG Universe'!$A$2:$S$9990,12)</f>
        <v>21.05</v>
      </c>
      <c r="M311" s="16">
        <f>VLOOKUP($A311,'MG Universe'!$A$2:$S$9990,13)</f>
        <v>1.78E-2</v>
      </c>
      <c r="N311" s="79">
        <f>VLOOKUP($A311,'MG Universe'!$A$2:$S$9990,14)</f>
        <v>0.9</v>
      </c>
      <c r="O311" s="79">
        <f>VLOOKUP($A311,'MG Universe'!$A$2:$S$9990,15)</f>
        <v>0.5</v>
      </c>
      <c r="P311" s="15">
        <f>VLOOKUP($A311,'MG Universe'!$A$2:$S$9990,16)</f>
        <v>-19.66</v>
      </c>
      <c r="Q311" s="16">
        <f>VLOOKUP($A311,'MG Universe'!$A$2:$S$9990,17)</f>
        <v>6.2799999999999995E-2</v>
      </c>
      <c r="R311" s="80">
        <f>VLOOKUP($A311,'MG Universe'!$A$2:$S$9990,18)</f>
        <v>4</v>
      </c>
      <c r="S311" s="15">
        <f>VLOOKUP($A311,'MG Universe'!$A$2:$V$9990,19)</f>
        <v>30.72</v>
      </c>
      <c r="T311" s="15">
        <f>VLOOKUP($A311,'MG Universe'!$A$2:$V$9990,20)</f>
        <v>67036332737</v>
      </c>
      <c r="U311" s="15" t="str">
        <f>VLOOKUP($A311,'MG Universe'!$A$2:$V$9990,21)</f>
        <v>Large</v>
      </c>
      <c r="V311" s="15" t="str">
        <f>VLOOKUP($A311,'MG Universe'!$A$2:$V$9990,22)</f>
        <v>Food Processing</v>
      </c>
    </row>
    <row r="312" spans="1:22" ht="15.75" thickBot="1" x14ac:dyDescent="0.3">
      <c r="A312" s="119" t="s">
        <v>1044</v>
      </c>
      <c r="B312" s="12" t="str">
        <f>VLOOKUP($A312,'MG Universe'!$A$2:$S$9990,2)</f>
        <v>Medtronic PLC</v>
      </c>
      <c r="C312" s="12" t="str">
        <f>VLOOKUP($A312,'MG Universe'!$A$2:$S$9990,3)</f>
        <v>B</v>
      </c>
      <c r="D312" s="12" t="str">
        <f>VLOOKUP($A312,'MG Universe'!$A$2:$S$9990,4)</f>
        <v>E</v>
      </c>
      <c r="E312" s="12" t="str">
        <f>VLOOKUP($A312,'MG Universe'!$A$2:$S$9990,5)</f>
        <v>O</v>
      </c>
      <c r="F312" s="13" t="str">
        <f>VLOOKUP($A312,'MG Universe'!$A$2:$S$9990,6)</f>
        <v>EO</v>
      </c>
      <c r="G312" s="77">
        <f>VLOOKUP($A312,'MG Universe'!$A$2:$S$9990,7)</f>
        <v>43470</v>
      </c>
      <c r="H312" s="15">
        <f>VLOOKUP($A312,'MG Universe'!$A$2:$S$9990,8)</f>
        <v>32.29</v>
      </c>
      <c r="I312" s="15">
        <f>VLOOKUP($A312,'MG Universe'!$A$2:$S$9990,9)</f>
        <v>3.11</v>
      </c>
      <c r="J312" s="15">
        <f>VLOOKUP($A312,'MG Universe'!$A$2:$S$9990,10)</f>
        <v>87.81</v>
      </c>
      <c r="K312" s="16">
        <f>VLOOKUP($A312,'MG Universe'!$A$2:$S$9990,11)</f>
        <v>2.7193999999999998</v>
      </c>
      <c r="L312" s="78">
        <f>VLOOKUP($A312,'MG Universe'!$A$2:$S$9990,12)</f>
        <v>28.23</v>
      </c>
      <c r="M312" s="16">
        <f>VLOOKUP($A312,'MG Universe'!$A$2:$S$9990,13)</f>
        <v>2.1000000000000001E-2</v>
      </c>
      <c r="N312" s="79">
        <f>VLOOKUP($A312,'MG Universe'!$A$2:$S$9990,14)</f>
        <v>0.8</v>
      </c>
      <c r="O312" s="79">
        <f>VLOOKUP($A312,'MG Universe'!$A$2:$S$9990,15)</f>
        <v>2.56</v>
      </c>
      <c r="P312" s="15">
        <f>VLOOKUP($A312,'MG Universe'!$A$2:$S$9990,16)</f>
        <v>-12.33</v>
      </c>
      <c r="Q312" s="16">
        <f>VLOOKUP($A312,'MG Universe'!$A$2:$S$9990,17)</f>
        <v>9.8699999999999996E-2</v>
      </c>
      <c r="R312" s="80">
        <f>VLOOKUP($A312,'MG Universe'!$A$2:$S$9990,18)</f>
        <v>20</v>
      </c>
      <c r="S312" s="15">
        <f>VLOOKUP($A312,'MG Universe'!$A$2:$V$9990,19)</f>
        <v>60.27</v>
      </c>
      <c r="T312" s="15">
        <f>VLOOKUP($A312,'MG Universe'!$A$2:$V$9990,20)</f>
        <v>117932778171</v>
      </c>
      <c r="U312" s="15" t="str">
        <f>VLOOKUP($A312,'MG Universe'!$A$2:$V$9990,21)</f>
        <v>Large</v>
      </c>
      <c r="V312" s="15" t="str">
        <f>VLOOKUP($A312,'MG Universe'!$A$2:$V$9990,22)</f>
        <v>Medical</v>
      </c>
    </row>
    <row r="313" spans="1:22" ht="15.75" thickBot="1" x14ac:dyDescent="0.3">
      <c r="A313" s="119" t="s">
        <v>1046</v>
      </c>
      <c r="B313" s="12" t="str">
        <f>VLOOKUP($A313,'MG Universe'!$A$2:$S$9990,2)</f>
        <v>Metlife Inc</v>
      </c>
      <c r="C313" s="12" t="str">
        <f>VLOOKUP($A313,'MG Universe'!$A$2:$S$9990,3)</f>
        <v>C</v>
      </c>
      <c r="D313" s="12" t="str">
        <f>VLOOKUP($A313,'MG Universe'!$A$2:$S$9990,4)</f>
        <v>S</v>
      </c>
      <c r="E313" s="12" t="str">
        <f>VLOOKUP($A313,'MG Universe'!$A$2:$S$9990,5)</f>
        <v>O</v>
      </c>
      <c r="F313" s="13" t="str">
        <f>VLOOKUP($A313,'MG Universe'!$A$2:$S$9990,6)</f>
        <v>SO</v>
      </c>
      <c r="G313" s="77">
        <f>VLOOKUP($A313,'MG Universe'!$A$2:$S$9990,7)</f>
        <v>43472</v>
      </c>
      <c r="H313" s="15">
        <f>VLOOKUP($A313,'MG Universe'!$A$2:$S$9990,8)</f>
        <v>20.100000000000001</v>
      </c>
      <c r="I313" s="15">
        <f>VLOOKUP($A313,'MG Universe'!$A$2:$S$9990,9)</f>
        <v>3.43</v>
      </c>
      <c r="J313" s="15">
        <f>VLOOKUP($A313,'MG Universe'!$A$2:$S$9990,10)</f>
        <v>45.16</v>
      </c>
      <c r="K313" s="16">
        <f>VLOOKUP($A313,'MG Universe'!$A$2:$S$9990,11)</f>
        <v>2.2467999999999999</v>
      </c>
      <c r="L313" s="78">
        <f>VLOOKUP($A313,'MG Universe'!$A$2:$S$9990,12)</f>
        <v>13.17</v>
      </c>
      <c r="M313" s="16">
        <f>VLOOKUP($A313,'MG Universe'!$A$2:$S$9990,13)</f>
        <v>3.5400000000000001E-2</v>
      </c>
      <c r="N313" s="79">
        <f>VLOOKUP($A313,'MG Universe'!$A$2:$S$9990,14)</f>
        <v>1.2</v>
      </c>
      <c r="O313" s="79" t="str">
        <f>VLOOKUP($A313,'MG Universe'!$A$2:$S$9990,15)</f>
        <v>N/A</v>
      </c>
      <c r="P313" s="15" t="str">
        <f>VLOOKUP($A313,'MG Universe'!$A$2:$S$9990,16)</f>
        <v>N/A</v>
      </c>
      <c r="Q313" s="16">
        <f>VLOOKUP($A313,'MG Universe'!$A$2:$S$9990,17)</f>
        <v>2.3300000000000001E-2</v>
      </c>
      <c r="R313" s="80">
        <f>VLOOKUP($A313,'MG Universe'!$A$2:$S$9990,18)</f>
        <v>5</v>
      </c>
      <c r="S313" s="15">
        <f>VLOOKUP($A313,'MG Universe'!$A$2:$V$9990,19)</f>
        <v>71.760000000000005</v>
      </c>
      <c r="T313" s="15">
        <f>VLOOKUP($A313,'MG Universe'!$A$2:$V$9990,20)</f>
        <v>44565608445</v>
      </c>
      <c r="U313" s="15" t="str">
        <f>VLOOKUP($A313,'MG Universe'!$A$2:$V$9990,21)</f>
        <v>Large</v>
      </c>
      <c r="V313" s="15" t="str">
        <f>VLOOKUP($A313,'MG Universe'!$A$2:$V$9990,22)</f>
        <v>Insurance</v>
      </c>
    </row>
    <row r="314" spans="1:22" ht="15.75" thickBot="1" x14ac:dyDescent="0.3">
      <c r="A314" s="119" t="s">
        <v>1048</v>
      </c>
      <c r="B314" s="12" t="str">
        <f>VLOOKUP($A314,'MG Universe'!$A$2:$S$9990,2)</f>
        <v>MGM Resorts International</v>
      </c>
      <c r="C314" s="12" t="str">
        <f>VLOOKUP($A314,'MG Universe'!$A$2:$S$9990,3)</f>
        <v>C-</v>
      </c>
      <c r="D314" s="12" t="str">
        <f>VLOOKUP($A314,'MG Universe'!$A$2:$S$9990,4)</f>
        <v>S</v>
      </c>
      <c r="E314" s="12" t="str">
        <f>VLOOKUP($A314,'MG Universe'!$A$2:$S$9990,5)</f>
        <v>U</v>
      </c>
      <c r="F314" s="13" t="str">
        <f>VLOOKUP($A314,'MG Universe'!$A$2:$S$9990,6)</f>
        <v>SU</v>
      </c>
      <c r="G314" s="77">
        <f>VLOOKUP($A314,'MG Universe'!$A$2:$S$9990,7)</f>
        <v>43472</v>
      </c>
      <c r="H314" s="15">
        <f>VLOOKUP($A314,'MG Universe'!$A$2:$S$9990,8)</f>
        <v>54.98</v>
      </c>
      <c r="I314" s="15">
        <f>VLOOKUP($A314,'MG Universe'!$A$2:$S$9990,9)</f>
        <v>1.43</v>
      </c>
      <c r="J314" s="15">
        <f>VLOOKUP($A314,'MG Universe'!$A$2:$S$9990,10)</f>
        <v>29.55</v>
      </c>
      <c r="K314" s="16">
        <f>VLOOKUP($A314,'MG Universe'!$A$2:$S$9990,11)</f>
        <v>0.53749999999999998</v>
      </c>
      <c r="L314" s="78">
        <f>VLOOKUP($A314,'MG Universe'!$A$2:$S$9990,12)</f>
        <v>20.66</v>
      </c>
      <c r="M314" s="16">
        <f>VLOOKUP($A314,'MG Universe'!$A$2:$S$9990,13)</f>
        <v>1.49E-2</v>
      </c>
      <c r="N314" s="79">
        <f>VLOOKUP($A314,'MG Universe'!$A$2:$S$9990,14)</f>
        <v>1.5</v>
      </c>
      <c r="O314" s="79">
        <f>VLOOKUP($A314,'MG Universe'!$A$2:$S$9990,15)</f>
        <v>0.74</v>
      </c>
      <c r="P314" s="15">
        <f>VLOOKUP($A314,'MG Universe'!$A$2:$S$9990,16)</f>
        <v>-31.49</v>
      </c>
      <c r="Q314" s="16">
        <f>VLOOKUP($A314,'MG Universe'!$A$2:$S$9990,17)</f>
        <v>6.08E-2</v>
      </c>
      <c r="R314" s="80">
        <f>VLOOKUP($A314,'MG Universe'!$A$2:$S$9990,18)</f>
        <v>1</v>
      </c>
      <c r="S314" s="15">
        <f>VLOOKUP($A314,'MG Universe'!$A$2:$V$9990,19)</f>
        <v>15.96</v>
      </c>
      <c r="T314" s="15">
        <f>VLOOKUP($A314,'MG Universe'!$A$2:$V$9990,20)</f>
        <v>15855643090</v>
      </c>
      <c r="U314" s="15" t="str">
        <f>VLOOKUP($A314,'MG Universe'!$A$2:$V$9990,21)</f>
        <v>Large</v>
      </c>
      <c r="V314" s="15" t="str">
        <f>VLOOKUP($A314,'MG Universe'!$A$2:$V$9990,22)</f>
        <v>Casinos</v>
      </c>
    </row>
    <row r="315" spans="1:22" ht="15.75" thickBot="1" x14ac:dyDescent="0.3">
      <c r="A315" s="119" t="s">
        <v>1051</v>
      </c>
      <c r="B315" s="12" t="str">
        <f>VLOOKUP($A315,'MG Universe'!$A$2:$S$9990,2)</f>
        <v>Mohawk Industries, Inc.</v>
      </c>
      <c r="C315" s="12" t="str">
        <f>VLOOKUP($A315,'MG Universe'!$A$2:$S$9990,3)</f>
        <v>B+</v>
      </c>
      <c r="D315" s="12" t="str">
        <f>VLOOKUP($A315,'MG Universe'!$A$2:$S$9990,4)</f>
        <v>E</v>
      </c>
      <c r="E315" s="12" t="str">
        <f>VLOOKUP($A315,'MG Universe'!$A$2:$S$9990,5)</f>
        <v>U</v>
      </c>
      <c r="F315" s="13" t="str">
        <f>VLOOKUP($A315,'MG Universe'!$A$2:$S$9990,6)</f>
        <v>EU</v>
      </c>
      <c r="G315" s="77">
        <f>VLOOKUP($A315,'MG Universe'!$A$2:$S$9990,7)</f>
        <v>43235</v>
      </c>
      <c r="H315" s="15">
        <f>VLOOKUP($A315,'MG Universe'!$A$2:$S$9990,8)</f>
        <v>485.69</v>
      </c>
      <c r="I315" s="15">
        <f>VLOOKUP($A315,'MG Universe'!$A$2:$S$9990,9)</f>
        <v>12.62</v>
      </c>
      <c r="J315" s="15">
        <f>VLOOKUP($A315,'MG Universe'!$A$2:$S$9990,10)</f>
        <v>127.88</v>
      </c>
      <c r="K315" s="16">
        <f>VLOOKUP($A315,'MG Universe'!$A$2:$S$9990,11)</f>
        <v>0.26329999999999998</v>
      </c>
      <c r="L315" s="78">
        <f>VLOOKUP($A315,'MG Universe'!$A$2:$S$9990,12)</f>
        <v>10.130000000000001</v>
      </c>
      <c r="M315" s="16">
        <f>VLOOKUP($A315,'MG Universe'!$A$2:$S$9990,13)</f>
        <v>0</v>
      </c>
      <c r="N315" s="79">
        <f>VLOOKUP($A315,'MG Universe'!$A$2:$S$9990,14)</f>
        <v>1.5</v>
      </c>
      <c r="O315" s="79">
        <f>VLOOKUP($A315,'MG Universe'!$A$2:$S$9990,15)</f>
        <v>1.54</v>
      </c>
      <c r="P315" s="15">
        <f>VLOOKUP($A315,'MG Universe'!$A$2:$S$9990,16)</f>
        <v>-12.35</v>
      </c>
      <c r="Q315" s="16">
        <f>VLOOKUP($A315,'MG Universe'!$A$2:$S$9990,17)</f>
        <v>8.2000000000000007E-3</v>
      </c>
      <c r="R315" s="80">
        <f>VLOOKUP($A315,'MG Universe'!$A$2:$S$9990,18)</f>
        <v>0</v>
      </c>
      <c r="S315" s="15">
        <f>VLOOKUP($A315,'MG Universe'!$A$2:$V$9990,19)</f>
        <v>180.11</v>
      </c>
      <c r="T315" s="15">
        <f>VLOOKUP($A315,'MG Universe'!$A$2:$V$9990,20)</f>
        <v>9488567916</v>
      </c>
      <c r="U315" s="15" t="str">
        <f>VLOOKUP($A315,'MG Universe'!$A$2:$V$9990,21)</f>
        <v>Mid</v>
      </c>
      <c r="V315" s="15" t="str">
        <f>VLOOKUP($A315,'MG Universe'!$A$2:$V$9990,22)</f>
        <v>Construction</v>
      </c>
    </row>
    <row r="316" spans="1:22" ht="15.75" thickBot="1" x14ac:dyDescent="0.3">
      <c r="A316" s="119" t="s">
        <v>1053</v>
      </c>
      <c r="B316" s="12" t="str">
        <f>VLOOKUP($A316,'MG Universe'!$A$2:$S$9990,2)</f>
        <v>MCCORMICK &amp; CO /SH NV</v>
      </c>
      <c r="C316" s="12" t="str">
        <f>VLOOKUP($A316,'MG Universe'!$A$2:$S$9990,3)</f>
        <v>D+</v>
      </c>
      <c r="D316" s="12" t="str">
        <f>VLOOKUP($A316,'MG Universe'!$A$2:$S$9990,4)</f>
        <v>S</v>
      </c>
      <c r="E316" s="12" t="str">
        <f>VLOOKUP($A316,'MG Universe'!$A$2:$S$9990,5)</f>
        <v>O</v>
      </c>
      <c r="F316" s="13" t="str">
        <f>VLOOKUP($A316,'MG Universe'!$A$2:$S$9990,6)</f>
        <v>SO</v>
      </c>
      <c r="G316" s="77">
        <f>VLOOKUP($A316,'MG Universe'!$A$2:$S$9990,7)</f>
        <v>43223</v>
      </c>
      <c r="H316" s="15">
        <f>VLOOKUP($A316,'MG Universe'!$A$2:$S$9990,8)</f>
        <v>69.760000000000005</v>
      </c>
      <c r="I316" s="15">
        <f>VLOOKUP($A316,'MG Universe'!$A$2:$S$9990,9)</f>
        <v>3.97</v>
      </c>
      <c r="J316" s="15">
        <f>VLOOKUP($A316,'MG Universe'!$A$2:$S$9990,10)</f>
        <v>121.78</v>
      </c>
      <c r="K316" s="16">
        <f>VLOOKUP($A316,'MG Universe'!$A$2:$S$9990,11)</f>
        <v>1.7457</v>
      </c>
      <c r="L316" s="78">
        <f>VLOOKUP($A316,'MG Universe'!$A$2:$S$9990,12)</f>
        <v>30.68</v>
      </c>
      <c r="M316" s="16">
        <f>VLOOKUP($A316,'MG Universe'!$A$2:$S$9990,13)</f>
        <v>1.54E-2</v>
      </c>
      <c r="N316" s="79">
        <f>VLOOKUP($A316,'MG Universe'!$A$2:$S$9990,14)</f>
        <v>0.2</v>
      </c>
      <c r="O316" s="79">
        <f>VLOOKUP($A316,'MG Universe'!$A$2:$S$9990,15)</f>
        <v>0.86</v>
      </c>
      <c r="P316" s="15">
        <f>VLOOKUP($A316,'MG Universe'!$A$2:$S$9990,16)</f>
        <v>-42.87</v>
      </c>
      <c r="Q316" s="16">
        <f>VLOOKUP($A316,'MG Universe'!$A$2:$S$9990,17)</f>
        <v>0.1109</v>
      </c>
      <c r="R316" s="80">
        <f>VLOOKUP($A316,'MG Universe'!$A$2:$S$9990,18)</f>
        <v>20</v>
      </c>
      <c r="S316" s="15">
        <f>VLOOKUP($A316,'MG Universe'!$A$2:$V$9990,19)</f>
        <v>46.04</v>
      </c>
      <c r="T316" s="15">
        <f>VLOOKUP($A316,'MG Universe'!$A$2:$V$9990,20)</f>
        <v>16101885396</v>
      </c>
      <c r="U316" s="15" t="str">
        <f>VLOOKUP($A316,'MG Universe'!$A$2:$V$9990,21)</f>
        <v>Large</v>
      </c>
      <c r="V316" s="15" t="str">
        <f>VLOOKUP($A316,'MG Universe'!$A$2:$V$9990,22)</f>
        <v>Food Processing</v>
      </c>
    </row>
    <row r="317" spans="1:22" ht="15.75" thickBot="1" x14ac:dyDescent="0.3">
      <c r="A317" s="119" t="s">
        <v>1055</v>
      </c>
      <c r="B317" s="12" t="str">
        <f>VLOOKUP($A317,'MG Universe'!$A$2:$S$9990,2)</f>
        <v>Martin Marietta Materials, Inc.</v>
      </c>
      <c r="C317" s="12" t="str">
        <f>VLOOKUP($A317,'MG Universe'!$A$2:$S$9990,3)</f>
        <v>C+</v>
      </c>
      <c r="D317" s="12" t="str">
        <f>VLOOKUP($A317,'MG Universe'!$A$2:$S$9990,4)</f>
        <v>E</v>
      </c>
      <c r="E317" s="12" t="str">
        <f>VLOOKUP($A317,'MG Universe'!$A$2:$S$9990,5)</f>
        <v>U</v>
      </c>
      <c r="F317" s="13" t="str">
        <f>VLOOKUP($A317,'MG Universe'!$A$2:$S$9990,6)</f>
        <v>EU</v>
      </c>
      <c r="G317" s="77">
        <f>VLOOKUP($A317,'MG Universe'!$A$2:$S$9990,7)</f>
        <v>43221</v>
      </c>
      <c r="H317" s="15">
        <f>VLOOKUP($A317,'MG Universe'!$A$2:$S$9990,8)</f>
        <v>297.55</v>
      </c>
      <c r="I317" s="15">
        <f>VLOOKUP($A317,'MG Universe'!$A$2:$S$9990,9)</f>
        <v>7.73</v>
      </c>
      <c r="J317" s="15">
        <f>VLOOKUP($A317,'MG Universe'!$A$2:$S$9990,10)</f>
        <v>185.96</v>
      </c>
      <c r="K317" s="16">
        <f>VLOOKUP($A317,'MG Universe'!$A$2:$S$9990,11)</f>
        <v>0.625</v>
      </c>
      <c r="L317" s="78">
        <f>VLOOKUP($A317,'MG Universe'!$A$2:$S$9990,12)</f>
        <v>24.06</v>
      </c>
      <c r="M317" s="16">
        <f>VLOOKUP($A317,'MG Universe'!$A$2:$S$9990,13)</f>
        <v>9.1999999999999998E-3</v>
      </c>
      <c r="N317" s="79">
        <f>VLOOKUP($A317,'MG Universe'!$A$2:$S$9990,14)</f>
        <v>1.2</v>
      </c>
      <c r="O317" s="79">
        <f>VLOOKUP($A317,'MG Universe'!$A$2:$S$9990,15)</f>
        <v>3.79</v>
      </c>
      <c r="P317" s="15">
        <f>VLOOKUP($A317,'MG Universe'!$A$2:$S$9990,16)</f>
        <v>-26.6</v>
      </c>
      <c r="Q317" s="16">
        <f>VLOOKUP($A317,'MG Universe'!$A$2:$S$9990,17)</f>
        <v>7.7799999999999994E-2</v>
      </c>
      <c r="R317" s="80">
        <f>VLOOKUP($A317,'MG Universe'!$A$2:$S$9990,18)</f>
        <v>2</v>
      </c>
      <c r="S317" s="15">
        <f>VLOOKUP($A317,'MG Universe'!$A$2:$V$9990,19)</f>
        <v>115.39</v>
      </c>
      <c r="T317" s="15">
        <f>VLOOKUP($A317,'MG Universe'!$A$2:$V$9990,20)</f>
        <v>11661923941</v>
      </c>
      <c r="U317" s="15" t="str">
        <f>VLOOKUP($A317,'MG Universe'!$A$2:$V$9990,21)</f>
        <v>Large</v>
      </c>
      <c r="V317" s="15" t="str">
        <f>VLOOKUP($A317,'MG Universe'!$A$2:$V$9990,22)</f>
        <v>Construction</v>
      </c>
    </row>
    <row r="318" spans="1:22" ht="15.75" thickBot="1" x14ac:dyDescent="0.3">
      <c r="A318" s="119" t="s">
        <v>1057</v>
      </c>
      <c r="B318" s="12" t="str">
        <f>VLOOKUP($A318,'MG Universe'!$A$2:$S$9990,2)</f>
        <v>Marsh &amp; McLennan Companies, Inc.</v>
      </c>
      <c r="C318" s="12" t="str">
        <f>VLOOKUP($A318,'MG Universe'!$A$2:$S$9990,3)</f>
        <v>F</v>
      </c>
      <c r="D318" s="12" t="str">
        <f>VLOOKUP($A318,'MG Universe'!$A$2:$S$9990,4)</f>
        <v>S</v>
      </c>
      <c r="E318" s="12" t="str">
        <f>VLOOKUP($A318,'MG Universe'!$A$2:$S$9990,5)</f>
        <v>O</v>
      </c>
      <c r="F318" s="13" t="str">
        <f>VLOOKUP($A318,'MG Universe'!$A$2:$S$9990,6)</f>
        <v>SO</v>
      </c>
      <c r="G318" s="77">
        <f>VLOOKUP($A318,'MG Universe'!$A$2:$S$9990,7)</f>
        <v>43490</v>
      </c>
      <c r="H318" s="15">
        <f>VLOOKUP($A318,'MG Universe'!$A$2:$S$9990,8)</f>
        <v>71.48</v>
      </c>
      <c r="I318" s="15">
        <f>VLOOKUP($A318,'MG Universe'!$A$2:$S$9990,9)</f>
        <v>3.31</v>
      </c>
      <c r="J318" s="15">
        <f>VLOOKUP($A318,'MG Universe'!$A$2:$S$9990,10)</f>
        <v>91.87</v>
      </c>
      <c r="K318" s="16">
        <f>VLOOKUP($A318,'MG Universe'!$A$2:$S$9990,11)</f>
        <v>1.2853000000000001</v>
      </c>
      <c r="L318" s="78">
        <f>VLOOKUP($A318,'MG Universe'!$A$2:$S$9990,12)</f>
        <v>27.76</v>
      </c>
      <c r="M318" s="16">
        <f>VLOOKUP($A318,'MG Universe'!$A$2:$S$9990,13)</f>
        <v>1.5599999999999999E-2</v>
      </c>
      <c r="N318" s="79">
        <f>VLOOKUP($A318,'MG Universe'!$A$2:$S$9990,14)</f>
        <v>0.9</v>
      </c>
      <c r="O318" s="79">
        <f>VLOOKUP($A318,'MG Universe'!$A$2:$S$9990,15)</f>
        <v>1.26</v>
      </c>
      <c r="P318" s="15">
        <f>VLOOKUP($A318,'MG Universe'!$A$2:$S$9990,16)</f>
        <v>-14.95</v>
      </c>
      <c r="Q318" s="16">
        <f>VLOOKUP($A318,'MG Universe'!$A$2:$S$9990,17)</f>
        <v>9.6299999999999997E-2</v>
      </c>
      <c r="R318" s="80">
        <f>VLOOKUP($A318,'MG Universe'!$A$2:$S$9990,18)</f>
        <v>8</v>
      </c>
      <c r="S318" s="15">
        <f>VLOOKUP($A318,'MG Universe'!$A$2:$V$9990,19)</f>
        <v>35.49</v>
      </c>
      <c r="T318" s="15">
        <f>VLOOKUP($A318,'MG Universe'!$A$2:$V$9990,20)</f>
        <v>46302481384</v>
      </c>
      <c r="U318" s="15" t="str">
        <f>VLOOKUP($A318,'MG Universe'!$A$2:$V$9990,21)</f>
        <v>Large</v>
      </c>
      <c r="V318" s="15" t="str">
        <f>VLOOKUP($A318,'MG Universe'!$A$2:$V$9990,22)</f>
        <v>Financial Services</v>
      </c>
    </row>
    <row r="319" spans="1:22" ht="15.75" thickBot="1" x14ac:dyDescent="0.3">
      <c r="A319" s="119" t="s">
        <v>1059</v>
      </c>
      <c r="B319" s="12" t="str">
        <f>VLOOKUP($A319,'MG Universe'!$A$2:$S$9990,2)</f>
        <v>3M Co</v>
      </c>
      <c r="C319" s="12" t="str">
        <f>VLOOKUP($A319,'MG Universe'!$A$2:$S$9990,3)</f>
        <v>B-</v>
      </c>
      <c r="D319" s="12" t="str">
        <f>VLOOKUP($A319,'MG Universe'!$A$2:$S$9990,4)</f>
        <v>E</v>
      </c>
      <c r="E319" s="12" t="str">
        <f>VLOOKUP($A319,'MG Universe'!$A$2:$S$9990,5)</f>
        <v>O</v>
      </c>
      <c r="F319" s="13" t="str">
        <f>VLOOKUP($A319,'MG Universe'!$A$2:$S$9990,6)</f>
        <v>EO</v>
      </c>
      <c r="G319" s="77">
        <f>VLOOKUP($A319,'MG Universe'!$A$2:$S$9990,7)</f>
        <v>43414</v>
      </c>
      <c r="H319" s="15">
        <f>VLOOKUP($A319,'MG Universe'!$A$2:$S$9990,8)</f>
        <v>134.1</v>
      </c>
      <c r="I319" s="15">
        <f>VLOOKUP($A319,'MG Universe'!$A$2:$S$9990,9)</f>
        <v>8.4</v>
      </c>
      <c r="J319" s="15">
        <f>VLOOKUP($A319,'MG Universe'!$A$2:$S$9990,10)</f>
        <v>200.21</v>
      </c>
      <c r="K319" s="16">
        <f>VLOOKUP($A319,'MG Universe'!$A$2:$S$9990,11)</f>
        <v>1.4930000000000001</v>
      </c>
      <c r="L319" s="78">
        <f>VLOOKUP($A319,'MG Universe'!$A$2:$S$9990,12)</f>
        <v>23.83</v>
      </c>
      <c r="M319" s="16">
        <f>VLOOKUP($A319,'MG Universe'!$A$2:$S$9990,13)</f>
        <v>2.35E-2</v>
      </c>
      <c r="N319" s="79">
        <f>VLOOKUP($A319,'MG Universe'!$A$2:$S$9990,14)</f>
        <v>1.1000000000000001</v>
      </c>
      <c r="O319" s="79">
        <f>VLOOKUP($A319,'MG Universe'!$A$2:$S$9990,15)</f>
        <v>1.97</v>
      </c>
      <c r="P319" s="15">
        <f>VLOOKUP($A319,'MG Universe'!$A$2:$S$9990,16)</f>
        <v>-20.96</v>
      </c>
      <c r="Q319" s="16">
        <f>VLOOKUP($A319,'MG Universe'!$A$2:$S$9990,17)</f>
        <v>7.6700000000000004E-2</v>
      </c>
      <c r="R319" s="80">
        <f>VLOOKUP($A319,'MG Universe'!$A$2:$S$9990,18)</f>
        <v>20</v>
      </c>
      <c r="S319" s="15">
        <f>VLOOKUP($A319,'MG Universe'!$A$2:$V$9990,19)</f>
        <v>64.19</v>
      </c>
      <c r="T319" s="15">
        <f>VLOOKUP($A319,'MG Universe'!$A$2:$V$9990,20)</f>
        <v>115436084621</v>
      </c>
      <c r="U319" s="15" t="str">
        <f>VLOOKUP($A319,'MG Universe'!$A$2:$V$9990,21)</f>
        <v>Large</v>
      </c>
      <c r="V319" s="15" t="str">
        <f>VLOOKUP($A319,'MG Universe'!$A$2:$V$9990,22)</f>
        <v>Conglomerates</v>
      </c>
    </row>
    <row r="320" spans="1:22" ht="15.75" thickBot="1" x14ac:dyDescent="0.3">
      <c r="A320" s="119" t="s">
        <v>1065</v>
      </c>
      <c r="B320" s="12" t="str">
        <f>VLOOKUP($A320,'MG Universe'!$A$2:$S$9990,2)</f>
        <v>Monster Beverage Corp</v>
      </c>
      <c r="C320" s="12" t="str">
        <f>VLOOKUP($A320,'MG Universe'!$A$2:$S$9990,3)</f>
        <v>C-</v>
      </c>
      <c r="D320" s="12" t="str">
        <f>VLOOKUP($A320,'MG Universe'!$A$2:$S$9990,4)</f>
        <v>E</v>
      </c>
      <c r="E320" s="12" t="str">
        <f>VLOOKUP($A320,'MG Universe'!$A$2:$S$9990,5)</f>
        <v>O</v>
      </c>
      <c r="F320" s="13" t="str">
        <f>VLOOKUP($A320,'MG Universe'!$A$2:$S$9990,6)</f>
        <v>EO</v>
      </c>
      <c r="G320" s="77">
        <f>VLOOKUP($A320,'MG Universe'!$A$2:$S$9990,7)</f>
        <v>43500</v>
      </c>
      <c r="H320" s="15">
        <f>VLOOKUP($A320,'MG Universe'!$A$2:$S$9990,8)</f>
        <v>51.42</v>
      </c>
      <c r="I320" s="15">
        <f>VLOOKUP($A320,'MG Universe'!$A$2:$S$9990,9)</f>
        <v>1.37</v>
      </c>
      <c r="J320" s="15">
        <f>VLOOKUP($A320,'MG Universe'!$A$2:$S$9990,10)</f>
        <v>58.18</v>
      </c>
      <c r="K320" s="16">
        <f>VLOOKUP($A320,'MG Universe'!$A$2:$S$9990,11)</f>
        <v>1.1315</v>
      </c>
      <c r="L320" s="78">
        <f>VLOOKUP($A320,'MG Universe'!$A$2:$S$9990,12)</f>
        <v>42.47</v>
      </c>
      <c r="M320" s="16">
        <f>VLOOKUP($A320,'MG Universe'!$A$2:$S$9990,13)</f>
        <v>0</v>
      </c>
      <c r="N320" s="79">
        <f>VLOOKUP($A320,'MG Universe'!$A$2:$S$9990,14)</f>
        <v>1.5</v>
      </c>
      <c r="O320" s="79">
        <f>VLOOKUP($A320,'MG Universe'!$A$2:$S$9990,15)</f>
        <v>3.28</v>
      </c>
      <c r="P320" s="15">
        <f>VLOOKUP($A320,'MG Universe'!$A$2:$S$9990,16)</f>
        <v>2.1</v>
      </c>
      <c r="Q320" s="16">
        <f>VLOOKUP($A320,'MG Universe'!$A$2:$S$9990,17)</f>
        <v>0.16980000000000001</v>
      </c>
      <c r="R320" s="80">
        <f>VLOOKUP($A320,'MG Universe'!$A$2:$S$9990,18)</f>
        <v>0</v>
      </c>
      <c r="S320" s="15">
        <f>VLOOKUP($A320,'MG Universe'!$A$2:$V$9990,19)</f>
        <v>16.22</v>
      </c>
      <c r="T320" s="15">
        <f>VLOOKUP($A320,'MG Universe'!$A$2:$V$9990,20)</f>
        <v>32171387508</v>
      </c>
      <c r="U320" s="15" t="str">
        <f>VLOOKUP($A320,'MG Universe'!$A$2:$V$9990,21)</f>
        <v>Large</v>
      </c>
      <c r="V320" s="15" t="str">
        <f>VLOOKUP($A320,'MG Universe'!$A$2:$V$9990,22)</f>
        <v>Food Processing</v>
      </c>
    </row>
    <row r="321" spans="1:22" ht="15.75" thickBot="1" x14ac:dyDescent="0.3">
      <c r="A321" s="119" t="s">
        <v>1067</v>
      </c>
      <c r="B321" s="12" t="str">
        <f>VLOOKUP($A321,'MG Universe'!$A$2:$S$9990,2)</f>
        <v>Altria Group Inc</v>
      </c>
      <c r="C321" s="12" t="str">
        <f>VLOOKUP($A321,'MG Universe'!$A$2:$S$9990,3)</f>
        <v>C</v>
      </c>
      <c r="D321" s="12" t="str">
        <f>VLOOKUP($A321,'MG Universe'!$A$2:$S$9990,4)</f>
        <v>S</v>
      </c>
      <c r="E321" s="12" t="str">
        <f>VLOOKUP($A321,'MG Universe'!$A$2:$S$9990,5)</f>
        <v>U</v>
      </c>
      <c r="F321" s="13" t="str">
        <f>VLOOKUP($A321,'MG Universe'!$A$2:$S$9990,6)</f>
        <v>SU</v>
      </c>
      <c r="G321" s="77">
        <f>VLOOKUP($A321,'MG Universe'!$A$2:$S$9990,7)</f>
        <v>43479</v>
      </c>
      <c r="H321" s="15">
        <f>VLOOKUP($A321,'MG Universe'!$A$2:$S$9990,8)</f>
        <v>181.28</v>
      </c>
      <c r="I321" s="15">
        <f>VLOOKUP($A321,'MG Universe'!$A$2:$S$9990,9)</f>
        <v>4.71</v>
      </c>
      <c r="J321" s="15">
        <f>VLOOKUP($A321,'MG Universe'!$A$2:$S$9990,10)</f>
        <v>49.11</v>
      </c>
      <c r="K321" s="16">
        <f>VLOOKUP($A321,'MG Universe'!$A$2:$S$9990,11)</f>
        <v>0.27089999999999997</v>
      </c>
      <c r="L321" s="78">
        <f>VLOOKUP($A321,'MG Universe'!$A$2:$S$9990,12)</f>
        <v>10.43</v>
      </c>
      <c r="M321" s="16">
        <f>VLOOKUP($A321,'MG Universe'!$A$2:$S$9990,13)</f>
        <v>5.1700000000000003E-2</v>
      </c>
      <c r="N321" s="79">
        <f>VLOOKUP($A321,'MG Universe'!$A$2:$S$9990,14)</f>
        <v>0.4</v>
      </c>
      <c r="O321" s="79">
        <f>VLOOKUP($A321,'MG Universe'!$A$2:$S$9990,15)</f>
        <v>0.6</v>
      </c>
      <c r="P321" s="15">
        <f>VLOOKUP($A321,'MG Universe'!$A$2:$S$9990,16)</f>
        <v>-12.37</v>
      </c>
      <c r="Q321" s="16">
        <f>VLOOKUP($A321,'MG Universe'!$A$2:$S$9990,17)</f>
        <v>9.5999999999999992E-3</v>
      </c>
      <c r="R321" s="80">
        <f>VLOOKUP($A321,'MG Universe'!$A$2:$S$9990,18)</f>
        <v>8</v>
      </c>
      <c r="S321" s="15">
        <f>VLOOKUP($A321,'MG Universe'!$A$2:$V$9990,19)</f>
        <v>26.74</v>
      </c>
      <c r="T321" s="15">
        <f>VLOOKUP($A321,'MG Universe'!$A$2:$V$9990,20)</f>
        <v>92279901096</v>
      </c>
      <c r="U321" s="15" t="str">
        <f>VLOOKUP($A321,'MG Universe'!$A$2:$V$9990,21)</f>
        <v>Large</v>
      </c>
      <c r="V321" s="15" t="str">
        <f>VLOOKUP($A321,'MG Universe'!$A$2:$V$9990,22)</f>
        <v>Alcohol &amp; Tobacco</v>
      </c>
    </row>
    <row r="322" spans="1:22" ht="15.75" thickBot="1" x14ac:dyDescent="0.3">
      <c r="A322" s="119" t="s">
        <v>1069</v>
      </c>
      <c r="B322" s="12" t="str">
        <f>VLOOKUP($A322,'MG Universe'!$A$2:$S$9990,2)</f>
        <v>Mosaic Co</v>
      </c>
      <c r="C322" s="12" t="str">
        <f>VLOOKUP($A322,'MG Universe'!$A$2:$S$9990,3)</f>
        <v>D</v>
      </c>
      <c r="D322" s="12" t="str">
        <f>VLOOKUP($A322,'MG Universe'!$A$2:$S$9990,4)</f>
        <v>S</v>
      </c>
      <c r="E322" s="12" t="str">
        <f>VLOOKUP($A322,'MG Universe'!$A$2:$S$9990,5)</f>
        <v>O</v>
      </c>
      <c r="F322" s="13" t="str">
        <f>VLOOKUP($A322,'MG Universe'!$A$2:$S$9990,6)</f>
        <v>SO</v>
      </c>
      <c r="G322" s="77">
        <f>VLOOKUP($A322,'MG Universe'!$A$2:$S$9990,7)</f>
        <v>43236</v>
      </c>
      <c r="H322" s="15">
        <f>VLOOKUP($A322,'MG Universe'!$A$2:$S$9990,8)</f>
        <v>0</v>
      </c>
      <c r="I322" s="15">
        <f>VLOOKUP($A322,'MG Universe'!$A$2:$S$9990,9)</f>
        <v>1.04</v>
      </c>
      <c r="J322" s="15">
        <f>VLOOKUP($A322,'MG Universe'!$A$2:$S$9990,10)</f>
        <v>31.95</v>
      </c>
      <c r="K322" s="16" t="str">
        <f>VLOOKUP($A322,'MG Universe'!$A$2:$S$9990,11)</f>
        <v>N/A</v>
      </c>
      <c r="L322" s="78">
        <f>VLOOKUP($A322,'MG Universe'!$A$2:$S$9990,12)</f>
        <v>30.72</v>
      </c>
      <c r="M322" s="16">
        <f>VLOOKUP($A322,'MG Universe'!$A$2:$S$9990,13)</f>
        <v>1.8800000000000001E-2</v>
      </c>
      <c r="N322" s="79">
        <f>VLOOKUP($A322,'MG Universe'!$A$2:$S$9990,14)</f>
        <v>1.5</v>
      </c>
      <c r="O322" s="79">
        <f>VLOOKUP($A322,'MG Universe'!$A$2:$S$9990,15)</f>
        <v>1.73</v>
      </c>
      <c r="P322" s="15">
        <f>VLOOKUP($A322,'MG Universe'!$A$2:$S$9990,16)</f>
        <v>-16.03</v>
      </c>
      <c r="Q322" s="16">
        <f>VLOOKUP($A322,'MG Universe'!$A$2:$S$9990,17)</f>
        <v>0.1111</v>
      </c>
      <c r="R322" s="80">
        <f>VLOOKUP($A322,'MG Universe'!$A$2:$S$9990,18)</f>
        <v>0</v>
      </c>
      <c r="S322" s="15">
        <f>VLOOKUP($A322,'MG Universe'!$A$2:$V$9990,19)</f>
        <v>27.2</v>
      </c>
      <c r="T322" s="15">
        <f>VLOOKUP($A322,'MG Universe'!$A$2:$V$9990,20)</f>
        <v>12315773184</v>
      </c>
      <c r="U322" s="15" t="str">
        <f>VLOOKUP($A322,'MG Universe'!$A$2:$V$9990,21)</f>
        <v>Large</v>
      </c>
      <c r="V322" s="15" t="str">
        <f>VLOOKUP($A322,'MG Universe'!$A$2:$V$9990,22)</f>
        <v>Fertilizer</v>
      </c>
    </row>
    <row r="323" spans="1:22" ht="15.75" thickBot="1" x14ac:dyDescent="0.3">
      <c r="A323" s="119" t="s">
        <v>1071</v>
      </c>
      <c r="B323" s="12" t="str">
        <f>VLOOKUP($A323,'MG Universe'!$A$2:$S$9990,2)</f>
        <v>Marathon Petroleum Corp</v>
      </c>
      <c r="C323" s="12" t="str">
        <f>VLOOKUP($A323,'MG Universe'!$A$2:$S$9990,3)</f>
        <v>D+</v>
      </c>
      <c r="D323" s="12" t="str">
        <f>VLOOKUP($A323,'MG Universe'!$A$2:$S$9990,4)</f>
        <v>S</v>
      </c>
      <c r="E323" s="12" t="str">
        <f>VLOOKUP($A323,'MG Universe'!$A$2:$S$9990,5)</f>
        <v>O</v>
      </c>
      <c r="F323" s="13" t="str">
        <f>VLOOKUP($A323,'MG Universe'!$A$2:$S$9990,6)</f>
        <v>SO</v>
      </c>
      <c r="G323" s="77">
        <f>VLOOKUP($A323,'MG Universe'!$A$2:$S$9990,7)</f>
        <v>43202</v>
      </c>
      <c r="H323" s="15">
        <f>VLOOKUP($A323,'MG Universe'!$A$2:$S$9990,8)</f>
        <v>47.77</v>
      </c>
      <c r="I323" s="15">
        <f>VLOOKUP($A323,'MG Universe'!$A$2:$S$9990,9)</f>
        <v>4.21</v>
      </c>
      <c r="J323" s="15">
        <f>VLOOKUP($A323,'MG Universe'!$A$2:$S$9990,10)</f>
        <v>65.91</v>
      </c>
      <c r="K323" s="16">
        <f>VLOOKUP($A323,'MG Universe'!$A$2:$S$9990,11)</f>
        <v>1.3796999999999999</v>
      </c>
      <c r="L323" s="78">
        <f>VLOOKUP($A323,'MG Universe'!$A$2:$S$9990,12)</f>
        <v>15.66</v>
      </c>
      <c r="M323" s="16">
        <f>VLOOKUP($A323,'MG Universe'!$A$2:$S$9990,13)</f>
        <v>2.3099999999999999E-2</v>
      </c>
      <c r="N323" s="79">
        <f>VLOOKUP($A323,'MG Universe'!$A$2:$S$9990,14)</f>
        <v>1.4</v>
      </c>
      <c r="O323" s="79">
        <f>VLOOKUP($A323,'MG Universe'!$A$2:$S$9990,15)</f>
        <v>1.28</v>
      </c>
      <c r="P323" s="15">
        <f>VLOOKUP($A323,'MG Universe'!$A$2:$S$9990,16)</f>
        <v>-43.75</v>
      </c>
      <c r="Q323" s="16">
        <f>VLOOKUP($A323,'MG Universe'!$A$2:$S$9990,17)</f>
        <v>3.5799999999999998E-2</v>
      </c>
      <c r="R323" s="80">
        <f>VLOOKUP($A323,'MG Universe'!$A$2:$S$9990,18)</f>
        <v>7</v>
      </c>
      <c r="S323" s="15">
        <f>VLOOKUP($A323,'MG Universe'!$A$2:$V$9990,19)</f>
        <v>43.78</v>
      </c>
      <c r="T323" s="15">
        <f>VLOOKUP($A323,'MG Universe'!$A$2:$V$9990,20)</f>
        <v>45534189669</v>
      </c>
      <c r="U323" s="15" t="str">
        <f>VLOOKUP($A323,'MG Universe'!$A$2:$V$9990,21)</f>
        <v>Large</v>
      </c>
      <c r="V323" s="15" t="str">
        <f>VLOOKUP($A323,'MG Universe'!$A$2:$V$9990,22)</f>
        <v>Oil &amp; Gas</v>
      </c>
    </row>
    <row r="324" spans="1:22" ht="15.75" thickBot="1" x14ac:dyDescent="0.3">
      <c r="A324" s="119" t="s">
        <v>1073</v>
      </c>
      <c r="B324" s="12" t="str">
        <f>VLOOKUP($A324,'MG Universe'!$A$2:$S$9990,2)</f>
        <v>Merck &amp; Co., Inc.</v>
      </c>
      <c r="C324" s="12" t="str">
        <f>VLOOKUP($A324,'MG Universe'!$A$2:$S$9990,3)</f>
        <v>D</v>
      </c>
      <c r="D324" s="12" t="str">
        <f>VLOOKUP($A324,'MG Universe'!$A$2:$S$9990,4)</f>
        <v>S</v>
      </c>
      <c r="E324" s="12" t="str">
        <f>VLOOKUP($A324,'MG Universe'!$A$2:$S$9990,5)</f>
        <v>O</v>
      </c>
      <c r="F324" s="13" t="str">
        <f>VLOOKUP($A324,'MG Universe'!$A$2:$S$9990,6)</f>
        <v>SO</v>
      </c>
      <c r="G324" s="77">
        <f>VLOOKUP($A324,'MG Universe'!$A$2:$S$9990,7)</f>
        <v>43421</v>
      </c>
      <c r="H324" s="15">
        <f>VLOOKUP($A324,'MG Universe'!$A$2:$S$9990,8)</f>
        <v>2.69</v>
      </c>
      <c r="I324" s="15">
        <f>VLOOKUP($A324,'MG Universe'!$A$2:$S$9990,9)</f>
        <v>1.86</v>
      </c>
      <c r="J324" s="15">
        <f>VLOOKUP($A324,'MG Universe'!$A$2:$S$9990,10)</f>
        <v>76.87</v>
      </c>
      <c r="K324" s="16">
        <f>VLOOKUP($A324,'MG Universe'!$A$2:$S$9990,11)</f>
        <v>28.5762</v>
      </c>
      <c r="L324" s="78">
        <f>VLOOKUP($A324,'MG Universe'!$A$2:$S$9990,12)</f>
        <v>41.33</v>
      </c>
      <c r="M324" s="16">
        <f>VLOOKUP($A324,'MG Universe'!$A$2:$S$9990,13)</f>
        <v>2.46E-2</v>
      </c>
      <c r="N324" s="79">
        <f>VLOOKUP($A324,'MG Universe'!$A$2:$S$9990,14)</f>
        <v>0.6</v>
      </c>
      <c r="O324" s="79">
        <f>VLOOKUP($A324,'MG Universe'!$A$2:$S$9990,15)</f>
        <v>1.44</v>
      </c>
      <c r="P324" s="15">
        <f>VLOOKUP($A324,'MG Universe'!$A$2:$S$9990,16)</f>
        <v>-9.57</v>
      </c>
      <c r="Q324" s="16">
        <f>VLOOKUP($A324,'MG Universe'!$A$2:$S$9990,17)</f>
        <v>0.1641</v>
      </c>
      <c r="R324" s="80">
        <f>VLOOKUP($A324,'MG Universe'!$A$2:$S$9990,18)</f>
        <v>7</v>
      </c>
      <c r="S324" s="15">
        <f>VLOOKUP($A324,'MG Universe'!$A$2:$V$9990,19)</f>
        <v>27.34</v>
      </c>
      <c r="T324" s="15">
        <f>VLOOKUP($A324,'MG Universe'!$A$2:$V$9990,20)</f>
        <v>199890987132</v>
      </c>
      <c r="U324" s="15" t="str">
        <f>VLOOKUP($A324,'MG Universe'!$A$2:$V$9990,21)</f>
        <v>Large</v>
      </c>
      <c r="V324" s="15" t="str">
        <f>VLOOKUP($A324,'MG Universe'!$A$2:$V$9990,22)</f>
        <v>Pharmaceuticals</v>
      </c>
    </row>
    <row r="325" spans="1:22" ht="15.75" thickBot="1" x14ac:dyDescent="0.3">
      <c r="A325" s="119" t="s">
        <v>1075</v>
      </c>
      <c r="B325" s="12" t="str">
        <f>VLOOKUP($A325,'MG Universe'!$A$2:$S$9990,2)</f>
        <v>Marathon Oil Corporation</v>
      </c>
      <c r="C325" s="12" t="str">
        <f>VLOOKUP($A325,'MG Universe'!$A$2:$S$9990,3)</f>
        <v>F</v>
      </c>
      <c r="D325" s="12" t="str">
        <f>VLOOKUP($A325,'MG Universe'!$A$2:$S$9990,4)</f>
        <v>S</v>
      </c>
      <c r="E325" s="12" t="str">
        <f>VLOOKUP($A325,'MG Universe'!$A$2:$S$9990,5)</f>
        <v>O</v>
      </c>
      <c r="F325" s="13" t="str">
        <f>VLOOKUP($A325,'MG Universe'!$A$2:$S$9990,6)</f>
        <v>SO</v>
      </c>
      <c r="G325" s="77">
        <f>VLOOKUP($A325,'MG Universe'!$A$2:$S$9990,7)</f>
        <v>43490</v>
      </c>
      <c r="H325" s="15">
        <f>VLOOKUP($A325,'MG Universe'!$A$2:$S$9990,8)</f>
        <v>0</v>
      </c>
      <c r="I325" s="15">
        <f>VLOOKUP($A325,'MG Universe'!$A$2:$S$9990,9)</f>
        <v>-2.17</v>
      </c>
      <c r="J325" s="15">
        <f>VLOOKUP($A325,'MG Universe'!$A$2:$S$9990,10)</f>
        <v>16.149999999999999</v>
      </c>
      <c r="K325" s="16" t="str">
        <f>VLOOKUP($A325,'MG Universe'!$A$2:$S$9990,11)</f>
        <v>N/A</v>
      </c>
      <c r="L325" s="78" t="str">
        <f>VLOOKUP($A325,'MG Universe'!$A$2:$S$9990,12)</f>
        <v>N/A</v>
      </c>
      <c r="M325" s="16">
        <f>VLOOKUP($A325,'MG Universe'!$A$2:$S$9990,13)</f>
        <v>1.24E-2</v>
      </c>
      <c r="N325" s="79">
        <f>VLOOKUP($A325,'MG Universe'!$A$2:$S$9990,14)</f>
        <v>2.2000000000000002</v>
      </c>
      <c r="O325" s="79">
        <f>VLOOKUP($A325,'MG Universe'!$A$2:$S$9990,15)</f>
        <v>1.43</v>
      </c>
      <c r="P325" s="15">
        <f>VLOOKUP($A325,'MG Universe'!$A$2:$S$9990,16)</f>
        <v>-7.86</v>
      </c>
      <c r="Q325" s="16">
        <f>VLOOKUP($A325,'MG Universe'!$A$2:$S$9990,17)</f>
        <v>-7.9699999999999993E-2</v>
      </c>
      <c r="R325" s="80">
        <f>VLOOKUP($A325,'MG Universe'!$A$2:$S$9990,18)</f>
        <v>0</v>
      </c>
      <c r="S325" s="15">
        <f>VLOOKUP($A325,'MG Universe'!$A$2:$V$9990,19)</f>
        <v>16.13</v>
      </c>
      <c r="T325" s="15">
        <f>VLOOKUP($A325,'MG Universe'!$A$2:$V$9990,20)</f>
        <v>13425107082</v>
      </c>
      <c r="U325" s="15" t="str">
        <f>VLOOKUP($A325,'MG Universe'!$A$2:$V$9990,21)</f>
        <v>Large</v>
      </c>
      <c r="V325" s="15" t="str">
        <f>VLOOKUP($A325,'MG Universe'!$A$2:$V$9990,22)</f>
        <v>Oil &amp; Gas</v>
      </c>
    </row>
    <row r="326" spans="1:22" ht="15.75" thickBot="1" x14ac:dyDescent="0.3">
      <c r="A326" s="119" t="s">
        <v>1077</v>
      </c>
      <c r="B326" s="12" t="str">
        <f>VLOOKUP($A326,'MG Universe'!$A$2:$S$9990,2)</f>
        <v>Morgan Stanley</v>
      </c>
      <c r="C326" s="12" t="str">
        <f>VLOOKUP($A326,'MG Universe'!$A$2:$S$9990,3)</f>
        <v>A-</v>
      </c>
      <c r="D326" s="12" t="str">
        <f>VLOOKUP($A326,'MG Universe'!$A$2:$S$9990,4)</f>
        <v>E</v>
      </c>
      <c r="E326" s="12" t="str">
        <f>VLOOKUP($A326,'MG Universe'!$A$2:$S$9990,5)</f>
        <v>U</v>
      </c>
      <c r="F326" s="13" t="str">
        <f>VLOOKUP($A326,'MG Universe'!$A$2:$S$9990,6)</f>
        <v>EU</v>
      </c>
      <c r="G326" s="77">
        <f>VLOOKUP($A326,'MG Universe'!$A$2:$S$9990,7)</f>
        <v>43479</v>
      </c>
      <c r="H326" s="15">
        <f>VLOOKUP($A326,'MG Universe'!$A$2:$S$9990,8)</f>
        <v>133.06</v>
      </c>
      <c r="I326" s="15">
        <f>VLOOKUP($A326,'MG Universe'!$A$2:$S$9990,9)</f>
        <v>3.46</v>
      </c>
      <c r="J326" s="15">
        <f>VLOOKUP($A326,'MG Universe'!$A$2:$S$9990,10)</f>
        <v>42.46</v>
      </c>
      <c r="K326" s="16">
        <f>VLOOKUP($A326,'MG Universe'!$A$2:$S$9990,11)</f>
        <v>0.31909999999999999</v>
      </c>
      <c r="L326" s="78">
        <f>VLOOKUP($A326,'MG Universe'!$A$2:$S$9990,12)</f>
        <v>12.27</v>
      </c>
      <c r="M326" s="16">
        <f>VLOOKUP($A326,'MG Universe'!$A$2:$S$9990,13)</f>
        <v>2.12E-2</v>
      </c>
      <c r="N326" s="79">
        <f>VLOOKUP($A326,'MG Universe'!$A$2:$S$9990,14)</f>
        <v>1.2</v>
      </c>
      <c r="O326" s="79" t="str">
        <f>VLOOKUP($A326,'MG Universe'!$A$2:$S$9990,15)</f>
        <v>N/A</v>
      </c>
      <c r="P326" s="15" t="str">
        <f>VLOOKUP($A326,'MG Universe'!$A$2:$S$9990,16)</f>
        <v>N/A</v>
      </c>
      <c r="Q326" s="16">
        <f>VLOOKUP($A326,'MG Universe'!$A$2:$S$9990,17)</f>
        <v>1.89E-2</v>
      </c>
      <c r="R326" s="80">
        <f>VLOOKUP($A326,'MG Universe'!$A$2:$S$9990,18)</f>
        <v>4</v>
      </c>
      <c r="S326" s="15">
        <f>VLOOKUP($A326,'MG Universe'!$A$2:$V$9990,19)</f>
        <v>63.69</v>
      </c>
      <c r="T326" s="15">
        <f>VLOOKUP($A326,'MG Universe'!$A$2:$V$9990,20)</f>
        <v>73037737265</v>
      </c>
      <c r="U326" s="15" t="str">
        <f>VLOOKUP($A326,'MG Universe'!$A$2:$V$9990,21)</f>
        <v>Large</v>
      </c>
      <c r="V326" s="15" t="str">
        <f>VLOOKUP($A326,'MG Universe'!$A$2:$V$9990,22)</f>
        <v>Financial Services</v>
      </c>
    </row>
    <row r="327" spans="1:22" ht="15.75" thickBot="1" x14ac:dyDescent="0.3">
      <c r="A327" s="119" t="s">
        <v>1732</v>
      </c>
      <c r="B327" s="12" t="str">
        <f>VLOOKUP($A327,'MG Universe'!$A$2:$S$9990,2)</f>
        <v>Msci Inc</v>
      </c>
      <c r="C327" s="12" t="str">
        <f>VLOOKUP($A327,'MG Universe'!$A$2:$S$9990,3)</f>
        <v>C-</v>
      </c>
      <c r="D327" s="12" t="str">
        <f>VLOOKUP($A327,'MG Universe'!$A$2:$S$9990,4)</f>
        <v>E</v>
      </c>
      <c r="E327" s="12" t="str">
        <f>VLOOKUP($A327,'MG Universe'!$A$2:$S$9990,5)</f>
        <v>O</v>
      </c>
      <c r="F327" s="13" t="str">
        <f>VLOOKUP($A327,'MG Universe'!$A$2:$S$9990,6)</f>
        <v>EO</v>
      </c>
      <c r="G327" s="77">
        <f>VLOOKUP($A327,'MG Universe'!$A$2:$S$9990,7)</f>
        <v>43479</v>
      </c>
      <c r="H327" s="15">
        <f>VLOOKUP($A327,'MG Universe'!$A$2:$S$9990,8)</f>
        <v>130.1</v>
      </c>
      <c r="I327" s="15">
        <f>VLOOKUP($A327,'MG Universe'!$A$2:$S$9990,9)</f>
        <v>3.56</v>
      </c>
      <c r="J327" s="15">
        <f>VLOOKUP($A327,'MG Universe'!$A$2:$S$9990,10)</f>
        <v>172.56</v>
      </c>
      <c r="K327" s="16">
        <f>VLOOKUP($A327,'MG Universe'!$A$2:$S$9990,11)</f>
        <v>1.3264</v>
      </c>
      <c r="L327" s="78">
        <f>VLOOKUP($A327,'MG Universe'!$A$2:$S$9990,12)</f>
        <v>48.47</v>
      </c>
      <c r="M327" s="16">
        <f>VLOOKUP($A327,'MG Universe'!$A$2:$S$9990,13)</f>
        <v>7.6E-3</v>
      </c>
      <c r="N327" s="79">
        <f>VLOOKUP($A327,'MG Universe'!$A$2:$S$9990,14)</f>
        <v>1.1000000000000001</v>
      </c>
      <c r="O327" s="79">
        <f>VLOOKUP($A327,'MG Universe'!$A$2:$S$9990,15)</f>
        <v>2.75</v>
      </c>
      <c r="P327" s="15">
        <f>VLOOKUP($A327,'MG Universe'!$A$2:$S$9990,16)</f>
        <v>-17.190000000000001</v>
      </c>
      <c r="Q327" s="16">
        <f>VLOOKUP($A327,'MG Universe'!$A$2:$S$9990,17)</f>
        <v>0.19989999999999999</v>
      </c>
      <c r="R327" s="80">
        <f>VLOOKUP($A327,'MG Universe'!$A$2:$S$9990,18)</f>
        <v>4</v>
      </c>
      <c r="S327" s="15">
        <f>VLOOKUP($A327,'MG Universe'!$A$2:$V$9990,19)</f>
        <v>22.6</v>
      </c>
      <c r="T327" s="15">
        <f>VLOOKUP($A327,'MG Universe'!$A$2:$V$9990,20)</f>
        <v>15190950106</v>
      </c>
      <c r="U327" s="15" t="str">
        <f>VLOOKUP($A327,'MG Universe'!$A$2:$V$9990,21)</f>
        <v>Large</v>
      </c>
      <c r="V327" s="15" t="str">
        <f>VLOOKUP($A327,'MG Universe'!$A$2:$V$9990,22)</f>
        <v>Financial Services</v>
      </c>
    </row>
    <row r="328" spans="1:22" ht="15.75" thickBot="1" x14ac:dyDescent="0.3">
      <c r="A328" s="119" t="s">
        <v>1079</v>
      </c>
      <c r="B328" s="12" t="str">
        <f>VLOOKUP($A328,'MG Universe'!$A$2:$S$9990,2)</f>
        <v>Microsoft Corporation</v>
      </c>
      <c r="C328" s="12" t="str">
        <f>VLOOKUP($A328,'MG Universe'!$A$2:$S$9990,3)</f>
        <v>C</v>
      </c>
      <c r="D328" s="12" t="str">
        <f>VLOOKUP($A328,'MG Universe'!$A$2:$S$9990,4)</f>
        <v>E</v>
      </c>
      <c r="E328" s="12" t="str">
        <f>VLOOKUP($A328,'MG Universe'!$A$2:$S$9990,5)</f>
        <v>O</v>
      </c>
      <c r="F328" s="13" t="str">
        <f>VLOOKUP($A328,'MG Universe'!$A$2:$S$9990,6)</f>
        <v>EO</v>
      </c>
      <c r="G328" s="77">
        <f>VLOOKUP($A328,'MG Universe'!$A$2:$S$9990,7)</f>
        <v>43424</v>
      </c>
      <c r="H328" s="15">
        <f>VLOOKUP($A328,'MG Universe'!$A$2:$S$9990,8)</f>
        <v>69.290000000000006</v>
      </c>
      <c r="I328" s="15">
        <f>VLOOKUP($A328,'MG Universe'!$A$2:$S$9990,9)</f>
        <v>3.13</v>
      </c>
      <c r="J328" s="15">
        <f>VLOOKUP($A328,'MG Universe'!$A$2:$S$9990,10)</f>
        <v>105.74</v>
      </c>
      <c r="K328" s="16">
        <f>VLOOKUP($A328,'MG Universe'!$A$2:$S$9990,11)</f>
        <v>1.526</v>
      </c>
      <c r="L328" s="78">
        <f>VLOOKUP($A328,'MG Universe'!$A$2:$S$9990,12)</f>
        <v>33.78</v>
      </c>
      <c r="M328" s="16">
        <f>VLOOKUP($A328,'MG Universe'!$A$2:$S$9990,13)</f>
        <v>1.5599999999999999E-2</v>
      </c>
      <c r="N328" s="79">
        <f>VLOOKUP($A328,'MG Universe'!$A$2:$S$9990,14)</f>
        <v>1.2</v>
      </c>
      <c r="O328" s="79">
        <f>VLOOKUP($A328,'MG Universe'!$A$2:$S$9990,15)</f>
        <v>2.92</v>
      </c>
      <c r="P328" s="15">
        <f>VLOOKUP($A328,'MG Universe'!$A$2:$S$9990,16)</f>
        <v>-0.96</v>
      </c>
      <c r="Q328" s="16">
        <f>VLOOKUP($A328,'MG Universe'!$A$2:$S$9990,17)</f>
        <v>0.12640000000000001</v>
      </c>
      <c r="R328" s="80">
        <f>VLOOKUP($A328,'MG Universe'!$A$2:$S$9990,18)</f>
        <v>17</v>
      </c>
      <c r="S328" s="15">
        <f>VLOOKUP($A328,'MG Universe'!$A$2:$V$9990,19)</f>
        <v>32.770000000000003</v>
      </c>
      <c r="T328" s="15">
        <f>VLOOKUP($A328,'MG Universe'!$A$2:$V$9990,20)</f>
        <v>811259786230</v>
      </c>
      <c r="U328" s="15" t="str">
        <f>VLOOKUP($A328,'MG Universe'!$A$2:$V$9990,21)</f>
        <v>Large</v>
      </c>
      <c r="V328" s="15" t="str">
        <f>VLOOKUP($A328,'MG Universe'!$A$2:$V$9990,22)</f>
        <v>Software</v>
      </c>
    </row>
    <row r="329" spans="1:22" ht="15.75" thickBot="1" x14ac:dyDescent="0.3">
      <c r="A329" s="119" t="s">
        <v>1081</v>
      </c>
      <c r="B329" s="12" t="str">
        <f>VLOOKUP($A329,'MG Universe'!$A$2:$S$9990,2)</f>
        <v>Motorola Solutions Inc</v>
      </c>
      <c r="C329" s="12" t="str">
        <f>VLOOKUP($A329,'MG Universe'!$A$2:$S$9990,3)</f>
        <v>D</v>
      </c>
      <c r="D329" s="12" t="str">
        <f>VLOOKUP($A329,'MG Universe'!$A$2:$S$9990,4)</f>
        <v>S</v>
      </c>
      <c r="E329" s="12" t="str">
        <f>VLOOKUP($A329,'MG Universe'!$A$2:$S$9990,5)</f>
        <v>O</v>
      </c>
      <c r="F329" s="13" t="str">
        <f>VLOOKUP($A329,'MG Universe'!$A$2:$S$9990,6)</f>
        <v>SO</v>
      </c>
      <c r="G329" s="77">
        <f>VLOOKUP($A329,'MG Universe'!$A$2:$S$9990,7)</f>
        <v>43221</v>
      </c>
      <c r="H329" s="15">
        <f>VLOOKUP($A329,'MG Universe'!$A$2:$S$9990,8)</f>
        <v>9.82</v>
      </c>
      <c r="I329" s="15">
        <f>VLOOKUP($A329,'MG Universe'!$A$2:$S$9990,9)</f>
        <v>3.28</v>
      </c>
      <c r="J329" s="15">
        <f>VLOOKUP($A329,'MG Universe'!$A$2:$S$9990,10)</f>
        <v>120.05</v>
      </c>
      <c r="K329" s="16">
        <f>VLOOKUP($A329,'MG Universe'!$A$2:$S$9990,11)</f>
        <v>12.225099999999999</v>
      </c>
      <c r="L329" s="78">
        <f>VLOOKUP($A329,'MG Universe'!$A$2:$S$9990,12)</f>
        <v>36.6</v>
      </c>
      <c r="M329" s="16">
        <f>VLOOKUP($A329,'MG Universe'!$A$2:$S$9990,13)</f>
        <v>1.61E-2</v>
      </c>
      <c r="N329" s="79">
        <f>VLOOKUP($A329,'MG Universe'!$A$2:$S$9990,14)</f>
        <v>0.5</v>
      </c>
      <c r="O329" s="79">
        <f>VLOOKUP($A329,'MG Universe'!$A$2:$S$9990,15)</f>
        <v>1.35</v>
      </c>
      <c r="P329" s="15">
        <f>VLOOKUP($A329,'MG Universe'!$A$2:$S$9990,16)</f>
        <v>-37.04</v>
      </c>
      <c r="Q329" s="16">
        <f>VLOOKUP($A329,'MG Universe'!$A$2:$S$9990,17)</f>
        <v>0.14050000000000001</v>
      </c>
      <c r="R329" s="80">
        <f>VLOOKUP($A329,'MG Universe'!$A$2:$S$9990,18)</f>
        <v>7</v>
      </c>
      <c r="S329" s="15">
        <f>VLOOKUP($A329,'MG Universe'!$A$2:$V$9990,19)</f>
        <v>0</v>
      </c>
      <c r="T329" s="15">
        <f>VLOOKUP($A329,'MG Universe'!$A$2:$V$9990,20)</f>
        <v>19844625654</v>
      </c>
      <c r="U329" s="15" t="str">
        <f>VLOOKUP($A329,'MG Universe'!$A$2:$V$9990,21)</f>
        <v>Large</v>
      </c>
      <c r="V329" s="15" t="str">
        <f>VLOOKUP($A329,'MG Universe'!$A$2:$V$9990,22)</f>
        <v>Information Technology</v>
      </c>
    </row>
    <row r="330" spans="1:22" ht="15.75" thickBot="1" x14ac:dyDescent="0.3">
      <c r="A330" s="119" t="s">
        <v>1083</v>
      </c>
      <c r="B330" s="12" t="str">
        <f>VLOOKUP($A330,'MG Universe'!$A$2:$S$9990,2)</f>
        <v>M&amp;T Bank Corporation</v>
      </c>
      <c r="C330" s="12" t="str">
        <f>VLOOKUP($A330,'MG Universe'!$A$2:$S$9990,3)</f>
        <v>A</v>
      </c>
      <c r="D330" s="12" t="str">
        <f>VLOOKUP($A330,'MG Universe'!$A$2:$S$9990,4)</f>
        <v>D</v>
      </c>
      <c r="E330" s="12" t="str">
        <f>VLOOKUP($A330,'MG Universe'!$A$2:$S$9990,5)</f>
        <v>U</v>
      </c>
      <c r="F330" s="13" t="str">
        <f>VLOOKUP($A330,'MG Universe'!$A$2:$S$9990,6)</f>
        <v>DU</v>
      </c>
      <c r="G330" s="77">
        <f>VLOOKUP($A330,'MG Universe'!$A$2:$S$9990,7)</f>
        <v>43498</v>
      </c>
      <c r="H330" s="15">
        <f>VLOOKUP($A330,'MG Universe'!$A$2:$S$9990,8)</f>
        <v>267.86</v>
      </c>
      <c r="I330" s="15">
        <f>VLOOKUP($A330,'MG Universe'!$A$2:$S$9990,9)</f>
        <v>11.24</v>
      </c>
      <c r="J330" s="15">
        <f>VLOOKUP($A330,'MG Universe'!$A$2:$S$9990,10)</f>
        <v>163.81</v>
      </c>
      <c r="K330" s="16">
        <f>VLOOKUP($A330,'MG Universe'!$A$2:$S$9990,11)</f>
        <v>0.61160000000000003</v>
      </c>
      <c r="L330" s="78">
        <f>VLOOKUP($A330,'MG Universe'!$A$2:$S$9990,12)</f>
        <v>14.57</v>
      </c>
      <c r="M330" s="16">
        <f>VLOOKUP($A330,'MG Universe'!$A$2:$S$9990,13)</f>
        <v>2.1700000000000001E-2</v>
      </c>
      <c r="N330" s="79">
        <f>VLOOKUP($A330,'MG Universe'!$A$2:$S$9990,14)</f>
        <v>1.1000000000000001</v>
      </c>
      <c r="O330" s="79" t="str">
        <f>VLOOKUP($A330,'MG Universe'!$A$2:$S$9990,15)</f>
        <v>N/A</v>
      </c>
      <c r="P330" s="15" t="str">
        <f>VLOOKUP($A330,'MG Universe'!$A$2:$S$9990,16)</f>
        <v>N/A</v>
      </c>
      <c r="Q330" s="16">
        <f>VLOOKUP($A330,'MG Universe'!$A$2:$S$9990,17)</f>
        <v>3.04E-2</v>
      </c>
      <c r="R330" s="80">
        <f>VLOOKUP($A330,'MG Universe'!$A$2:$S$9990,18)</f>
        <v>2</v>
      </c>
      <c r="S330" s="15">
        <f>VLOOKUP($A330,'MG Universe'!$A$2:$V$9990,19)</f>
        <v>178.26</v>
      </c>
      <c r="T330" s="15">
        <f>VLOOKUP($A330,'MG Universe'!$A$2:$V$9990,20)</f>
        <v>22991978113</v>
      </c>
      <c r="U330" s="15" t="str">
        <f>VLOOKUP($A330,'MG Universe'!$A$2:$V$9990,21)</f>
        <v>Large</v>
      </c>
      <c r="V330" s="15" t="str">
        <f>VLOOKUP($A330,'MG Universe'!$A$2:$V$9990,22)</f>
        <v>Banks</v>
      </c>
    </row>
    <row r="331" spans="1:22" ht="15.75" thickBot="1" x14ac:dyDescent="0.3">
      <c r="A331" s="119" t="s">
        <v>1085</v>
      </c>
      <c r="B331" s="12" t="str">
        <f>VLOOKUP($A331,'MG Universe'!$A$2:$S$9990,2)</f>
        <v>Mettler-Toledo International Inc.</v>
      </c>
      <c r="C331" s="12" t="str">
        <f>VLOOKUP($A331,'MG Universe'!$A$2:$S$9990,3)</f>
        <v>D</v>
      </c>
      <c r="D331" s="12" t="str">
        <f>VLOOKUP($A331,'MG Universe'!$A$2:$S$9990,4)</f>
        <v>S</v>
      </c>
      <c r="E331" s="12" t="str">
        <f>VLOOKUP($A331,'MG Universe'!$A$2:$S$9990,5)</f>
        <v>O</v>
      </c>
      <c r="F331" s="13" t="str">
        <f>VLOOKUP($A331,'MG Universe'!$A$2:$S$9990,6)</f>
        <v>SO</v>
      </c>
      <c r="G331" s="77">
        <f>VLOOKUP($A331,'MG Universe'!$A$2:$S$9990,7)</f>
        <v>43257</v>
      </c>
      <c r="H331" s="15">
        <f>VLOOKUP($A331,'MG Universe'!$A$2:$S$9990,8)</f>
        <v>419.34</v>
      </c>
      <c r="I331" s="15">
        <f>VLOOKUP($A331,'MG Universe'!$A$2:$S$9990,9)</f>
        <v>15.78</v>
      </c>
      <c r="J331" s="15">
        <f>VLOOKUP($A331,'MG Universe'!$A$2:$S$9990,10)</f>
        <v>642.52</v>
      </c>
      <c r="K331" s="16">
        <f>VLOOKUP($A331,'MG Universe'!$A$2:$S$9990,11)</f>
        <v>1.5322</v>
      </c>
      <c r="L331" s="78">
        <f>VLOOKUP($A331,'MG Universe'!$A$2:$S$9990,12)</f>
        <v>40.72</v>
      </c>
      <c r="M331" s="16">
        <f>VLOOKUP($A331,'MG Universe'!$A$2:$S$9990,13)</f>
        <v>0</v>
      </c>
      <c r="N331" s="79">
        <f>VLOOKUP($A331,'MG Universe'!$A$2:$S$9990,14)</f>
        <v>1.3</v>
      </c>
      <c r="O331" s="79">
        <f>VLOOKUP($A331,'MG Universe'!$A$2:$S$9990,15)</f>
        <v>1.46</v>
      </c>
      <c r="P331" s="15">
        <f>VLOOKUP($A331,'MG Universe'!$A$2:$S$9990,16)</f>
        <v>-39.229999999999997</v>
      </c>
      <c r="Q331" s="16">
        <f>VLOOKUP($A331,'MG Universe'!$A$2:$S$9990,17)</f>
        <v>0.16109999999999999</v>
      </c>
      <c r="R331" s="80">
        <f>VLOOKUP($A331,'MG Universe'!$A$2:$S$9990,18)</f>
        <v>0</v>
      </c>
      <c r="S331" s="15">
        <f>VLOOKUP($A331,'MG Universe'!$A$2:$V$9990,19)</f>
        <v>98.52</v>
      </c>
      <c r="T331" s="15">
        <f>VLOOKUP($A331,'MG Universe'!$A$2:$V$9990,20)</f>
        <v>16091913889</v>
      </c>
      <c r="U331" s="15" t="str">
        <f>VLOOKUP($A331,'MG Universe'!$A$2:$V$9990,21)</f>
        <v>Large</v>
      </c>
      <c r="V331" s="15" t="str">
        <f>VLOOKUP($A331,'MG Universe'!$A$2:$V$9990,22)</f>
        <v>Medical</v>
      </c>
    </row>
    <row r="332" spans="1:22" ht="15.75" thickBot="1" x14ac:dyDescent="0.3">
      <c r="A332" s="119" t="s">
        <v>1089</v>
      </c>
      <c r="B332" s="12" t="str">
        <f>VLOOKUP($A332,'MG Universe'!$A$2:$S$9990,2)</f>
        <v>Micron Technology, Inc.</v>
      </c>
      <c r="C332" s="12" t="str">
        <f>VLOOKUP($A332,'MG Universe'!$A$2:$S$9990,3)</f>
        <v>C+</v>
      </c>
      <c r="D332" s="12" t="str">
        <f>VLOOKUP($A332,'MG Universe'!$A$2:$S$9990,4)</f>
        <v>S</v>
      </c>
      <c r="E332" s="12" t="str">
        <f>VLOOKUP($A332,'MG Universe'!$A$2:$S$9990,5)</f>
        <v>U</v>
      </c>
      <c r="F332" s="13" t="str">
        <f>VLOOKUP($A332,'MG Universe'!$A$2:$S$9990,6)</f>
        <v>SU</v>
      </c>
      <c r="G332" s="77">
        <f>VLOOKUP($A332,'MG Universe'!$A$2:$S$9990,7)</f>
        <v>43243</v>
      </c>
      <c r="H332" s="15">
        <f>VLOOKUP($A332,'MG Universe'!$A$2:$S$9990,8)</f>
        <v>193.04</v>
      </c>
      <c r="I332" s="15">
        <f>VLOOKUP($A332,'MG Universe'!$A$2:$S$9990,9)</f>
        <v>5.01</v>
      </c>
      <c r="J332" s="15">
        <f>VLOOKUP($A332,'MG Universe'!$A$2:$S$9990,10)</f>
        <v>39.47</v>
      </c>
      <c r="K332" s="16">
        <f>VLOOKUP($A332,'MG Universe'!$A$2:$S$9990,11)</f>
        <v>0.20449999999999999</v>
      </c>
      <c r="L332" s="78">
        <f>VLOOKUP($A332,'MG Universe'!$A$2:$S$9990,12)</f>
        <v>7.88</v>
      </c>
      <c r="M332" s="16">
        <f>VLOOKUP($A332,'MG Universe'!$A$2:$S$9990,13)</f>
        <v>0</v>
      </c>
      <c r="N332" s="79">
        <f>VLOOKUP($A332,'MG Universe'!$A$2:$S$9990,14)</f>
        <v>1.9</v>
      </c>
      <c r="O332" s="79">
        <f>VLOOKUP($A332,'MG Universe'!$A$2:$S$9990,15)</f>
        <v>2.58</v>
      </c>
      <c r="P332" s="15">
        <f>VLOOKUP($A332,'MG Universe'!$A$2:$S$9990,16)</f>
        <v>0.92</v>
      </c>
      <c r="Q332" s="16">
        <f>VLOOKUP($A332,'MG Universe'!$A$2:$S$9990,17)</f>
        <v>-3.0999999999999999E-3</v>
      </c>
      <c r="R332" s="80">
        <f>VLOOKUP($A332,'MG Universe'!$A$2:$S$9990,18)</f>
        <v>0</v>
      </c>
      <c r="S332" s="15">
        <f>VLOOKUP($A332,'MG Universe'!$A$2:$V$9990,19)</f>
        <v>61.93</v>
      </c>
      <c r="T332" s="15">
        <f>VLOOKUP($A332,'MG Universe'!$A$2:$V$9990,20)</f>
        <v>44247726458</v>
      </c>
      <c r="U332" s="15" t="str">
        <f>VLOOKUP($A332,'MG Universe'!$A$2:$V$9990,21)</f>
        <v>Large</v>
      </c>
      <c r="V332" s="15" t="str">
        <f>VLOOKUP($A332,'MG Universe'!$A$2:$V$9990,22)</f>
        <v>IT Hardware</v>
      </c>
    </row>
    <row r="333" spans="1:22" ht="15.75" thickBot="1" x14ac:dyDescent="0.3">
      <c r="A333" s="119" t="s">
        <v>1837</v>
      </c>
      <c r="B333" s="12" t="str">
        <f>VLOOKUP($A333,'MG Universe'!$A$2:$S$9990,2)</f>
        <v>Murphy Oil Corporation</v>
      </c>
      <c r="C333" s="12" t="str">
        <f>VLOOKUP($A333,'MG Universe'!$A$2:$S$9990,3)</f>
        <v>C-</v>
      </c>
      <c r="D333" s="12" t="str">
        <f>VLOOKUP($A333,'MG Universe'!$A$2:$S$9990,4)</f>
        <v>S</v>
      </c>
      <c r="E333" s="12" t="str">
        <f>VLOOKUP($A333,'MG Universe'!$A$2:$S$9990,5)</f>
        <v>O</v>
      </c>
      <c r="F333" s="13" t="str">
        <f>VLOOKUP($A333,'MG Universe'!$A$2:$S$9990,6)</f>
        <v>SO</v>
      </c>
      <c r="G333" s="77">
        <f>VLOOKUP($A333,'MG Universe'!$A$2:$S$9990,7)</f>
        <v>43342</v>
      </c>
      <c r="H333" s="15">
        <f>VLOOKUP($A333,'MG Universe'!$A$2:$S$9990,8)</f>
        <v>0</v>
      </c>
      <c r="I333" s="15">
        <f>VLOOKUP($A333,'MG Universe'!$A$2:$S$9990,9)</f>
        <v>-1.68</v>
      </c>
      <c r="J333" s="15">
        <f>VLOOKUP($A333,'MG Universe'!$A$2:$S$9990,10)</f>
        <v>27.96</v>
      </c>
      <c r="K333" s="16" t="str">
        <f>VLOOKUP($A333,'MG Universe'!$A$2:$S$9990,11)</f>
        <v>N/A</v>
      </c>
      <c r="L333" s="78" t="str">
        <f>VLOOKUP($A333,'MG Universe'!$A$2:$S$9990,12)</f>
        <v>N/A</v>
      </c>
      <c r="M333" s="16">
        <f>VLOOKUP($A333,'MG Universe'!$A$2:$S$9990,13)</f>
        <v>3.5799999999999998E-2</v>
      </c>
      <c r="N333" s="79">
        <f>VLOOKUP($A333,'MG Universe'!$A$2:$S$9990,14)</f>
        <v>2.2000000000000002</v>
      </c>
      <c r="O333" s="79">
        <f>VLOOKUP($A333,'MG Universe'!$A$2:$S$9990,15)</f>
        <v>1.46</v>
      </c>
      <c r="P333" s="15">
        <f>VLOOKUP($A333,'MG Universe'!$A$2:$S$9990,16)</f>
        <v>-22.75</v>
      </c>
      <c r="Q333" s="16">
        <f>VLOOKUP($A333,'MG Universe'!$A$2:$S$9990,17)</f>
        <v>-0.12570000000000001</v>
      </c>
      <c r="R333" s="80">
        <f>VLOOKUP($A333,'MG Universe'!$A$2:$S$9990,18)</f>
        <v>0</v>
      </c>
      <c r="S333" s="15">
        <f>VLOOKUP($A333,'MG Universe'!$A$2:$V$9990,19)</f>
        <v>30.85</v>
      </c>
      <c r="T333" s="15">
        <f>VLOOKUP($A333,'MG Universe'!$A$2:$V$9990,20)</f>
        <v>4838645601</v>
      </c>
      <c r="U333" s="15" t="str">
        <f>VLOOKUP($A333,'MG Universe'!$A$2:$V$9990,21)</f>
        <v>Mid</v>
      </c>
      <c r="V333" s="15" t="str">
        <f>VLOOKUP($A333,'MG Universe'!$A$2:$V$9990,22)</f>
        <v>Oil &amp; Gas</v>
      </c>
    </row>
    <row r="334" spans="1:22" ht="15.75" thickBot="1" x14ac:dyDescent="0.3">
      <c r="A334" s="119" t="s">
        <v>1093</v>
      </c>
      <c r="B334" s="12" t="str">
        <f>VLOOKUP($A334,'MG Universe'!$A$2:$S$9990,2)</f>
        <v>Mylan NV</v>
      </c>
      <c r="C334" s="12" t="str">
        <f>VLOOKUP($A334,'MG Universe'!$A$2:$S$9990,3)</f>
        <v>C+</v>
      </c>
      <c r="D334" s="12" t="str">
        <f>VLOOKUP($A334,'MG Universe'!$A$2:$S$9990,4)</f>
        <v>S</v>
      </c>
      <c r="E334" s="12" t="str">
        <f>VLOOKUP($A334,'MG Universe'!$A$2:$S$9990,5)</f>
        <v>U</v>
      </c>
      <c r="F334" s="13" t="str">
        <f>VLOOKUP($A334,'MG Universe'!$A$2:$S$9990,6)</f>
        <v>SU</v>
      </c>
      <c r="G334" s="77">
        <f>VLOOKUP($A334,'MG Universe'!$A$2:$S$9990,7)</f>
        <v>43275</v>
      </c>
      <c r="H334" s="15">
        <f>VLOOKUP($A334,'MG Universe'!$A$2:$S$9990,8)</f>
        <v>64.8</v>
      </c>
      <c r="I334" s="15">
        <f>VLOOKUP($A334,'MG Universe'!$A$2:$S$9990,9)</f>
        <v>2.63</v>
      </c>
      <c r="J334" s="15">
        <f>VLOOKUP($A334,'MG Universe'!$A$2:$S$9990,10)</f>
        <v>30.83</v>
      </c>
      <c r="K334" s="16">
        <f>VLOOKUP($A334,'MG Universe'!$A$2:$S$9990,11)</f>
        <v>0.4758</v>
      </c>
      <c r="L334" s="78">
        <f>VLOOKUP($A334,'MG Universe'!$A$2:$S$9990,12)</f>
        <v>11.72</v>
      </c>
      <c r="M334" s="16">
        <f>VLOOKUP($A334,'MG Universe'!$A$2:$S$9990,13)</f>
        <v>0</v>
      </c>
      <c r="N334" s="79">
        <f>VLOOKUP($A334,'MG Universe'!$A$2:$S$9990,14)</f>
        <v>1.6</v>
      </c>
      <c r="O334" s="79">
        <f>VLOOKUP($A334,'MG Universe'!$A$2:$S$9990,15)</f>
        <v>1.06</v>
      </c>
      <c r="P334" s="15">
        <f>VLOOKUP($A334,'MG Universe'!$A$2:$S$9990,16)</f>
        <v>-29.5</v>
      </c>
      <c r="Q334" s="16">
        <f>VLOOKUP($A334,'MG Universe'!$A$2:$S$9990,17)</f>
        <v>1.61E-2</v>
      </c>
      <c r="R334" s="80">
        <f>VLOOKUP($A334,'MG Universe'!$A$2:$S$9990,18)</f>
        <v>0</v>
      </c>
      <c r="S334" s="15">
        <f>VLOOKUP($A334,'MG Universe'!$A$2:$V$9990,19)</f>
        <v>54.29</v>
      </c>
      <c r="T334" s="15">
        <f>VLOOKUP($A334,'MG Universe'!$A$2:$V$9990,20)</f>
        <v>15896912939</v>
      </c>
      <c r="U334" s="15" t="str">
        <f>VLOOKUP($A334,'MG Universe'!$A$2:$V$9990,21)</f>
        <v>Large</v>
      </c>
      <c r="V334" s="15" t="str">
        <f>VLOOKUP($A334,'MG Universe'!$A$2:$V$9990,22)</f>
        <v>Pharmaceuticals</v>
      </c>
    </row>
    <row r="335" spans="1:22" ht="15.75" thickBot="1" x14ac:dyDescent="0.3">
      <c r="A335" s="119" t="s">
        <v>1097</v>
      </c>
      <c r="B335" s="12" t="str">
        <f>VLOOKUP($A335,'MG Universe'!$A$2:$S$9990,2)</f>
        <v>Noble Energy, Inc.</v>
      </c>
      <c r="C335" s="12" t="str">
        <f>VLOOKUP($A335,'MG Universe'!$A$2:$S$9990,3)</f>
        <v>D+</v>
      </c>
      <c r="D335" s="12" t="str">
        <f>VLOOKUP($A335,'MG Universe'!$A$2:$S$9990,4)</f>
        <v>S</v>
      </c>
      <c r="E335" s="12" t="str">
        <f>VLOOKUP($A335,'MG Universe'!$A$2:$S$9990,5)</f>
        <v>O</v>
      </c>
      <c r="F335" s="13" t="str">
        <f>VLOOKUP($A335,'MG Universe'!$A$2:$S$9990,6)</f>
        <v>SO</v>
      </c>
      <c r="G335" s="77">
        <f>VLOOKUP($A335,'MG Universe'!$A$2:$S$9990,7)</f>
        <v>43492</v>
      </c>
      <c r="H335" s="15">
        <f>VLOOKUP($A335,'MG Universe'!$A$2:$S$9990,8)</f>
        <v>0</v>
      </c>
      <c r="I335" s="15">
        <f>VLOOKUP($A335,'MG Universe'!$A$2:$S$9990,9)</f>
        <v>-1.2</v>
      </c>
      <c r="J335" s="15">
        <f>VLOOKUP($A335,'MG Universe'!$A$2:$S$9990,10)</f>
        <v>22.91</v>
      </c>
      <c r="K335" s="16" t="str">
        <f>VLOOKUP($A335,'MG Universe'!$A$2:$S$9990,11)</f>
        <v>N/A</v>
      </c>
      <c r="L335" s="78" t="str">
        <f>VLOOKUP($A335,'MG Universe'!$A$2:$S$9990,12)</f>
        <v>N/A</v>
      </c>
      <c r="M335" s="16">
        <f>VLOOKUP($A335,'MG Universe'!$A$2:$S$9990,13)</f>
        <v>1.7500000000000002E-2</v>
      </c>
      <c r="N335" s="79">
        <f>VLOOKUP($A335,'MG Universe'!$A$2:$S$9990,14)</f>
        <v>1.4</v>
      </c>
      <c r="O335" s="79">
        <f>VLOOKUP($A335,'MG Universe'!$A$2:$S$9990,15)</f>
        <v>0.81</v>
      </c>
      <c r="P335" s="15">
        <f>VLOOKUP($A335,'MG Universe'!$A$2:$S$9990,16)</f>
        <v>-18.649999999999999</v>
      </c>
      <c r="Q335" s="16">
        <f>VLOOKUP($A335,'MG Universe'!$A$2:$S$9990,17)</f>
        <v>-0.13800000000000001</v>
      </c>
      <c r="R335" s="80">
        <f>VLOOKUP($A335,'MG Universe'!$A$2:$S$9990,18)</f>
        <v>0</v>
      </c>
      <c r="S335" s="15">
        <f>VLOOKUP($A335,'MG Universe'!$A$2:$V$9990,19)</f>
        <v>26.07</v>
      </c>
      <c r="T335" s="15">
        <f>VLOOKUP($A335,'MG Universe'!$A$2:$V$9990,20)</f>
        <v>10992195016</v>
      </c>
      <c r="U335" s="15" t="str">
        <f>VLOOKUP($A335,'MG Universe'!$A$2:$V$9990,21)</f>
        <v>Large</v>
      </c>
      <c r="V335" s="15" t="str">
        <f>VLOOKUP($A335,'MG Universe'!$A$2:$V$9990,22)</f>
        <v>Oil &amp; Gas</v>
      </c>
    </row>
    <row r="336" spans="1:22" ht="15.75" thickBot="1" x14ac:dyDescent="0.3">
      <c r="A336" s="119" t="s">
        <v>1101</v>
      </c>
      <c r="B336" s="12" t="str">
        <f>VLOOKUP($A336,'MG Universe'!$A$2:$S$9990,2)</f>
        <v>Norwegian Cruise Line Holdings Ltd</v>
      </c>
      <c r="C336" s="12" t="str">
        <f>VLOOKUP($A336,'MG Universe'!$A$2:$S$9990,3)</f>
        <v>C-</v>
      </c>
      <c r="D336" s="12" t="str">
        <f>VLOOKUP($A336,'MG Universe'!$A$2:$S$9990,4)</f>
        <v>S</v>
      </c>
      <c r="E336" s="12" t="str">
        <f>VLOOKUP($A336,'MG Universe'!$A$2:$S$9990,5)</f>
        <v>U</v>
      </c>
      <c r="F336" s="13" t="str">
        <f>VLOOKUP($A336,'MG Universe'!$A$2:$S$9990,6)</f>
        <v>SU</v>
      </c>
      <c r="G336" s="77">
        <f>VLOOKUP($A336,'MG Universe'!$A$2:$S$9990,7)</f>
        <v>43490</v>
      </c>
      <c r="H336" s="15">
        <f>VLOOKUP($A336,'MG Universe'!$A$2:$S$9990,8)</f>
        <v>124.92</v>
      </c>
      <c r="I336" s="15">
        <f>VLOOKUP($A336,'MG Universe'!$A$2:$S$9990,9)</f>
        <v>3.24</v>
      </c>
      <c r="J336" s="15">
        <f>VLOOKUP($A336,'MG Universe'!$A$2:$S$9990,10)</f>
        <v>52.08</v>
      </c>
      <c r="K336" s="16">
        <f>VLOOKUP($A336,'MG Universe'!$A$2:$S$9990,11)</f>
        <v>0.41689999999999999</v>
      </c>
      <c r="L336" s="78">
        <f>VLOOKUP($A336,'MG Universe'!$A$2:$S$9990,12)</f>
        <v>16.07</v>
      </c>
      <c r="M336" s="16">
        <f>VLOOKUP($A336,'MG Universe'!$A$2:$S$9990,13)</f>
        <v>0</v>
      </c>
      <c r="N336" s="79">
        <f>VLOOKUP($A336,'MG Universe'!$A$2:$S$9990,14)</f>
        <v>1.8</v>
      </c>
      <c r="O336" s="79">
        <f>VLOOKUP($A336,'MG Universe'!$A$2:$S$9990,15)</f>
        <v>0.24</v>
      </c>
      <c r="P336" s="15">
        <f>VLOOKUP($A336,'MG Universe'!$A$2:$S$9990,16)</f>
        <v>-37.67</v>
      </c>
      <c r="Q336" s="16">
        <f>VLOOKUP($A336,'MG Universe'!$A$2:$S$9990,17)</f>
        <v>3.7900000000000003E-2</v>
      </c>
      <c r="R336" s="80">
        <f>VLOOKUP($A336,'MG Universe'!$A$2:$S$9990,18)</f>
        <v>0</v>
      </c>
      <c r="S336" s="15">
        <f>VLOOKUP($A336,'MG Universe'!$A$2:$V$9990,19)</f>
        <v>49.62</v>
      </c>
      <c r="T336" s="15">
        <f>VLOOKUP($A336,'MG Universe'!$A$2:$V$9990,20)</f>
        <v>11456350482</v>
      </c>
      <c r="U336" s="15" t="str">
        <f>VLOOKUP($A336,'MG Universe'!$A$2:$V$9990,21)</f>
        <v>Large</v>
      </c>
      <c r="V336" s="15" t="str">
        <f>VLOOKUP($A336,'MG Universe'!$A$2:$V$9990,22)</f>
        <v>Hospitality</v>
      </c>
    </row>
    <row r="337" spans="1:22" ht="15.75" thickBot="1" x14ac:dyDescent="0.3">
      <c r="A337" s="119" t="s">
        <v>1103</v>
      </c>
      <c r="B337" s="12" t="str">
        <f>VLOOKUP($A337,'MG Universe'!$A$2:$S$9990,2)</f>
        <v>Nasdaq Inc</v>
      </c>
      <c r="C337" s="12" t="str">
        <f>VLOOKUP($A337,'MG Universe'!$A$2:$S$9990,3)</f>
        <v>D</v>
      </c>
      <c r="D337" s="12" t="str">
        <f>VLOOKUP($A337,'MG Universe'!$A$2:$S$9990,4)</f>
        <v>S</v>
      </c>
      <c r="E337" s="12" t="str">
        <f>VLOOKUP($A337,'MG Universe'!$A$2:$S$9990,5)</f>
        <v>F</v>
      </c>
      <c r="F337" s="13" t="str">
        <f>VLOOKUP($A337,'MG Universe'!$A$2:$S$9990,6)</f>
        <v>SF</v>
      </c>
      <c r="G337" s="77">
        <f>VLOOKUP($A337,'MG Universe'!$A$2:$S$9990,7)</f>
        <v>43498</v>
      </c>
      <c r="H337" s="15">
        <f>VLOOKUP($A337,'MG Universe'!$A$2:$S$9990,8)</f>
        <v>82.94</v>
      </c>
      <c r="I337" s="15">
        <f>VLOOKUP($A337,'MG Universe'!$A$2:$S$9990,9)</f>
        <v>3.51</v>
      </c>
      <c r="J337" s="15">
        <f>VLOOKUP($A337,'MG Universe'!$A$2:$S$9990,10)</f>
        <v>86.96</v>
      </c>
      <c r="K337" s="16">
        <f>VLOOKUP($A337,'MG Universe'!$A$2:$S$9990,11)</f>
        <v>1.0485</v>
      </c>
      <c r="L337" s="78">
        <f>VLOOKUP($A337,'MG Universe'!$A$2:$S$9990,12)</f>
        <v>24.77</v>
      </c>
      <c r="M337" s="16">
        <f>VLOOKUP($A337,'MG Universe'!$A$2:$S$9990,13)</f>
        <v>1.95E-2</v>
      </c>
      <c r="N337" s="79">
        <f>VLOOKUP($A337,'MG Universe'!$A$2:$S$9990,14)</f>
        <v>0.6</v>
      </c>
      <c r="O337" s="79">
        <f>VLOOKUP($A337,'MG Universe'!$A$2:$S$9990,15)</f>
        <v>0.97</v>
      </c>
      <c r="P337" s="15">
        <f>VLOOKUP($A337,'MG Universe'!$A$2:$S$9990,16)</f>
        <v>-23.59</v>
      </c>
      <c r="Q337" s="16">
        <f>VLOOKUP($A337,'MG Universe'!$A$2:$S$9990,17)</f>
        <v>8.14E-2</v>
      </c>
      <c r="R337" s="80">
        <f>VLOOKUP($A337,'MG Universe'!$A$2:$S$9990,18)</f>
        <v>7</v>
      </c>
      <c r="S337" s="15">
        <f>VLOOKUP($A337,'MG Universe'!$A$2:$V$9990,19)</f>
        <v>61.15</v>
      </c>
      <c r="T337" s="15">
        <f>VLOOKUP($A337,'MG Universe'!$A$2:$V$9990,20)</f>
        <v>14257691873</v>
      </c>
      <c r="U337" s="15" t="str">
        <f>VLOOKUP($A337,'MG Universe'!$A$2:$V$9990,21)</f>
        <v>Large</v>
      </c>
      <c r="V337" s="15" t="str">
        <f>VLOOKUP($A337,'MG Universe'!$A$2:$V$9990,22)</f>
        <v>Financial Services</v>
      </c>
    </row>
    <row r="338" spans="1:22" ht="15.75" thickBot="1" x14ac:dyDescent="0.3">
      <c r="A338" s="119" t="s">
        <v>1107</v>
      </c>
      <c r="B338" s="12" t="str">
        <f>VLOOKUP($A338,'MG Universe'!$A$2:$S$9990,2)</f>
        <v>NextEra Energy Inc</v>
      </c>
      <c r="C338" s="12" t="str">
        <f>VLOOKUP($A338,'MG Universe'!$A$2:$S$9990,3)</f>
        <v>C+</v>
      </c>
      <c r="D338" s="12" t="str">
        <f>VLOOKUP($A338,'MG Universe'!$A$2:$S$9990,4)</f>
        <v>S</v>
      </c>
      <c r="E338" s="12" t="str">
        <f>VLOOKUP($A338,'MG Universe'!$A$2:$S$9990,5)</f>
        <v>F</v>
      </c>
      <c r="F338" s="13" t="str">
        <f>VLOOKUP($A338,'MG Universe'!$A$2:$S$9990,6)</f>
        <v>SF</v>
      </c>
      <c r="G338" s="77">
        <f>VLOOKUP($A338,'MG Universe'!$A$2:$S$9990,7)</f>
        <v>43221</v>
      </c>
      <c r="H338" s="15">
        <f>VLOOKUP($A338,'MG Universe'!$A$2:$S$9990,8)</f>
        <v>219.64</v>
      </c>
      <c r="I338" s="15">
        <f>VLOOKUP($A338,'MG Universe'!$A$2:$S$9990,9)</f>
        <v>8</v>
      </c>
      <c r="J338" s="15">
        <f>VLOOKUP($A338,'MG Universe'!$A$2:$S$9990,10)</f>
        <v>178.1</v>
      </c>
      <c r="K338" s="16">
        <f>VLOOKUP($A338,'MG Universe'!$A$2:$S$9990,11)</f>
        <v>0.81089999999999995</v>
      </c>
      <c r="L338" s="78">
        <f>VLOOKUP($A338,'MG Universe'!$A$2:$S$9990,12)</f>
        <v>22.26</v>
      </c>
      <c r="M338" s="16">
        <f>VLOOKUP($A338,'MG Universe'!$A$2:$S$9990,13)</f>
        <v>2.2100000000000002E-2</v>
      </c>
      <c r="N338" s="79">
        <f>VLOOKUP($A338,'MG Universe'!$A$2:$S$9990,14)</f>
        <v>0.3</v>
      </c>
      <c r="O338" s="79">
        <f>VLOOKUP($A338,'MG Universe'!$A$2:$S$9990,15)</f>
        <v>0.59</v>
      </c>
      <c r="P338" s="15">
        <f>VLOOKUP($A338,'MG Universe'!$A$2:$S$9990,16)</f>
        <v>-118</v>
      </c>
      <c r="Q338" s="16">
        <f>VLOOKUP($A338,'MG Universe'!$A$2:$S$9990,17)</f>
        <v>6.88E-2</v>
      </c>
      <c r="R338" s="80">
        <f>VLOOKUP($A338,'MG Universe'!$A$2:$S$9990,18)</f>
        <v>20</v>
      </c>
      <c r="S338" s="15">
        <f>VLOOKUP($A338,'MG Universe'!$A$2:$V$9990,19)</f>
        <v>101.13</v>
      </c>
      <c r="T338" s="15">
        <f>VLOOKUP($A338,'MG Universe'!$A$2:$V$9990,20)</f>
        <v>85122007417</v>
      </c>
      <c r="U338" s="15" t="str">
        <f>VLOOKUP($A338,'MG Universe'!$A$2:$V$9990,21)</f>
        <v>Large</v>
      </c>
      <c r="V338" s="15" t="str">
        <f>VLOOKUP($A338,'MG Universe'!$A$2:$V$9990,22)</f>
        <v>Utilities</v>
      </c>
    </row>
    <row r="339" spans="1:22" ht="15.75" thickBot="1" x14ac:dyDescent="0.3">
      <c r="A339" s="119" t="s">
        <v>1109</v>
      </c>
      <c r="B339" s="12" t="str">
        <f>VLOOKUP($A339,'MG Universe'!$A$2:$S$9990,2)</f>
        <v>Newmont Mining Corp</v>
      </c>
      <c r="C339" s="12" t="str">
        <f>VLOOKUP($A339,'MG Universe'!$A$2:$S$9990,3)</f>
        <v>C-</v>
      </c>
      <c r="D339" s="12" t="str">
        <f>VLOOKUP($A339,'MG Universe'!$A$2:$S$9990,4)</f>
        <v>E</v>
      </c>
      <c r="E339" s="12" t="str">
        <f>VLOOKUP($A339,'MG Universe'!$A$2:$S$9990,5)</f>
        <v>O</v>
      </c>
      <c r="F339" s="13" t="str">
        <f>VLOOKUP($A339,'MG Universe'!$A$2:$S$9990,6)</f>
        <v>EO</v>
      </c>
      <c r="G339" s="77">
        <f>VLOOKUP($A339,'MG Universe'!$A$2:$S$9990,7)</f>
        <v>43481</v>
      </c>
      <c r="H339" s="15">
        <f>VLOOKUP($A339,'MG Universe'!$A$2:$S$9990,8)</f>
        <v>1.58</v>
      </c>
      <c r="I339" s="15">
        <f>VLOOKUP($A339,'MG Universe'!$A$2:$S$9990,9)</f>
        <v>0.12</v>
      </c>
      <c r="J339" s="15">
        <f>VLOOKUP($A339,'MG Universe'!$A$2:$S$9990,10)</f>
        <v>34.159999999999997</v>
      </c>
      <c r="K339" s="16">
        <f>VLOOKUP($A339,'MG Universe'!$A$2:$S$9990,11)</f>
        <v>21.6203</v>
      </c>
      <c r="L339" s="78">
        <f>VLOOKUP($A339,'MG Universe'!$A$2:$S$9990,12)</f>
        <v>284.67</v>
      </c>
      <c r="M339" s="16">
        <f>VLOOKUP($A339,'MG Universe'!$A$2:$S$9990,13)</f>
        <v>7.3000000000000001E-3</v>
      </c>
      <c r="N339" s="79">
        <f>VLOOKUP($A339,'MG Universe'!$A$2:$S$9990,14)</f>
        <v>0.1</v>
      </c>
      <c r="O339" s="79">
        <f>VLOOKUP($A339,'MG Universe'!$A$2:$S$9990,15)</f>
        <v>4.7</v>
      </c>
      <c r="P339" s="15">
        <f>VLOOKUP($A339,'MG Universe'!$A$2:$S$9990,16)</f>
        <v>-7.57</v>
      </c>
      <c r="Q339" s="16">
        <f>VLOOKUP($A339,'MG Universe'!$A$2:$S$9990,17)</f>
        <v>1.3808</v>
      </c>
      <c r="R339" s="80">
        <f>VLOOKUP($A339,'MG Universe'!$A$2:$S$9990,18)</f>
        <v>2</v>
      </c>
      <c r="S339" s="15">
        <f>VLOOKUP($A339,'MG Universe'!$A$2:$V$9990,19)</f>
        <v>19.39</v>
      </c>
      <c r="T339" s="15">
        <f>VLOOKUP($A339,'MG Universe'!$A$2:$V$9990,20)</f>
        <v>18195668934</v>
      </c>
      <c r="U339" s="15" t="str">
        <f>VLOOKUP($A339,'MG Universe'!$A$2:$V$9990,21)</f>
        <v>Large</v>
      </c>
      <c r="V339" s="15" t="str">
        <f>VLOOKUP($A339,'MG Universe'!$A$2:$V$9990,22)</f>
        <v>Mining</v>
      </c>
    </row>
    <row r="340" spans="1:22" ht="15.75" thickBot="1" x14ac:dyDescent="0.3">
      <c r="A340" s="119" t="s">
        <v>1111</v>
      </c>
      <c r="B340" s="12" t="str">
        <f>VLOOKUP($A340,'MG Universe'!$A$2:$S$9990,2)</f>
        <v>Netflix, Inc.</v>
      </c>
      <c r="C340" s="12" t="str">
        <f>VLOOKUP($A340,'MG Universe'!$A$2:$S$9990,3)</f>
        <v>F</v>
      </c>
      <c r="D340" s="12" t="str">
        <f>VLOOKUP($A340,'MG Universe'!$A$2:$S$9990,4)</f>
        <v>S</v>
      </c>
      <c r="E340" s="12" t="str">
        <f>VLOOKUP($A340,'MG Universe'!$A$2:$S$9990,5)</f>
        <v>O</v>
      </c>
      <c r="F340" s="13" t="str">
        <f>VLOOKUP($A340,'MG Universe'!$A$2:$S$9990,6)</f>
        <v>SO</v>
      </c>
      <c r="G340" s="77">
        <f>VLOOKUP($A340,'MG Universe'!$A$2:$S$9990,7)</f>
        <v>43253</v>
      </c>
      <c r="H340" s="15">
        <f>VLOOKUP($A340,'MG Universe'!$A$2:$S$9990,8)</f>
        <v>45.35</v>
      </c>
      <c r="I340" s="15">
        <f>VLOOKUP($A340,'MG Universe'!$A$2:$S$9990,9)</f>
        <v>1.18</v>
      </c>
      <c r="J340" s="15">
        <f>VLOOKUP($A340,'MG Universe'!$A$2:$S$9990,10)</f>
        <v>351.34</v>
      </c>
      <c r="K340" s="16">
        <f>VLOOKUP($A340,'MG Universe'!$A$2:$S$9990,11)</f>
        <v>7.7473000000000001</v>
      </c>
      <c r="L340" s="78">
        <f>VLOOKUP($A340,'MG Universe'!$A$2:$S$9990,12)</f>
        <v>297.75</v>
      </c>
      <c r="M340" s="16">
        <f>VLOOKUP($A340,'MG Universe'!$A$2:$S$9990,13)</f>
        <v>0</v>
      </c>
      <c r="N340" s="79">
        <f>VLOOKUP($A340,'MG Universe'!$A$2:$S$9990,14)</f>
        <v>1.4</v>
      </c>
      <c r="O340" s="79">
        <f>VLOOKUP($A340,'MG Universe'!$A$2:$S$9990,15)</f>
        <v>1.3</v>
      </c>
      <c r="P340" s="15">
        <f>VLOOKUP($A340,'MG Universe'!$A$2:$S$9990,16)</f>
        <v>-18.46</v>
      </c>
      <c r="Q340" s="16">
        <f>VLOOKUP($A340,'MG Universe'!$A$2:$S$9990,17)</f>
        <v>1.4461999999999999</v>
      </c>
      <c r="R340" s="80">
        <f>VLOOKUP($A340,'MG Universe'!$A$2:$S$9990,18)</f>
        <v>0</v>
      </c>
      <c r="S340" s="15">
        <f>VLOOKUP($A340,'MG Universe'!$A$2:$V$9990,19)</f>
        <v>19.48</v>
      </c>
      <c r="T340" s="15">
        <f>VLOOKUP($A340,'MG Universe'!$A$2:$V$9990,20)</f>
        <v>153394691061</v>
      </c>
      <c r="U340" s="15" t="str">
        <f>VLOOKUP($A340,'MG Universe'!$A$2:$V$9990,21)</f>
        <v>Large</v>
      </c>
      <c r="V340" s="15" t="str">
        <f>VLOOKUP($A340,'MG Universe'!$A$2:$V$9990,22)</f>
        <v>Internet Services</v>
      </c>
    </row>
    <row r="341" spans="1:22" ht="15.75" thickBot="1" x14ac:dyDescent="0.3">
      <c r="A341" s="119" t="s">
        <v>1113</v>
      </c>
      <c r="B341" s="12" t="str">
        <f>VLOOKUP($A341,'MG Universe'!$A$2:$S$9990,2)</f>
        <v>Newfield Exploration Co.</v>
      </c>
      <c r="C341" s="12" t="str">
        <f>VLOOKUP($A341,'MG Universe'!$A$2:$S$9990,3)</f>
        <v>D+</v>
      </c>
      <c r="D341" s="12" t="str">
        <f>VLOOKUP($A341,'MG Universe'!$A$2:$S$9990,4)</f>
        <v>S</v>
      </c>
      <c r="E341" s="12" t="str">
        <f>VLOOKUP($A341,'MG Universe'!$A$2:$S$9990,5)</f>
        <v>O</v>
      </c>
      <c r="F341" s="13" t="str">
        <f>VLOOKUP($A341,'MG Universe'!$A$2:$S$9990,6)</f>
        <v>SO</v>
      </c>
      <c r="G341" s="77">
        <f>VLOOKUP($A341,'MG Universe'!$A$2:$S$9990,7)</f>
        <v>43222</v>
      </c>
      <c r="H341" s="15">
        <f>VLOOKUP($A341,'MG Universe'!$A$2:$S$9990,8)</f>
        <v>0</v>
      </c>
      <c r="I341" s="15">
        <f>VLOOKUP($A341,'MG Universe'!$A$2:$S$9990,9)</f>
        <v>-2.2999999999999998</v>
      </c>
      <c r="J341" s="15">
        <f>VLOOKUP($A341,'MG Universe'!$A$2:$S$9990,10)</f>
        <v>18.72</v>
      </c>
      <c r="K341" s="16" t="str">
        <f>VLOOKUP($A341,'MG Universe'!$A$2:$S$9990,11)</f>
        <v>N/A</v>
      </c>
      <c r="L341" s="78" t="str">
        <f>VLOOKUP($A341,'MG Universe'!$A$2:$S$9990,12)</f>
        <v>N/A</v>
      </c>
      <c r="M341" s="16">
        <f>VLOOKUP($A341,'MG Universe'!$A$2:$S$9990,13)</f>
        <v>0</v>
      </c>
      <c r="N341" s="79">
        <f>VLOOKUP($A341,'MG Universe'!$A$2:$S$9990,14)</f>
        <v>1.9</v>
      </c>
      <c r="O341" s="79">
        <f>VLOOKUP($A341,'MG Universe'!$A$2:$S$9990,15)</f>
        <v>0.91</v>
      </c>
      <c r="P341" s="15">
        <f>VLOOKUP($A341,'MG Universe'!$A$2:$S$9990,16)</f>
        <v>-14.04</v>
      </c>
      <c r="Q341" s="16">
        <f>VLOOKUP($A341,'MG Universe'!$A$2:$S$9990,17)</f>
        <v>-8.3199999999999996E-2</v>
      </c>
      <c r="R341" s="80">
        <f>VLOOKUP($A341,'MG Universe'!$A$2:$S$9990,18)</f>
        <v>0</v>
      </c>
      <c r="S341" s="15">
        <f>VLOOKUP($A341,'MG Universe'!$A$2:$V$9990,19)</f>
        <v>19.43</v>
      </c>
      <c r="T341" s="15">
        <f>VLOOKUP($A341,'MG Universe'!$A$2:$V$9990,20)</f>
        <v>3750362790</v>
      </c>
      <c r="U341" s="15" t="str">
        <f>VLOOKUP($A341,'MG Universe'!$A$2:$V$9990,21)</f>
        <v>Mid</v>
      </c>
      <c r="V341" s="15" t="str">
        <f>VLOOKUP($A341,'MG Universe'!$A$2:$V$9990,22)</f>
        <v>Oil &amp; Gas</v>
      </c>
    </row>
    <row r="342" spans="1:22" ht="15.75" thickBot="1" x14ac:dyDescent="0.3">
      <c r="A342" s="119" t="s">
        <v>1117</v>
      </c>
      <c r="B342" s="12" t="str">
        <f>VLOOKUP($A342,'MG Universe'!$A$2:$S$9990,2)</f>
        <v>NiSource Inc.</v>
      </c>
      <c r="C342" s="12" t="str">
        <f>VLOOKUP($A342,'MG Universe'!$A$2:$S$9990,3)</f>
        <v>D</v>
      </c>
      <c r="D342" s="12" t="str">
        <f>VLOOKUP($A342,'MG Universe'!$A$2:$S$9990,4)</f>
        <v>S</v>
      </c>
      <c r="E342" s="12" t="str">
        <f>VLOOKUP($A342,'MG Universe'!$A$2:$S$9990,5)</f>
        <v>O</v>
      </c>
      <c r="F342" s="13" t="str">
        <f>VLOOKUP($A342,'MG Universe'!$A$2:$S$9990,6)</f>
        <v>SO</v>
      </c>
      <c r="G342" s="77">
        <f>VLOOKUP($A342,'MG Universe'!$A$2:$S$9990,7)</f>
        <v>43264</v>
      </c>
      <c r="H342" s="15">
        <f>VLOOKUP($A342,'MG Universe'!$A$2:$S$9990,8)</f>
        <v>0</v>
      </c>
      <c r="I342" s="15">
        <f>VLOOKUP($A342,'MG Universe'!$A$2:$S$9990,9)</f>
        <v>0.96</v>
      </c>
      <c r="J342" s="15">
        <f>VLOOKUP($A342,'MG Universe'!$A$2:$S$9990,10)</f>
        <v>26.23</v>
      </c>
      <c r="K342" s="16" t="str">
        <f>VLOOKUP($A342,'MG Universe'!$A$2:$S$9990,11)</f>
        <v>N/A</v>
      </c>
      <c r="L342" s="78">
        <f>VLOOKUP($A342,'MG Universe'!$A$2:$S$9990,12)</f>
        <v>27.32</v>
      </c>
      <c r="M342" s="16">
        <f>VLOOKUP($A342,'MG Universe'!$A$2:$S$9990,13)</f>
        <v>2.6700000000000002E-2</v>
      </c>
      <c r="N342" s="79">
        <f>VLOOKUP($A342,'MG Universe'!$A$2:$S$9990,14)</f>
        <v>0.3</v>
      </c>
      <c r="O342" s="79">
        <f>VLOOKUP($A342,'MG Universe'!$A$2:$S$9990,15)</f>
        <v>0.51</v>
      </c>
      <c r="P342" s="15">
        <f>VLOOKUP($A342,'MG Universe'!$A$2:$S$9990,16)</f>
        <v>-41.18</v>
      </c>
      <c r="Q342" s="16">
        <f>VLOOKUP($A342,'MG Universe'!$A$2:$S$9990,17)</f>
        <v>9.4100000000000003E-2</v>
      </c>
      <c r="R342" s="80">
        <f>VLOOKUP($A342,'MG Universe'!$A$2:$S$9990,18)</f>
        <v>1</v>
      </c>
      <c r="S342" s="15">
        <f>VLOOKUP($A342,'MG Universe'!$A$2:$V$9990,19)</f>
        <v>19.059999999999999</v>
      </c>
      <c r="T342" s="15">
        <f>VLOOKUP($A342,'MG Universe'!$A$2:$V$9990,20)</f>
        <v>9769625629</v>
      </c>
      <c r="U342" s="15" t="str">
        <f>VLOOKUP($A342,'MG Universe'!$A$2:$V$9990,21)</f>
        <v>Mid</v>
      </c>
      <c r="V342" s="15" t="str">
        <f>VLOOKUP($A342,'MG Universe'!$A$2:$V$9990,22)</f>
        <v>Utilities</v>
      </c>
    </row>
    <row r="343" spans="1:22" ht="15.75" thickBot="1" x14ac:dyDescent="0.3">
      <c r="A343" s="119" t="s">
        <v>1119</v>
      </c>
      <c r="B343" s="12" t="str">
        <f>VLOOKUP($A343,'MG Universe'!$A$2:$S$9990,2)</f>
        <v>Nike Inc</v>
      </c>
      <c r="C343" s="12" t="str">
        <f>VLOOKUP($A343,'MG Universe'!$A$2:$S$9990,3)</f>
        <v>C</v>
      </c>
      <c r="D343" s="12" t="str">
        <f>VLOOKUP($A343,'MG Universe'!$A$2:$S$9990,4)</f>
        <v>E</v>
      </c>
      <c r="E343" s="12" t="str">
        <f>VLOOKUP($A343,'MG Universe'!$A$2:$S$9990,5)</f>
        <v>O</v>
      </c>
      <c r="F343" s="13" t="str">
        <f>VLOOKUP($A343,'MG Universe'!$A$2:$S$9990,6)</f>
        <v>EO</v>
      </c>
      <c r="G343" s="77">
        <f>VLOOKUP($A343,'MG Universe'!$A$2:$S$9990,7)</f>
        <v>43424</v>
      </c>
      <c r="H343" s="15">
        <f>VLOOKUP($A343,'MG Universe'!$A$2:$S$9990,8)</f>
        <v>42.77</v>
      </c>
      <c r="I343" s="15">
        <f>VLOOKUP($A343,'MG Universe'!$A$2:$S$9990,9)</f>
        <v>2.11</v>
      </c>
      <c r="J343" s="15">
        <f>VLOOKUP($A343,'MG Universe'!$A$2:$S$9990,10)</f>
        <v>81.99</v>
      </c>
      <c r="K343" s="16">
        <f>VLOOKUP($A343,'MG Universe'!$A$2:$S$9990,11)</f>
        <v>1.917</v>
      </c>
      <c r="L343" s="78">
        <f>VLOOKUP($A343,'MG Universe'!$A$2:$S$9990,12)</f>
        <v>38.86</v>
      </c>
      <c r="M343" s="16">
        <f>VLOOKUP($A343,'MG Universe'!$A$2:$S$9990,13)</f>
        <v>9.4999999999999998E-3</v>
      </c>
      <c r="N343" s="79">
        <f>VLOOKUP($A343,'MG Universe'!$A$2:$S$9990,14)</f>
        <v>0.7</v>
      </c>
      <c r="O343" s="79">
        <f>VLOOKUP($A343,'MG Universe'!$A$2:$S$9990,15)</f>
        <v>2.31</v>
      </c>
      <c r="P343" s="15">
        <f>VLOOKUP($A343,'MG Universe'!$A$2:$S$9990,16)</f>
        <v>1.23</v>
      </c>
      <c r="Q343" s="16">
        <f>VLOOKUP($A343,'MG Universe'!$A$2:$S$9990,17)</f>
        <v>0.15179999999999999</v>
      </c>
      <c r="R343" s="80">
        <f>VLOOKUP($A343,'MG Universe'!$A$2:$S$9990,18)</f>
        <v>17</v>
      </c>
      <c r="S343" s="15">
        <f>VLOOKUP($A343,'MG Universe'!$A$2:$V$9990,19)</f>
        <v>19.12</v>
      </c>
      <c r="T343" s="15">
        <f>VLOOKUP($A343,'MG Universe'!$A$2:$V$9990,20)</f>
        <v>103206795580</v>
      </c>
      <c r="U343" s="15" t="str">
        <f>VLOOKUP($A343,'MG Universe'!$A$2:$V$9990,21)</f>
        <v>Large</v>
      </c>
      <c r="V343" s="15" t="str">
        <f>VLOOKUP($A343,'MG Universe'!$A$2:$V$9990,22)</f>
        <v>Apparel</v>
      </c>
    </row>
    <row r="344" spans="1:22" ht="15.75" thickBot="1" x14ac:dyDescent="0.3">
      <c r="A344" s="119" t="s">
        <v>1121</v>
      </c>
      <c r="B344" s="12" t="str">
        <f>VLOOKUP($A344,'MG Universe'!$A$2:$S$9990,2)</f>
        <v>Nektar Therapeutics</v>
      </c>
      <c r="C344" s="12" t="str">
        <f>VLOOKUP($A344,'MG Universe'!$A$2:$S$9990,3)</f>
        <v>F</v>
      </c>
      <c r="D344" s="12" t="str">
        <f>VLOOKUP($A344,'MG Universe'!$A$2:$S$9990,4)</f>
        <v>S</v>
      </c>
      <c r="E344" s="12" t="str">
        <f>VLOOKUP($A344,'MG Universe'!$A$2:$S$9990,5)</f>
        <v>O</v>
      </c>
      <c r="F344" s="13" t="str">
        <f>VLOOKUP($A344,'MG Universe'!$A$2:$S$9990,6)</f>
        <v>SO</v>
      </c>
      <c r="G344" s="77">
        <f>VLOOKUP($A344,'MG Universe'!$A$2:$S$9990,7)</f>
        <v>43424</v>
      </c>
      <c r="H344" s="15">
        <f>VLOOKUP($A344,'MG Universe'!$A$2:$S$9990,8)</f>
        <v>35.75</v>
      </c>
      <c r="I344" s="15">
        <f>VLOOKUP($A344,'MG Universe'!$A$2:$S$9990,9)</f>
        <v>0.93</v>
      </c>
      <c r="J344" s="15">
        <f>VLOOKUP($A344,'MG Universe'!$A$2:$S$9990,10)</f>
        <v>42.5</v>
      </c>
      <c r="K344" s="16">
        <f>VLOOKUP($A344,'MG Universe'!$A$2:$S$9990,11)</f>
        <v>1.1888000000000001</v>
      </c>
      <c r="L344" s="78">
        <f>VLOOKUP($A344,'MG Universe'!$A$2:$S$9990,12)</f>
        <v>45.7</v>
      </c>
      <c r="M344" s="16">
        <f>VLOOKUP($A344,'MG Universe'!$A$2:$S$9990,13)</f>
        <v>0</v>
      </c>
      <c r="N344" s="79">
        <f>VLOOKUP($A344,'MG Universe'!$A$2:$S$9990,14)</f>
        <v>3</v>
      </c>
      <c r="O344" s="79">
        <f>VLOOKUP($A344,'MG Universe'!$A$2:$S$9990,15)</f>
        <v>13.93</v>
      </c>
      <c r="P344" s="15">
        <f>VLOOKUP($A344,'MG Universe'!$A$2:$S$9990,16)</f>
        <v>6.06</v>
      </c>
      <c r="Q344" s="16">
        <f>VLOOKUP($A344,'MG Universe'!$A$2:$S$9990,17)</f>
        <v>0.186</v>
      </c>
      <c r="R344" s="80">
        <f>VLOOKUP($A344,'MG Universe'!$A$2:$S$9990,18)</f>
        <v>0</v>
      </c>
      <c r="S344" s="15">
        <f>VLOOKUP($A344,'MG Universe'!$A$2:$V$9990,19)</f>
        <v>7.28</v>
      </c>
      <c r="T344" s="15">
        <f>VLOOKUP($A344,'MG Universe'!$A$2:$V$9990,20)</f>
        <v>7356121000</v>
      </c>
      <c r="U344" s="15" t="str">
        <f>VLOOKUP($A344,'MG Universe'!$A$2:$V$9990,21)</f>
        <v>Mid</v>
      </c>
      <c r="V344" s="15" t="str">
        <f>VLOOKUP($A344,'MG Universe'!$A$2:$V$9990,22)</f>
        <v>Pharmaceuticals</v>
      </c>
    </row>
    <row r="345" spans="1:22" ht="15.75" thickBot="1" x14ac:dyDescent="0.3">
      <c r="A345" s="119" t="s">
        <v>1123</v>
      </c>
      <c r="B345" s="12" t="str">
        <f>VLOOKUP($A345,'MG Universe'!$A$2:$S$9990,2)</f>
        <v>Nielsen Holdings PLC</v>
      </c>
      <c r="C345" s="12" t="str">
        <f>VLOOKUP($A345,'MG Universe'!$A$2:$S$9990,3)</f>
        <v>D+</v>
      </c>
      <c r="D345" s="12" t="str">
        <f>VLOOKUP($A345,'MG Universe'!$A$2:$S$9990,4)</f>
        <v>S</v>
      </c>
      <c r="E345" s="12" t="str">
        <f>VLOOKUP($A345,'MG Universe'!$A$2:$S$9990,5)</f>
        <v>F</v>
      </c>
      <c r="F345" s="13" t="str">
        <f>VLOOKUP($A345,'MG Universe'!$A$2:$S$9990,6)</f>
        <v>SF</v>
      </c>
      <c r="G345" s="77">
        <f>VLOOKUP($A345,'MG Universe'!$A$2:$S$9990,7)</f>
        <v>43278</v>
      </c>
      <c r="H345" s="15">
        <f>VLOOKUP($A345,'MG Universe'!$A$2:$S$9990,8)</f>
        <v>23.56</v>
      </c>
      <c r="I345" s="15">
        <f>VLOOKUP($A345,'MG Universe'!$A$2:$S$9990,9)</f>
        <v>1.37</v>
      </c>
      <c r="J345" s="15">
        <f>VLOOKUP($A345,'MG Universe'!$A$2:$S$9990,10)</f>
        <v>25.69</v>
      </c>
      <c r="K345" s="16">
        <f>VLOOKUP($A345,'MG Universe'!$A$2:$S$9990,11)</f>
        <v>1.0904</v>
      </c>
      <c r="L345" s="78">
        <f>VLOOKUP($A345,'MG Universe'!$A$2:$S$9990,12)</f>
        <v>18.75</v>
      </c>
      <c r="M345" s="16">
        <f>VLOOKUP($A345,'MG Universe'!$A$2:$S$9990,13)</f>
        <v>5.1799999999999999E-2</v>
      </c>
      <c r="N345" s="79">
        <f>VLOOKUP($A345,'MG Universe'!$A$2:$S$9990,14)</f>
        <v>1</v>
      </c>
      <c r="O345" s="79">
        <f>VLOOKUP($A345,'MG Universe'!$A$2:$S$9990,15)</f>
        <v>1.23</v>
      </c>
      <c r="P345" s="15">
        <f>VLOOKUP($A345,'MG Universe'!$A$2:$S$9990,16)</f>
        <v>-28.55</v>
      </c>
      <c r="Q345" s="16">
        <f>VLOOKUP($A345,'MG Universe'!$A$2:$S$9990,17)</f>
        <v>5.1299999999999998E-2</v>
      </c>
      <c r="R345" s="80">
        <f>VLOOKUP($A345,'MG Universe'!$A$2:$S$9990,18)</f>
        <v>5</v>
      </c>
      <c r="S345" s="15">
        <f>VLOOKUP($A345,'MG Universe'!$A$2:$V$9990,19)</f>
        <v>20.059999999999999</v>
      </c>
      <c r="T345" s="15">
        <f>VLOOKUP($A345,'MG Universe'!$A$2:$V$9990,20)</f>
        <v>9119513459</v>
      </c>
      <c r="U345" s="15" t="str">
        <f>VLOOKUP($A345,'MG Universe'!$A$2:$V$9990,21)</f>
        <v>Mid</v>
      </c>
      <c r="V345" s="15" t="str">
        <f>VLOOKUP($A345,'MG Universe'!$A$2:$V$9990,22)</f>
        <v>Marketing</v>
      </c>
    </row>
    <row r="346" spans="1:22" ht="15.75" thickBot="1" x14ac:dyDescent="0.3">
      <c r="A346" s="119" t="s">
        <v>1127</v>
      </c>
      <c r="B346" s="12" t="str">
        <f>VLOOKUP($A346,'MG Universe'!$A$2:$S$9990,2)</f>
        <v>Northrop Grumman Corporation</v>
      </c>
      <c r="C346" s="12" t="str">
        <f>VLOOKUP($A346,'MG Universe'!$A$2:$S$9990,3)</f>
        <v>C+</v>
      </c>
      <c r="D346" s="12" t="str">
        <f>VLOOKUP($A346,'MG Universe'!$A$2:$S$9990,4)</f>
        <v>E</v>
      </c>
      <c r="E346" s="12" t="str">
        <f>VLOOKUP($A346,'MG Universe'!$A$2:$S$9990,5)</f>
        <v>F</v>
      </c>
      <c r="F346" s="13" t="str">
        <f>VLOOKUP($A346,'MG Universe'!$A$2:$S$9990,6)</f>
        <v>EF</v>
      </c>
      <c r="G346" s="77">
        <f>VLOOKUP($A346,'MG Universe'!$A$2:$S$9990,7)</f>
        <v>43242</v>
      </c>
      <c r="H346" s="15">
        <f>VLOOKUP($A346,'MG Universe'!$A$2:$S$9990,8)</f>
        <v>291.86</v>
      </c>
      <c r="I346" s="15">
        <f>VLOOKUP($A346,'MG Universe'!$A$2:$S$9990,9)</f>
        <v>12.63</v>
      </c>
      <c r="J346" s="15">
        <f>VLOOKUP($A346,'MG Universe'!$A$2:$S$9990,10)</f>
        <v>278.73</v>
      </c>
      <c r="K346" s="16">
        <f>VLOOKUP($A346,'MG Universe'!$A$2:$S$9990,11)</f>
        <v>0.95499999999999996</v>
      </c>
      <c r="L346" s="78">
        <f>VLOOKUP($A346,'MG Universe'!$A$2:$S$9990,12)</f>
        <v>22.07</v>
      </c>
      <c r="M346" s="16">
        <f>VLOOKUP($A346,'MG Universe'!$A$2:$S$9990,13)</f>
        <v>1.4E-2</v>
      </c>
      <c r="N346" s="79">
        <f>VLOOKUP($A346,'MG Universe'!$A$2:$S$9990,14)</f>
        <v>0.9</v>
      </c>
      <c r="O346" s="79">
        <f>VLOOKUP($A346,'MG Universe'!$A$2:$S$9990,15)</f>
        <v>2.52</v>
      </c>
      <c r="P346" s="15">
        <f>VLOOKUP($A346,'MG Universe'!$A$2:$S$9990,16)</f>
        <v>-62.47</v>
      </c>
      <c r="Q346" s="16">
        <f>VLOOKUP($A346,'MG Universe'!$A$2:$S$9990,17)</f>
        <v>6.7799999999999999E-2</v>
      </c>
      <c r="R346" s="80">
        <f>VLOOKUP($A346,'MG Universe'!$A$2:$S$9990,18)</f>
        <v>14</v>
      </c>
      <c r="S346" s="15">
        <f>VLOOKUP($A346,'MG Universe'!$A$2:$V$9990,19)</f>
        <v>118.05</v>
      </c>
      <c r="T346" s="15">
        <f>VLOOKUP($A346,'MG Universe'!$A$2:$V$9990,20)</f>
        <v>47311074604</v>
      </c>
      <c r="U346" s="15" t="str">
        <f>VLOOKUP($A346,'MG Universe'!$A$2:$V$9990,21)</f>
        <v>Large</v>
      </c>
      <c r="V346" s="15" t="str">
        <f>VLOOKUP($A346,'MG Universe'!$A$2:$V$9990,22)</f>
        <v>Defense</v>
      </c>
    </row>
    <row r="347" spans="1:22" ht="15.75" thickBot="1" x14ac:dyDescent="0.3">
      <c r="A347" s="119" t="s">
        <v>1129</v>
      </c>
      <c r="B347" s="12" t="str">
        <f>VLOOKUP($A347,'MG Universe'!$A$2:$S$9990,2)</f>
        <v>National-Oilwell Varco, Inc.</v>
      </c>
      <c r="C347" s="12" t="str">
        <f>VLOOKUP($A347,'MG Universe'!$A$2:$S$9990,3)</f>
        <v>F</v>
      </c>
      <c r="D347" s="12" t="str">
        <f>VLOOKUP($A347,'MG Universe'!$A$2:$S$9990,4)</f>
        <v>S</v>
      </c>
      <c r="E347" s="12" t="str">
        <f>VLOOKUP($A347,'MG Universe'!$A$2:$S$9990,5)</f>
        <v>O</v>
      </c>
      <c r="F347" s="13" t="str">
        <f>VLOOKUP($A347,'MG Universe'!$A$2:$S$9990,6)</f>
        <v>SO</v>
      </c>
      <c r="G347" s="77">
        <f>VLOOKUP($A347,'MG Universe'!$A$2:$S$9990,7)</f>
        <v>43222</v>
      </c>
      <c r="H347" s="15">
        <f>VLOOKUP($A347,'MG Universe'!$A$2:$S$9990,8)</f>
        <v>3.34</v>
      </c>
      <c r="I347" s="15">
        <f>VLOOKUP($A347,'MG Universe'!$A$2:$S$9990,9)</f>
        <v>-1.38</v>
      </c>
      <c r="J347" s="15">
        <f>VLOOKUP($A347,'MG Universe'!$A$2:$S$9990,10)</f>
        <v>30.15</v>
      </c>
      <c r="K347" s="16">
        <f>VLOOKUP($A347,'MG Universe'!$A$2:$S$9990,11)</f>
        <v>9.0268999999999995</v>
      </c>
      <c r="L347" s="78" t="str">
        <f>VLOOKUP($A347,'MG Universe'!$A$2:$S$9990,12)</f>
        <v>N/A</v>
      </c>
      <c r="M347" s="16">
        <f>VLOOKUP($A347,'MG Universe'!$A$2:$S$9990,13)</f>
        <v>6.6E-3</v>
      </c>
      <c r="N347" s="79">
        <f>VLOOKUP($A347,'MG Universe'!$A$2:$S$9990,14)</f>
        <v>1.3</v>
      </c>
      <c r="O347" s="79">
        <f>VLOOKUP($A347,'MG Universe'!$A$2:$S$9990,15)</f>
        <v>3.37</v>
      </c>
      <c r="P347" s="15">
        <f>VLOOKUP($A347,'MG Universe'!$A$2:$S$9990,16)</f>
        <v>3.34</v>
      </c>
      <c r="Q347" s="16">
        <f>VLOOKUP($A347,'MG Universe'!$A$2:$S$9990,17)</f>
        <v>-0.1517</v>
      </c>
      <c r="R347" s="80">
        <f>VLOOKUP($A347,'MG Universe'!$A$2:$S$9990,18)</f>
        <v>0</v>
      </c>
      <c r="S347" s="15">
        <f>VLOOKUP($A347,'MG Universe'!$A$2:$V$9990,19)</f>
        <v>0</v>
      </c>
      <c r="T347" s="15">
        <f>VLOOKUP($A347,'MG Universe'!$A$2:$V$9990,20)</f>
        <v>11558514903</v>
      </c>
      <c r="U347" s="15" t="str">
        <f>VLOOKUP($A347,'MG Universe'!$A$2:$V$9990,21)</f>
        <v>Large</v>
      </c>
      <c r="V347" s="15" t="str">
        <f>VLOOKUP($A347,'MG Universe'!$A$2:$V$9990,22)</f>
        <v>Oil &amp; Gas</v>
      </c>
    </row>
    <row r="348" spans="1:22" ht="15.75" thickBot="1" x14ac:dyDescent="0.3">
      <c r="A348" s="119" t="s">
        <v>1133</v>
      </c>
      <c r="B348" s="12" t="str">
        <f>VLOOKUP($A348,'MG Universe'!$A$2:$S$9990,2)</f>
        <v>NRG Energy Inc</v>
      </c>
      <c r="C348" s="12" t="str">
        <f>VLOOKUP($A348,'MG Universe'!$A$2:$S$9990,3)</f>
        <v>F</v>
      </c>
      <c r="D348" s="12" t="str">
        <f>VLOOKUP($A348,'MG Universe'!$A$2:$S$9990,4)</f>
        <v>S</v>
      </c>
      <c r="E348" s="12" t="str">
        <f>VLOOKUP($A348,'MG Universe'!$A$2:$S$9990,5)</f>
        <v>O</v>
      </c>
      <c r="F348" s="13" t="str">
        <f>VLOOKUP($A348,'MG Universe'!$A$2:$S$9990,6)</f>
        <v>SO</v>
      </c>
      <c r="G348" s="77">
        <f>VLOOKUP($A348,'MG Universe'!$A$2:$S$9990,7)</f>
        <v>43493</v>
      </c>
      <c r="H348" s="15">
        <f>VLOOKUP($A348,'MG Universe'!$A$2:$S$9990,8)</f>
        <v>0</v>
      </c>
      <c r="I348" s="15">
        <f>VLOOKUP($A348,'MG Universe'!$A$2:$S$9990,9)</f>
        <v>-4.57</v>
      </c>
      <c r="J348" s="15">
        <f>VLOOKUP($A348,'MG Universe'!$A$2:$S$9990,10)</f>
        <v>41.04</v>
      </c>
      <c r="K348" s="16" t="str">
        <f>VLOOKUP($A348,'MG Universe'!$A$2:$S$9990,11)</f>
        <v>N/A</v>
      </c>
      <c r="L348" s="78" t="str">
        <f>VLOOKUP($A348,'MG Universe'!$A$2:$S$9990,12)</f>
        <v>N/A</v>
      </c>
      <c r="M348" s="16">
        <f>VLOOKUP($A348,'MG Universe'!$A$2:$S$9990,13)</f>
        <v>2.8999999999999998E-3</v>
      </c>
      <c r="N348" s="79">
        <f>VLOOKUP($A348,'MG Universe'!$A$2:$S$9990,14)</f>
        <v>0.8</v>
      </c>
      <c r="O348" s="79">
        <f>VLOOKUP($A348,'MG Universe'!$A$2:$S$9990,15)</f>
        <v>1.58</v>
      </c>
      <c r="P348" s="15">
        <f>VLOOKUP($A348,'MG Universe'!$A$2:$S$9990,16)</f>
        <v>-27.06</v>
      </c>
      <c r="Q348" s="16">
        <f>VLOOKUP($A348,'MG Universe'!$A$2:$S$9990,17)</f>
        <v>-8.7400000000000005E-2</v>
      </c>
      <c r="R348" s="80">
        <f>VLOOKUP($A348,'MG Universe'!$A$2:$S$9990,18)</f>
        <v>0</v>
      </c>
      <c r="S348" s="15">
        <f>VLOOKUP($A348,'MG Universe'!$A$2:$V$9990,19)</f>
        <v>0</v>
      </c>
      <c r="T348" s="15">
        <f>VLOOKUP($A348,'MG Universe'!$A$2:$V$9990,20)</f>
        <v>11898727465</v>
      </c>
      <c r="U348" s="15" t="str">
        <f>VLOOKUP($A348,'MG Universe'!$A$2:$V$9990,21)</f>
        <v>Large</v>
      </c>
      <c r="V348" s="15" t="str">
        <f>VLOOKUP($A348,'MG Universe'!$A$2:$V$9990,22)</f>
        <v>Utilities</v>
      </c>
    </row>
    <row r="349" spans="1:22" ht="15.75" thickBot="1" x14ac:dyDescent="0.3">
      <c r="A349" s="119" t="s">
        <v>1137</v>
      </c>
      <c r="B349" s="12" t="str">
        <f>VLOOKUP($A349,'MG Universe'!$A$2:$S$9990,2)</f>
        <v>Norfolk Southern Corp.</v>
      </c>
      <c r="C349" s="12" t="str">
        <f>VLOOKUP($A349,'MG Universe'!$A$2:$S$9990,3)</f>
        <v>B</v>
      </c>
      <c r="D349" s="12" t="str">
        <f>VLOOKUP($A349,'MG Universe'!$A$2:$S$9990,4)</f>
        <v>D</v>
      </c>
      <c r="E349" s="12" t="str">
        <f>VLOOKUP($A349,'MG Universe'!$A$2:$S$9990,5)</f>
        <v>U</v>
      </c>
      <c r="F349" s="13" t="str">
        <f>VLOOKUP($A349,'MG Universe'!$A$2:$S$9990,6)</f>
        <v>DU</v>
      </c>
      <c r="G349" s="77">
        <f>VLOOKUP($A349,'MG Universe'!$A$2:$S$9990,7)</f>
        <v>43220</v>
      </c>
      <c r="H349" s="15">
        <f>VLOOKUP($A349,'MG Universe'!$A$2:$S$9990,8)</f>
        <v>298.20999999999998</v>
      </c>
      <c r="I349" s="15">
        <f>VLOOKUP($A349,'MG Universe'!$A$2:$S$9990,9)</f>
        <v>9.9600000000000009</v>
      </c>
      <c r="J349" s="15">
        <f>VLOOKUP($A349,'MG Universe'!$A$2:$S$9990,10)</f>
        <v>169.95</v>
      </c>
      <c r="K349" s="16">
        <f>VLOOKUP($A349,'MG Universe'!$A$2:$S$9990,11)</f>
        <v>0.56989999999999996</v>
      </c>
      <c r="L349" s="78">
        <f>VLOOKUP($A349,'MG Universe'!$A$2:$S$9990,12)</f>
        <v>17.059999999999999</v>
      </c>
      <c r="M349" s="16">
        <f>VLOOKUP($A349,'MG Universe'!$A$2:$S$9990,13)</f>
        <v>1.44E-2</v>
      </c>
      <c r="N349" s="79">
        <f>VLOOKUP($A349,'MG Universe'!$A$2:$S$9990,14)</f>
        <v>1.4</v>
      </c>
      <c r="O349" s="79">
        <f>VLOOKUP($A349,'MG Universe'!$A$2:$S$9990,15)</f>
        <v>1.04</v>
      </c>
      <c r="P349" s="15">
        <f>VLOOKUP($A349,'MG Universe'!$A$2:$S$9990,16)</f>
        <v>-60.9</v>
      </c>
      <c r="Q349" s="16">
        <f>VLOOKUP($A349,'MG Universe'!$A$2:$S$9990,17)</f>
        <v>4.2799999999999998E-2</v>
      </c>
      <c r="R349" s="80">
        <f>VLOOKUP($A349,'MG Universe'!$A$2:$S$9990,18)</f>
        <v>1</v>
      </c>
      <c r="S349" s="15">
        <f>VLOOKUP($A349,'MG Universe'!$A$2:$V$9990,19)</f>
        <v>103.69</v>
      </c>
      <c r="T349" s="15">
        <f>VLOOKUP($A349,'MG Universe'!$A$2:$V$9990,20)</f>
        <v>45563254281</v>
      </c>
      <c r="U349" s="15" t="str">
        <f>VLOOKUP($A349,'MG Universe'!$A$2:$V$9990,21)</f>
        <v>Large</v>
      </c>
      <c r="V349" s="15" t="str">
        <f>VLOOKUP($A349,'MG Universe'!$A$2:$V$9990,22)</f>
        <v>Railroads</v>
      </c>
    </row>
    <row r="350" spans="1:22" ht="15.75" thickBot="1" x14ac:dyDescent="0.3">
      <c r="A350" s="119" t="s">
        <v>1139</v>
      </c>
      <c r="B350" s="12" t="str">
        <f>VLOOKUP($A350,'MG Universe'!$A$2:$S$9990,2)</f>
        <v>NetApp Inc.</v>
      </c>
      <c r="C350" s="12" t="str">
        <f>VLOOKUP($A350,'MG Universe'!$A$2:$S$9990,3)</f>
        <v>C-</v>
      </c>
      <c r="D350" s="12" t="str">
        <f>VLOOKUP($A350,'MG Universe'!$A$2:$S$9990,4)</f>
        <v>E</v>
      </c>
      <c r="E350" s="12" t="str">
        <f>VLOOKUP($A350,'MG Universe'!$A$2:$S$9990,5)</f>
        <v>O</v>
      </c>
      <c r="F350" s="13" t="str">
        <f>VLOOKUP($A350,'MG Universe'!$A$2:$S$9990,6)</f>
        <v>EO</v>
      </c>
      <c r="G350" s="77">
        <f>VLOOKUP($A350,'MG Universe'!$A$2:$S$9990,7)</f>
        <v>43206</v>
      </c>
      <c r="H350" s="15">
        <f>VLOOKUP($A350,'MG Universe'!$A$2:$S$9990,8)</f>
        <v>0</v>
      </c>
      <c r="I350" s="15">
        <f>VLOOKUP($A350,'MG Universe'!$A$2:$S$9990,9)</f>
        <v>1.06</v>
      </c>
      <c r="J350" s="15">
        <f>VLOOKUP($A350,'MG Universe'!$A$2:$S$9990,10)</f>
        <v>67.13</v>
      </c>
      <c r="K350" s="16" t="str">
        <f>VLOOKUP($A350,'MG Universe'!$A$2:$S$9990,11)</f>
        <v>N/A</v>
      </c>
      <c r="L350" s="78">
        <f>VLOOKUP($A350,'MG Universe'!$A$2:$S$9990,12)</f>
        <v>63.33</v>
      </c>
      <c r="M350" s="16">
        <f>VLOOKUP($A350,'MG Universe'!$A$2:$S$9990,13)</f>
        <v>1.1299999999999999E-2</v>
      </c>
      <c r="N350" s="79">
        <f>VLOOKUP($A350,'MG Universe'!$A$2:$S$9990,14)</f>
        <v>1.3</v>
      </c>
      <c r="O350" s="79">
        <f>VLOOKUP($A350,'MG Universe'!$A$2:$S$9990,15)</f>
        <v>1.91</v>
      </c>
      <c r="P350" s="15">
        <f>VLOOKUP($A350,'MG Universe'!$A$2:$S$9990,16)</f>
        <v>-3.15</v>
      </c>
      <c r="Q350" s="16">
        <f>VLOOKUP($A350,'MG Universe'!$A$2:$S$9990,17)</f>
        <v>0.2742</v>
      </c>
      <c r="R350" s="80">
        <f>VLOOKUP($A350,'MG Universe'!$A$2:$S$9990,18)</f>
        <v>4</v>
      </c>
      <c r="S350" s="15">
        <f>VLOOKUP($A350,'MG Universe'!$A$2:$V$9990,19)</f>
        <v>6.82</v>
      </c>
      <c r="T350" s="15">
        <f>VLOOKUP($A350,'MG Universe'!$A$2:$V$9990,20)</f>
        <v>16909106488</v>
      </c>
      <c r="U350" s="15" t="str">
        <f>VLOOKUP($A350,'MG Universe'!$A$2:$V$9990,21)</f>
        <v>Large</v>
      </c>
      <c r="V350" s="15" t="str">
        <f>VLOOKUP($A350,'MG Universe'!$A$2:$V$9990,22)</f>
        <v>IT Hardware</v>
      </c>
    </row>
    <row r="351" spans="1:22" ht="15.75" thickBot="1" x14ac:dyDescent="0.3">
      <c r="A351" s="119" t="s">
        <v>1141</v>
      </c>
      <c r="B351" s="12" t="str">
        <f>VLOOKUP($A351,'MG Universe'!$A$2:$S$9990,2)</f>
        <v>Northern Trust Corporation</v>
      </c>
      <c r="C351" s="12" t="str">
        <f>VLOOKUP($A351,'MG Universe'!$A$2:$S$9990,3)</f>
        <v>B-</v>
      </c>
      <c r="D351" s="12" t="str">
        <f>VLOOKUP($A351,'MG Universe'!$A$2:$S$9990,4)</f>
        <v>E</v>
      </c>
      <c r="E351" s="12" t="str">
        <f>VLOOKUP($A351,'MG Universe'!$A$2:$S$9990,5)</f>
        <v>U</v>
      </c>
      <c r="F351" s="13" t="str">
        <f>VLOOKUP($A351,'MG Universe'!$A$2:$S$9990,6)</f>
        <v>EU</v>
      </c>
      <c r="G351" s="77">
        <f>VLOOKUP($A351,'MG Universe'!$A$2:$S$9990,7)</f>
        <v>43196</v>
      </c>
      <c r="H351" s="15">
        <f>VLOOKUP($A351,'MG Universe'!$A$2:$S$9990,8)</f>
        <v>134.74</v>
      </c>
      <c r="I351" s="15">
        <f>VLOOKUP($A351,'MG Universe'!$A$2:$S$9990,9)</f>
        <v>4.8600000000000003</v>
      </c>
      <c r="J351" s="15">
        <f>VLOOKUP($A351,'MG Universe'!$A$2:$S$9990,10)</f>
        <v>89.13</v>
      </c>
      <c r="K351" s="16">
        <f>VLOOKUP($A351,'MG Universe'!$A$2:$S$9990,11)</f>
        <v>0.66149999999999998</v>
      </c>
      <c r="L351" s="78">
        <f>VLOOKUP($A351,'MG Universe'!$A$2:$S$9990,12)</f>
        <v>18.34</v>
      </c>
      <c r="M351" s="16">
        <f>VLOOKUP($A351,'MG Universe'!$A$2:$S$9990,13)</f>
        <v>1.7999999999999999E-2</v>
      </c>
      <c r="N351" s="79">
        <f>VLOOKUP($A351,'MG Universe'!$A$2:$S$9990,14)</f>
        <v>1.1000000000000001</v>
      </c>
      <c r="O351" s="79" t="str">
        <f>VLOOKUP($A351,'MG Universe'!$A$2:$S$9990,15)</f>
        <v>N/A</v>
      </c>
      <c r="P351" s="15" t="str">
        <f>VLOOKUP($A351,'MG Universe'!$A$2:$S$9990,16)</f>
        <v>N/A</v>
      </c>
      <c r="Q351" s="16">
        <f>VLOOKUP($A351,'MG Universe'!$A$2:$S$9990,17)</f>
        <v>4.9200000000000001E-2</v>
      </c>
      <c r="R351" s="80">
        <f>VLOOKUP($A351,'MG Universe'!$A$2:$S$9990,18)</f>
        <v>6</v>
      </c>
      <c r="S351" s="15">
        <f>VLOOKUP($A351,'MG Universe'!$A$2:$V$9990,19)</f>
        <v>73.19</v>
      </c>
      <c r="T351" s="15">
        <f>VLOOKUP($A351,'MG Universe'!$A$2:$V$9990,20)</f>
        <v>19732962480</v>
      </c>
      <c r="U351" s="15" t="str">
        <f>VLOOKUP($A351,'MG Universe'!$A$2:$V$9990,21)</f>
        <v>Large</v>
      </c>
      <c r="V351" s="15" t="str">
        <f>VLOOKUP($A351,'MG Universe'!$A$2:$V$9990,22)</f>
        <v>Financial Services</v>
      </c>
    </row>
    <row r="352" spans="1:22" ht="15.75" thickBot="1" x14ac:dyDescent="0.3">
      <c r="A352" s="119" t="s">
        <v>1143</v>
      </c>
      <c r="B352" s="12" t="str">
        <f>VLOOKUP($A352,'MG Universe'!$A$2:$S$9990,2)</f>
        <v>Nucor Corporation</v>
      </c>
      <c r="C352" s="12" t="str">
        <f>VLOOKUP($A352,'MG Universe'!$A$2:$S$9990,3)</f>
        <v>B+</v>
      </c>
      <c r="D352" s="12" t="str">
        <f>VLOOKUP($A352,'MG Universe'!$A$2:$S$9990,4)</f>
        <v>D</v>
      </c>
      <c r="E352" s="12" t="str">
        <f>VLOOKUP($A352,'MG Universe'!$A$2:$S$9990,5)</f>
        <v>U</v>
      </c>
      <c r="F352" s="13" t="str">
        <f>VLOOKUP($A352,'MG Universe'!$A$2:$S$9990,6)</f>
        <v>DU</v>
      </c>
      <c r="G352" s="77">
        <f>VLOOKUP($A352,'MG Universe'!$A$2:$S$9990,7)</f>
        <v>43222</v>
      </c>
      <c r="H352" s="15">
        <f>VLOOKUP($A352,'MG Universe'!$A$2:$S$9990,8)</f>
        <v>137.19</v>
      </c>
      <c r="I352" s="15">
        <f>VLOOKUP($A352,'MG Universe'!$A$2:$S$9990,9)</f>
        <v>3.56</v>
      </c>
      <c r="J352" s="15">
        <f>VLOOKUP($A352,'MG Universe'!$A$2:$S$9990,10)</f>
        <v>62.1</v>
      </c>
      <c r="K352" s="16">
        <f>VLOOKUP($A352,'MG Universe'!$A$2:$S$9990,11)</f>
        <v>0.45269999999999999</v>
      </c>
      <c r="L352" s="78">
        <f>VLOOKUP($A352,'MG Universe'!$A$2:$S$9990,12)</f>
        <v>17.440000000000001</v>
      </c>
      <c r="M352" s="16">
        <f>VLOOKUP($A352,'MG Universe'!$A$2:$S$9990,13)</f>
        <v>2.4299999999999999E-2</v>
      </c>
      <c r="N352" s="79">
        <f>VLOOKUP($A352,'MG Universe'!$A$2:$S$9990,14)</f>
        <v>1.5</v>
      </c>
      <c r="O352" s="79">
        <f>VLOOKUP($A352,'MG Universe'!$A$2:$S$9990,15)</f>
        <v>2.4900000000000002</v>
      </c>
      <c r="P352" s="15">
        <f>VLOOKUP($A352,'MG Universe'!$A$2:$S$9990,16)</f>
        <v>-0.21</v>
      </c>
      <c r="Q352" s="16">
        <f>VLOOKUP($A352,'MG Universe'!$A$2:$S$9990,17)</f>
        <v>4.4699999999999997E-2</v>
      </c>
      <c r="R352" s="80">
        <f>VLOOKUP($A352,'MG Universe'!$A$2:$S$9990,18)</f>
        <v>8</v>
      </c>
      <c r="S352" s="15">
        <f>VLOOKUP($A352,'MG Universe'!$A$2:$V$9990,19)</f>
        <v>57.79</v>
      </c>
      <c r="T352" s="15">
        <f>VLOOKUP($A352,'MG Universe'!$A$2:$V$9990,20)</f>
        <v>18977200633</v>
      </c>
      <c r="U352" s="15" t="str">
        <f>VLOOKUP($A352,'MG Universe'!$A$2:$V$9990,21)</f>
        <v>Large</v>
      </c>
      <c r="V352" s="15" t="str">
        <f>VLOOKUP($A352,'MG Universe'!$A$2:$V$9990,22)</f>
        <v>Steel</v>
      </c>
    </row>
    <row r="353" spans="1:22" ht="15.75" thickBot="1" x14ac:dyDescent="0.3">
      <c r="A353" s="119" t="s">
        <v>1145</v>
      </c>
      <c r="B353" s="12" t="str">
        <f>VLOOKUP($A353,'MG Universe'!$A$2:$S$9990,2)</f>
        <v>NVIDIA Corporation</v>
      </c>
      <c r="C353" s="12" t="str">
        <f>VLOOKUP($A353,'MG Universe'!$A$2:$S$9990,3)</f>
        <v>C</v>
      </c>
      <c r="D353" s="12" t="str">
        <f>VLOOKUP($A353,'MG Universe'!$A$2:$S$9990,4)</f>
        <v>E</v>
      </c>
      <c r="E353" s="12" t="str">
        <f>VLOOKUP($A353,'MG Universe'!$A$2:$S$9990,5)</f>
        <v>F</v>
      </c>
      <c r="F353" s="13" t="str">
        <f>VLOOKUP($A353,'MG Universe'!$A$2:$S$9990,6)</f>
        <v>EF</v>
      </c>
      <c r="G353" s="77">
        <f>VLOOKUP($A353,'MG Universe'!$A$2:$S$9990,7)</f>
        <v>43472</v>
      </c>
      <c r="H353" s="15">
        <f>VLOOKUP($A353,'MG Universe'!$A$2:$S$9990,8)</f>
        <v>165.6</v>
      </c>
      <c r="I353" s="15">
        <f>VLOOKUP($A353,'MG Universe'!$A$2:$S$9990,9)</f>
        <v>4.3</v>
      </c>
      <c r="J353" s="15">
        <f>VLOOKUP($A353,'MG Universe'!$A$2:$S$9990,10)</f>
        <v>149.18</v>
      </c>
      <c r="K353" s="16">
        <f>VLOOKUP($A353,'MG Universe'!$A$2:$S$9990,11)</f>
        <v>0.90080000000000005</v>
      </c>
      <c r="L353" s="78">
        <f>VLOOKUP($A353,'MG Universe'!$A$2:$S$9990,12)</f>
        <v>34.69</v>
      </c>
      <c r="M353" s="16">
        <f>VLOOKUP($A353,'MG Universe'!$A$2:$S$9990,13)</f>
        <v>3.8E-3</v>
      </c>
      <c r="N353" s="79">
        <f>VLOOKUP($A353,'MG Universe'!$A$2:$S$9990,14)</f>
        <v>1.9</v>
      </c>
      <c r="O353" s="79">
        <f>VLOOKUP($A353,'MG Universe'!$A$2:$S$9990,15)</f>
        <v>7.08</v>
      </c>
      <c r="P353" s="15">
        <f>VLOOKUP($A353,'MG Universe'!$A$2:$S$9990,16)</f>
        <v>11.53</v>
      </c>
      <c r="Q353" s="16">
        <f>VLOOKUP($A353,'MG Universe'!$A$2:$S$9990,17)</f>
        <v>0.13100000000000001</v>
      </c>
      <c r="R353" s="80">
        <f>VLOOKUP($A353,'MG Universe'!$A$2:$S$9990,18)</f>
        <v>6</v>
      </c>
      <c r="S353" s="15">
        <f>VLOOKUP($A353,'MG Universe'!$A$2:$V$9990,19)</f>
        <v>43.59</v>
      </c>
      <c r="T353" s="15">
        <f>VLOOKUP($A353,'MG Universe'!$A$2:$V$9990,20)</f>
        <v>90999795532</v>
      </c>
      <c r="U353" s="15" t="str">
        <f>VLOOKUP($A353,'MG Universe'!$A$2:$V$9990,21)</f>
        <v>Large</v>
      </c>
      <c r="V353" s="15" t="str">
        <f>VLOOKUP($A353,'MG Universe'!$A$2:$V$9990,22)</f>
        <v>IT Hardware</v>
      </c>
    </row>
    <row r="354" spans="1:22" ht="15.75" thickBot="1" x14ac:dyDescent="0.3">
      <c r="A354" s="119" t="s">
        <v>1147</v>
      </c>
      <c r="B354" s="12" t="str">
        <f>VLOOKUP($A354,'MG Universe'!$A$2:$S$9990,2)</f>
        <v>Newell Brands Inc</v>
      </c>
      <c r="C354" s="12" t="str">
        <f>VLOOKUP($A354,'MG Universe'!$A$2:$S$9990,3)</f>
        <v>D</v>
      </c>
      <c r="D354" s="12" t="str">
        <f>VLOOKUP($A354,'MG Universe'!$A$2:$S$9990,4)</f>
        <v>S</v>
      </c>
      <c r="E354" s="12" t="str">
        <f>VLOOKUP($A354,'MG Universe'!$A$2:$S$9990,5)</f>
        <v>O</v>
      </c>
      <c r="F354" s="13" t="str">
        <f>VLOOKUP($A354,'MG Universe'!$A$2:$S$9990,6)</f>
        <v>SO</v>
      </c>
      <c r="G354" s="77">
        <f>VLOOKUP($A354,'MG Universe'!$A$2:$S$9990,7)</f>
        <v>43475</v>
      </c>
      <c r="H354" s="15">
        <f>VLOOKUP($A354,'MG Universe'!$A$2:$S$9990,8)</f>
        <v>0</v>
      </c>
      <c r="I354" s="15">
        <f>VLOOKUP($A354,'MG Universe'!$A$2:$S$9990,9)</f>
        <v>-2.83</v>
      </c>
      <c r="J354" s="15">
        <f>VLOOKUP($A354,'MG Universe'!$A$2:$S$9990,10)</f>
        <v>21.75</v>
      </c>
      <c r="K354" s="16" t="str">
        <f>VLOOKUP($A354,'MG Universe'!$A$2:$S$9990,11)</f>
        <v>N/A</v>
      </c>
      <c r="L354" s="78" t="str">
        <f>VLOOKUP($A354,'MG Universe'!$A$2:$S$9990,12)</f>
        <v>N/A</v>
      </c>
      <c r="M354" s="16">
        <f>VLOOKUP($A354,'MG Universe'!$A$2:$S$9990,13)</f>
        <v>4.0500000000000001E-2</v>
      </c>
      <c r="N354" s="79">
        <f>VLOOKUP($A354,'MG Universe'!$A$2:$S$9990,14)</f>
        <v>1.2</v>
      </c>
      <c r="O354" s="79">
        <f>VLOOKUP($A354,'MG Universe'!$A$2:$S$9990,15)</f>
        <v>2.98</v>
      </c>
      <c r="P354" s="15">
        <f>VLOOKUP($A354,'MG Universe'!$A$2:$S$9990,16)</f>
        <v>-8.84</v>
      </c>
      <c r="Q354" s="16">
        <f>VLOOKUP($A354,'MG Universe'!$A$2:$S$9990,17)</f>
        <v>-8.09E-2</v>
      </c>
      <c r="R354" s="80">
        <f>VLOOKUP($A354,'MG Universe'!$A$2:$S$9990,18)</f>
        <v>1</v>
      </c>
      <c r="S354" s="15">
        <f>VLOOKUP($A354,'MG Universe'!$A$2:$V$9990,19)</f>
        <v>0</v>
      </c>
      <c r="T354" s="15">
        <f>VLOOKUP($A354,'MG Universe'!$A$2:$V$9990,20)</f>
        <v>10152900000</v>
      </c>
      <c r="U354" s="15" t="str">
        <f>VLOOKUP($A354,'MG Universe'!$A$2:$V$9990,21)</f>
        <v>Large</v>
      </c>
      <c r="V354" s="15" t="str">
        <f>VLOOKUP($A354,'MG Universe'!$A$2:$V$9990,22)</f>
        <v>Household Goods</v>
      </c>
    </row>
    <row r="355" spans="1:22" ht="15.75" thickBot="1" x14ac:dyDescent="0.3">
      <c r="A355" s="119" t="s">
        <v>1149</v>
      </c>
      <c r="B355" s="12" t="str">
        <f>VLOOKUP($A355,'MG Universe'!$A$2:$S$9990,2)</f>
        <v>News Corp Class B</v>
      </c>
      <c r="C355" s="12" t="str">
        <f>VLOOKUP($A355,'MG Universe'!$A$2:$S$9990,3)</f>
        <v>F</v>
      </c>
      <c r="D355" s="12" t="str">
        <f>VLOOKUP($A355,'MG Universe'!$A$2:$S$9990,4)</f>
        <v>S</v>
      </c>
      <c r="E355" s="12" t="str">
        <f>VLOOKUP($A355,'MG Universe'!$A$2:$S$9990,5)</f>
        <v>O</v>
      </c>
      <c r="F355" s="13" t="str">
        <f>VLOOKUP($A355,'MG Universe'!$A$2:$S$9990,6)</f>
        <v>SO</v>
      </c>
      <c r="G355" s="77">
        <f>VLOOKUP($A355,'MG Universe'!$A$2:$S$9990,7)</f>
        <v>43261</v>
      </c>
      <c r="H355" s="15">
        <f>VLOOKUP($A355,'MG Universe'!$A$2:$S$9990,8)</f>
        <v>1.04</v>
      </c>
      <c r="I355" s="15">
        <f>VLOOKUP($A355,'MG Universe'!$A$2:$S$9990,9)</f>
        <v>-0.93</v>
      </c>
      <c r="J355" s="15">
        <f>VLOOKUP($A355,'MG Universe'!$A$2:$S$9990,10)</f>
        <v>12.99</v>
      </c>
      <c r="K355" s="16">
        <f>VLOOKUP($A355,'MG Universe'!$A$2:$S$9990,11)</f>
        <v>12.490399999999999</v>
      </c>
      <c r="L355" s="78" t="str">
        <f>VLOOKUP($A355,'MG Universe'!$A$2:$S$9990,12)</f>
        <v>N/A</v>
      </c>
      <c r="M355" s="16">
        <f>VLOOKUP($A355,'MG Universe'!$A$2:$S$9990,13)</f>
        <v>1.54E-2</v>
      </c>
      <c r="N355" s="79">
        <f>VLOOKUP($A355,'MG Universe'!$A$2:$S$9990,14)</f>
        <v>1.5</v>
      </c>
      <c r="O355" s="79">
        <f>VLOOKUP($A355,'MG Universe'!$A$2:$S$9990,15)</f>
        <v>1.62</v>
      </c>
      <c r="P355" s="15">
        <f>VLOOKUP($A355,'MG Universe'!$A$2:$S$9990,16)</f>
        <v>1.04</v>
      </c>
      <c r="Q355" s="16">
        <f>VLOOKUP($A355,'MG Universe'!$A$2:$S$9990,17)</f>
        <v>-0.1123</v>
      </c>
      <c r="R355" s="80">
        <f>VLOOKUP($A355,'MG Universe'!$A$2:$S$9990,18)</f>
        <v>2</v>
      </c>
      <c r="S355" s="15">
        <f>VLOOKUP($A355,'MG Universe'!$A$2:$V$9990,19)</f>
        <v>0</v>
      </c>
      <c r="T355" s="15">
        <f>VLOOKUP($A355,'MG Universe'!$A$2:$V$9990,20)</f>
        <v>7551154543</v>
      </c>
      <c r="U355" s="15" t="str">
        <f>VLOOKUP($A355,'MG Universe'!$A$2:$V$9990,21)</f>
        <v>Mid</v>
      </c>
      <c r="V355" s="15" t="str">
        <f>VLOOKUP($A355,'MG Universe'!$A$2:$V$9990,22)</f>
        <v>Publishing</v>
      </c>
    </row>
    <row r="356" spans="1:22" ht="15.75" thickBot="1" x14ac:dyDescent="0.3">
      <c r="A356" s="119" t="s">
        <v>1152</v>
      </c>
      <c r="B356" s="12" t="str">
        <f>VLOOKUP($A356,'MG Universe'!$A$2:$S$9990,2)</f>
        <v>News Corp Class A</v>
      </c>
      <c r="C356" s="12" t="str">
        <f>VLOOKUP($A356,'MG Universe'!$A$2:$S$9990,3)</f>
        <v>F</v>
      </c>
      <c r="D356" s="12" t="str">
        <f>VLOOKUP($A356,'MG Universe'!$A$2:$S$9990,4)</f>
        <v>S</v>
      </c>
      <c r="E356" s="12" t="str">
        <f>VLOOKUP($A356,'MG Universe'!$A$2:$S$9990,5)</f>
        <v>O</v>
      </c>
      <c r="F356" s="13" t="str">
        <f>VLOOKUP($A356,'MG Universe'!$A$2:$S$9990,6)</f>
        <v>SO</v>
      </c>
      <c r="G356" s="77">
        <f>VLOOKUP($A356,'MG Universe'!$A$2:$S$9990,7)</f>
        <v>43261</v>
      </c>
      <c r="H356" s="15">
        <f>VLOOKUP($A356,'MG Universe'!$A$2:$S$9990,8)</f>
        <v>1.04</v>
      </c>
      <c r="I356" s="15">
        <f>VLOOKUP($A356,'MG Universe'!$A$2:$S$9990,9)</f>
        <v>-0.93</v>
      </c>
      <c r="J356" s="15">
        <f>VLOOKUP($A356,'MG Universe'!$A$2:$S$9990,10)</f>
        <v>12.87</v>
      </c>
      <c r="K356" s="16">
        <f>VLOOKUP($A356,'MG Universe'!$A$2:$S$9990,11)</f>
        <v>12.375</v>
      </c>
      <c r="L356" s="78" t="str">
        <f>VLOOKUP($A356,'MG Universe'!$A$2:$S$9990,12)</f>
        <v>N/A</v>
      </c>
      <c r="M356" s="16">
        <f>VLOOKUP($A356,'MG Universe'!$A$2:$S$9990,13)</f>
        <v>1.55E-2</v>
      </c>
      <c r="N356" s="79">
        <f>VLOOKUP($A356,'MG Universe'!$A$2:$S$9990,14)</f>
        <v>1.5</v>
      </c>
      <c r="O356" s="79">
        <f>VLOOKUP($A356,'MG Universe'!$A$2:$S$9990,15)</f>
        <v>1.62</v>
      </c>
      <c r="P356" s="15">
        <f>VLOOKUP($A356,'MG Universe'!$A$2:$S$9990,16)</f>
        <v>1.04</v>
      </c>
      <c r="Q356" s="16">
        <f>VLOOKUP($A356,'MG Universe'!$A$2:$S$9990,17)</f>
        <v>-0.11169999999999999</v>
      </c>
      <c r="R356" s="80">
        <f>VLOOKUP($A356,'MG Universe'!$A$2:$S$9990,18)</f>
        <v>2</v>
      </c>
      <c r="S356" s="15">
        <f>VLOOKUP($A356,'MG Universe'!$A$2:$V$9990,19)</f>
        <v>0</v>
      </c>
      <c r="T356" s="15">
        <f>VLOOKUP($A356,'MG Universe'!$A$2:$V$9990,20)</f>
        <v>7551154543</v>
      </c>
      <c r="U356" s="15" t="str">
        <f>VLOOKUP($A356,'MG Universe'!$A$2:$V$9990,21)</f>
        <v>Mid</v>
      </c>
      <c r="V356" s="15" t="str">
        <f>VLOOKUP($A356,'MG Universe'!$A$2:$V$9990,22)</f>
        <v>Publishing</v>
      </c>
    </row>
    <row r="357" spans="1:22" ht="15.75" thickBot="1" x14ac:dyDescent="0.3">
      <c r="A357" s="119" t="s">
        <v>46</v>
      </c>
      <c r="B357" s="12" t="str">
        <f>VLOOKUP($A357,'MG Universe'!$A$2:$S$9990,2)</f>
        <v>Realty Income Corp</v>
      </c>
      <c r="C357" s="12" t="str">
        <f>VLOOKUP($A357,'MG Universe'!$A$2:$S$9990,3)</f>
        <v>D+</v>
      </c>
      <c r="D357" s="12" t="str">
        <f>VLOOKUP($A357,'MG Universe'!$A$2:$S$9990,4)</f>
        <v>S</v>
      </c>
      <c r="E357" s="12" t="str">
        <f>VLOOKUP($A357,'MG Universe'!$A$2:$S$9990,5)</f>
        <v>O</v>
      </c>
      <c r="F357" s="13" t="str">
        <f>VLOOKUP($A357,'MG Universe'!$A$2:$S$9990,6)</f>
        <v>SO</v>
      </c>
      <c r="G357" s="77">
        <f>VLOOKUP($A357,'MG Universe'!$A$2:$S$9990,7)</f>
        <v>43209</v>
      </c>
      <c r="H357" s="15">
        <f>VLOOKUP($A357,'MG Universe'!$A$2:$S$9990,8)</f>
        <v>14.8</v>
      </c>
      <c r="I357" s="15">
        <f>VLOOKUP($A357,'MG Universe'!$A$2:$S$9990,9)</f>
        <v>1.1499999999999999</v>
      </c>
      <c r="J357" s="15">
        <f>VLOOKUP($A357,'MG Universe'!$A$2:$S$9990,10)</f>
        <v>68.83</v>
      </c>
      <c r="K357" s="16">
        <f>VLOOKUP($A357,'MG Universe'!$A$2:$S$9990,11)</f>
        <v>4.6506999999999996</v>
      </c>
      <c r="L357" s="78">
        <f>VLOOKUP($A357,'MG Universe'!$A$2:$S$9990,12)</f>
        <v>59.85</v>
      </c>
      <c r="M357" s="16">
        <f>VLOOKUP($A357,'MG Universe'!$A$2:$S$9990,13)</f>
        <v>3.6900000000000002E-2</v>
      </c>
      <c r="N357" s="79">
        <f>VLOOKUP($A357,'MG Universe'!$A$2:$S$9990,14)</f>
        <v>0.2</v>
      </c>
      <c r="O357" s="79">
        <f>VLOOKUP($A357,'MG Universe'!$A$2:$S$9990,15)</f>
        <v>0.82</v>
      </c>
      <c r="P357" s="15">
        <f>VLOOKUP($A357,'MG Universe'!$A$2:$S$9990,16)</f>
        <v>-23.19</v>
      </c>
      <c r="Q357" s="16">
        <f>VLOOKUP($A357,'MG Universe'!$A$2:$S$9990,17)</f>
        <v>0.25679999999999997</v>
      </c>
      <c r="R357" s="80">
        <f>VLOOKUP($A357,'MG Universe'!$A$2:$S$9990,18)</f>
        <v>19</v>
      </c>
      <c r="S357" s="15">
        <f>VLOOKUP($A357,'MG Universe'!$A$2:$V$9990,19)</f>
        <v>27.12</v>
      </c>
      <c r="T357" s="15">
        <f>VLOOKUP($A357,'MG Universe'!$A$2:$V$9990,20)</f>
        <v>20312855469</v>
      </c>
      <c r="U357" s="15" t="str">
        <f>VLOOKUP($A357,'MG Universe'!$A$2:$V$9990,21)</f>
        <v>Large</v>
      </c>
      <c r="V357" s="15" t="str">
        <f>VLOOKUP($A357,'MG Universe'!$A$2:$V$9990,22)</f>
        <v>REIT</v>
      </c>
    </row>
    <row r="358" spans="1:22" ht="15.75" thickBot="1" x14ac:dyDescent="0.3">
      <c r="A358" s="119" t="s">
        <v>1157</v>
      </c>
      <c r="B358" s="12" t="str">
        <f>VLOOKUP($A358,'MG Universe'!$A$2:$S$9990,2)</f>
        <v>ONEOK, Inc.</v>
      </c>
      <c r="C358" s="12" t="str">
        <f>VLOOKUP($A358,'MG Universe'!$A$2:$S$9990,3)</f>
        <v>D</v>
      </c>
      <c r="D358" s="12" t="str">
        <f>VLOOKUP($A358,'MG Universe'!$A$2:$S$9990,4)</f>
        <v>S</v>
      </c>
      <c r="E358" s="12" t="str">
        <f>VLOOKUP($A358,'MG Universe'!$A$2:$S$9990,5)</f>
        <v>O</v>
      </c>
      <c r="F358" s="13" t="str">
        <f>VLOOKUP($A358,'MG Universe'!$A$2:$S$9990,6)</f>
        <v>SO</v>
      </c>
      <c r="G358" s="77">
        <f>VLOOKUP($A358,'MG Universe'!$A$2:$S$9990,7)</f>
        <v>43490</v>
      </c>
      <c r="H358" s="15">
        <f>VLOOKUP($A358,'MG Universe'!$A$2:$S$9990,8)</f>
        <v>28.29</v>
      </c>
      <c r="I358" s="15">
        <f>VLOOKUP($A358,'MG Universe'!$A$2:$S$9990,9)</f>
        <v>1.85</v>
      </c>
      <c r="J358" s="15">
        <f>VLOOKUP($A358,'MG Universe'!$A$2:$S$9990,10)</f>
        <v>65.989999999999995</v>
      </c>
      <c r="K358" s="16">
        <f>VLOOKUP($A358,'MG Universe'!$A$2:$S$9990,11)</f>
        <v>2.3325999999999998</v>
      </c>
      <c r="L358" s="78">
        <f>VLOOKUP($A358,'MG Universe'!$A$2:$S$9990,12)</f>
        <v>35.67</v>
      </c>
      <c r="M358" s="16">
        <f>VLOOKUP($A358,'MG Universe'!$A$2:$S$9990,13)</f>
        <v>4.1200000000000001E-2</v>
      </c>
      <c r="N358" s="79">
        <f>VLOOKUP($A358,'MG Universe'!$A$2:$S$9990,14)</f>
        <v>1.2</v>
      </c>
      <c r="O358" s="79">
        <f>VLOOKUP($A358,'MG Universe'!$A$2:$S$9990,15)</f>
        <v>0.74</v>
      </c>
      <c r="P358" s="15">
        <f>VLOOKUP($A358,'MG Universe'!$A$2:$S$9990,16)</f>
        <v>-22.78</v>
      </c>
      <c r="Q358" s="16">
        <f>VLOOKUP($A358,'MG Universe'!$A$2:$S$9990,17)</f>
        <v>0.13589999999999999</v>
      </c>
      <c r="R358" s="80">
        <f>VLOOKUP($A358,'MG Universe'!$A$2:$S$9990,18)</f>
        <v>15</v>
      </c>
      <c r="S358" s="15">
        <f>VLOOKUP($A358,'MG Universe'!$A$2:$V$9990,19)</f>
        <v>29.66</v>
      </c>
      <c r="T358" s="15">
        <f>VLOOKUP($A358,'MG Universe'!$A$2:$V$9990,20)</f>
        <v>27145737907</v>
      </c>
      <c r="U358" s="15" t="str">
        <f>VLOOKUP($A358,'MG Universe'!$A$2:$V$9990,21)</f>
        <v>Large</v>
      </c>
      <c r="V358" s="15" t="str">
        <f>VLOOKUP($A358,'MG Universe'!$A$2:$V$9990,22)</f>
        <v>Utilities</v>
      </c>
    </row>
    <row r="359" spans="1:22" ht="15.75" thickBot="1" x14ac:dyDescent="0.3">
      <c r="A359" s="119" t="s">
        <v>1161</v>
      </c>
      <c r="B359" s="12" t="str">
        <f>VLOOKUP($A359,'MG Universe'!$A$2:$S$9990,2)</f>
        <v>Omnicom Group Inc.</v>
      </c>
      <c r="C359" s="12" t="str">
        <f>VLOOKUP($A359,'MG Universe'!$A$2:$S$9990,3)</f>
        <v>C-</v>
      </c>
      <c r="D359" s="12" t="str">
        <f>VLOOKUP($A359,'MG Universe'!$A$2:$S$9990,4)</f>
        <v>S</v>
      </c>
      <c r="E359" s="12" t="str">
        <f>VLOOKUP($A359,'MG Universe'!$A$2:$S$9990,5)</f>
        <v>F</v>
      </c>
      <c r="F359" s="13" t="str">
        <f>VLOOKUP($A359,'MG Universe'!$A$2:$S$9990,6)</f>
        <v>SF</v>
      </c>
      <c r="G359" s="77">
        <f>VLOOKUP($A359,'MG Universe'!$A$2:$S$9990,7)</f>
        <v>43499</v>
      </c>
      <c r="H359" s="15">
        <f>VLOOKUP($A359,'MG Universe'!$A$2:$S$9990,8)</f>
        <v>89.66</v>
      </c>
      <c r="I359" s="15">
        <f>VLOOKUP($A359,'MG Universe'!$A$2:$S$9990,9)</f>
        <v>4.95</v>
      </c>
      <c r="J359" s="15">
        <f>VLOOKUP($A359,'MG Universe'!$A$2:$S$9990,10)</f>
        <v>77.84</v>
      </c>
      <c r="K359" s="16">
        <f>VLOOKUP($A359,'MG Universe'!$A$2:$S$9990,11)</f>
        <v>0.86819999999999997</v>
      </c>
      <c r="L359" s="78">
        <f>VLOOKUP($A359,'MG Universe'!$A$2:$S$9990,12)</f>
        <v>15.73</v>
      </c>
      <c r="M359" s="16">
        <f>VLOOKUP($A359,'MG Universe'!$A$2:$S$9990,13)</f>
        <v>2.8899999999999999E-2</v>
      </c>
      <c r="N359" s="79">
        <f>VLOOKUP($A359,'MG Universe'!$A$2:$S$9990,14)</f>
        <v>0.7</v>
      </c>
      <c r="O359" s="79">
        <f>VLOOKUP($A359,'MG Universe'!$A$2:$S$9990,15)</f>
        <v>0.87</v>
      </c>
      <c r="P359" s="15">
        <f>VLOOKUP($A359,'MG Universe'!$A$2:$S$9990,16)</f>
        <v>-35.270000000000003</v>
      </c>
      <c r="Q359" s="16">
        <f>VLOOKUP($A359,'MG Universe'!$A$2:$S$9990,17)</f>
        <v>3.61E-2</v>
      </c>
      <c r="R359" s="80">
        <f>VLOOKUP($A359,'MG Universe'!$A$2:$S$9990,18)</f>
        <v>8</v>
      </c>
      <c r="S359" s="15">
        <f>VLOOKUP($A359,'MG Universe'!$A$2:$V$9990,19)</f>
        <v>38.01</v>
      </c>
      <c r="T359" s="15">
        <f>VLOOKUP($A359,'MG Universe'!$A$2:$V$9990,20)</f>
        <v>17444410219</v>
      </c>
      <c r="U359" s="15" t="str">
        <f>VLOOKUP($A359,'MG Universe'!$A$2:$V$9990,21)</f>
        <v>Large</v>
      </c>
      <c r="V359" s="15" t="str">
        <f>VLOOKUP($A359,'MG Universe'!$A$2:$V$9990,22)</f>
        <v>Business Support</v>
      </c>
    </row>
    <row r="360" spans="1:22" ht="15.75" thickBot="1" x14ac:dyDescent="0.3">
      <c r="A360" s="119" t="s">
        <v>1163</v>
      </c>
      <c r="B360" s="12" t="str">
        <f>VLOOKUP($A360,'MG Universe'!$A$2:$S$9990,2)</f>
        <v>Oracle Corporation</v>
      </c>
      <c r="C360" s="12" t="str">
        <f>VLOOKUP($A360,'MG Universe'!$A$2:$S$9990,3)</f>
        <v>D</v>
      </c>
      <c r="D360" s="12" t="str">
        <f>VLOOKUP($A360,'MG Universe'!$A$2:$S$9990,4)</f>
        <v>S</v>
      </c>
      <c r="E360" s="12" t="str">
        <f>VLOOKUP($A360,'MG Universe'!$A$2:$S$9990,5)</f>
        <v>O</v>
      </c>
      <c r="F360" s="13" t="str">
        <f>VLOOKUP($A360,'MG Universe'!$A$2:$S$9990,6)</f>
        <v>SO</v>
      </c>
      <c r="G360" s="77">
        <f>VLOOKUP($A360,'MG Universe'!$A$2:$S$9990,7)</f>
        <v>43494</v>
      </c>
      <c r="H360" s="15">
        <f>VLOOKUP($A360,'MG Universe'!$A$2:$S$9990,8)</f>
        <v>13.29</v>
      </c>
      <c r="I360" s="15">
        <f>VLOOKUP($A360,'MG Universe'!$A$2:$S$9990,9)</f>
        <v>2.0499999999999998</v>
      </c>
      <c r="J360" s="15">
        <f>VLOOKUP($A360,'MG Universe'!$A$2:$S$9990,10)</f>
        <v>51.03</v>
      </c>
      <c r="K360" s="16">
        <f>VLOOKUP($A360,'MG Universe'!$A$2:$S$9990,11)</f>
        <v>3.8397000000000001</v>
      </c>
      <c r="L360" s="78">
        <f>VLOOKUP($A360,'MG Universe'!$A$2:$S$9990,12)</f>
        <v>24.89</v>
      </c>
      <c r="M360" s="16">
        <f>VLOOKUP($A360,'MG Universe'!$A$2:$S$9990,13)</f>
        <v>1.49E-2</v>
      </c>
      <c r="N360" s="79">
        <f>VLOOKUP($A360,'MG Universe'!$A$2:$S$9990,14)</f>
        <v>1.1000000000000001</v>
      </c>
      <c r="O360" s="79">
        <f>VLOOKUP($A360,'MG Universe'!$A$2:$S$9990,15)</f>
        <v>2.8</v>
      </c>
      <c r="P360" s="15">
        <f>VLOOKUP($A360,'MG Universe'!$A$2:$S$9990,16)</f>
        <v>-7.94</v>
      </c>
      <c r="Q360" s="16">
        <f>VLOOKUP($A360,'MG Universe'!$A$2:$S$9990,17)</f>
        <v>8.2000000000000003E-2</v>
      </c>
      <c r="R360" s="80">
        <f>VLOOKUP($A360,'MG Universe'!$A$2:$S$9990,18)</f>
        <v>10</v>
      </c>
      <c r="S360" s="15">
        <f>VLOOKUP($A360,'MG Universe'!$A$2:$V$9990,19)</f>
        <v>26.99</v>
      </c>
      <c r="T360" s="15">
        <f>VLOOKUP($A360,'MG Universe'!$A$2:$V$9990,20)</f>
        <v>183142532188</v>
      </c>
      <c r="U360" s="15" t="str">
        <f>VLOOKUP($A360,'MG Universe'!$A$2:$V$9990,21)</f>
        <v>Large</v>
      </c>
      <c r="V360" s="15" t="str">
        <f>VLOOKUP($A360,'MG Universe'!$A$2:$V$9990,22)</f>
        <v>Software</v>
      </c>
    </row>
    <row r="361" spans="1:22" ht="15.75" thickBot="1" x14ac:dyDescent="0.3">
      <c r="A361" s="119" t="s">
        <v>1165</v>
      </c>
      <c r="B361" s="12" t="str">
        <f>VLOOKUP($A361,'MG Universe'!$A$2:$S$9990,2)</f>
        <v>O'Reilly Automotive Inc</v>
      </c>
      <c r="C361" s="12" t="str">
        <f>VLOOKUP($A361,'MG Universe'!$A$2:$S$9990,3)</f>
        <v>D+</v>
      </c>
      <c r="D361" s="12" t="str">
        <f>VLOOKUP($A361,'MG Universe'!$A$2:$S$9990,4)</f>
        <v>S</v>
      </c>
      <c r="E361" s="12" t="str">
        <f>VLOOKUP($A361,'MG Universe'!$A$2:$S$9990,5)</f>
        <v>U</v>
      </c>
      <c r="F361" s="13" t="str">
        <f>VLOOKUP($A361,'MG Universe'!$A$2:$S$9990,6)</f>
        <v>SU</v>
      </c>
      <c r="G361" s="77">
        <f>VLOOKUP($A361,'MG Universe'!$A$2:$S$9990,7)</f>
        <v>43499</v>
      </c>
      <c r="H361" s="15">
        <f>VLOOKUP($A361,'MG Universe'!$A$2:$S$9990,8)</f>
        <v>484.2</v>
      </c>
      <c r="I361" s="15">
        <f>VLOOKUP($A361,'MG Universe'!$A$2:$S$9990,9)</f>
        <v>12.58</v>
      </c>
      <c r="J361" s="15">
        <f>VLOOKUP($A361,'MG Universe'!$A$2:$S$9990,10)</f>
        <v>356.17</v>
      </c>
      <c r="K361" s="16">
        <f>VLOOKUP($A361,'MG Universe'!$A$2:$S$9990,11)</f>
        <v>0.73560000000000003</v>
      </c>
      <c r="L361" s="78">
        <f>VLOOKUP($A361,'MG Universe'!$A$2:$S$9990,12)</f>
        <v>28.31</v>
      </c>
      <c r="M361" s="16">
        <f>VLOOKUP($A361,'MG Universe'!$A$2:$S$9990,13)</f>
        <v>0</v>
      </c>
      <c r="N361" s="79">
        <f>VLOOKUP($A361,'MG Universe'!$A$2:$S$9990,14)</f>
        <v>0.9</v>
      </c>
      <c r="O361" s="79">
        <f>VLOOKUP($A361,'MG Universe'!$A$2:$S$9990,15)</f>
        <v>0.91</v>
      </c>
      <c r="P361" s="15">
        <f>VLOOKUP($A361,'MG Universe'!$A$2:$S$9990,16)</f>
        <v>-47.12</v>
      </c>
      <c r="Q361" s="16">
        <f>VLOOKUP($A361,'MG Universe'!$A$2:$S$9990,17)</f>
        <v>9.9099999999999994E-2</v>
      </c>
      <c r="R361" s="80">
        <f>VLOOKUP($A361,'MG Universe'!$A$2:$S$9990,18)</f>
        <v>0</v>
      </c>
      <c r="S361" s="15">
        <f>VLOOKUP($A361,'MG Universe'!$A$2:$V$9990,19)</f>
        <v>52.84</v>
      </c>
      <c r="T361" s="15">
        <f>VLOOKUP($A361,'MG Universe'!$A$2:$V$9990,20)</f>
        <v>28530642755</v>
      </c>
      <c r="U361" s="15" t="str">
        <f>VLOOKUP($A361,'MG Universe'!$A$2:$V$9990,21)</f>
        <v>Large</v>
      </c>
      <c r="V361" s="15" t="str">
        <f>VLOOKUP($A361,'MG Universe'!$A$2:$V$9990,22)</f>
        <v>Auto</v>
      </c>
    </row>
    <row r="362" spans="1:22" ht="15.75" thickBot="1" x14ac:dyDescent="0.3">
      <c r="A362" s="119" t="s">
        <v>1167</v>
      </c>
      <c r="B362" s="12" t="str">
        <f>VLOOKUP($A362,'MG Universe'!$A$2:$S$9990,2)</f>
        <v>Occidental Petroleum Corporation</v>
      </c>
      <c r="C362" s="12" t="str">
        <f>VLOOKUP($A362,'MG Universe'!$A$2:$S$9990,3)</f>
        <v>D</v>
      </c>
      <c r="D362" s="12" t="str">
        <f>VLOOKUP($A362,'MG Universe'!$A$2:$S$9990,4)</f>
        <v>S</v>
      </c>
      <c r="E362" s="12" t="str">
        <f>VLOOKUP($A362,'MG Universe'!$A$2:$S$9990,5)</f>
        <v>O</v>
      </c>
      <c r="F362" s="13" t="str">
        <f>VLOOKUP($A362,'MG Universe'!$A$2:$S$9990,6)</f>
        <v>SO</v>
      </c>
      <c r="G362" s="77">
        <f>VLOOKUP($A362,'MG Universe'!$A$2:$S$9990,7)</f>
        <v>43253</v>
      </c>
      <c r="H362" s="15">
        <f>VLOOKUP($A362,'MG Universe'!$A$2:$S$9990,8)</f>
        <v>0</v>
      </c>
      <c r="I362" s="15">
        <f>VLOOKUP($A362,'MG Universe'!$A$2:$S$9990,9)</f>
        <v>-0.46</v>
      </c>
      <c r="J362" s="15">
        <f>VLOOKUP($A362,'MG Universe'!$A$2:$S$9990,10)</f>
        <v>67.739999999999995</v>
      </c>
      <c r="K362" s="16" t="str">
        <f>VLOOKUP($A362,'MG Universe'!$A$2:$S$9990,11)</f>
        <v>N/A</v>
      </c>
      <c r="L362" s="78" t="str">
        <f>VLOOKUP($A362,'MG Universe'!$A$2:$S$9990,12)</f>
        <v>N/A</v>
      </c>
      <c r="M362" s="16">
        <f>VLOOKUP($A362,'MG Universe'!$A$2:$S$9990,13)</f>
        <v>4.5199999999999997E-2</v>
      </c>
      <c r="N362" s="79">
        <f>VLOOKUP($A362,'MG Universe'!$A$2:$S$9990,14)</f>
        <v>0.9</v>
      </c>
      <c r="O362" s="79">
        <f>VLOOKUP($A362,'MG Universe'!$A$2:$S$9990,15)</f>
        <v>1.26</v>
      </c>
      <c r="P362" s="15">
        <f>VLOOKUP($A362,'MG Universe'!$A$2:$S$9990,16)</f>
        <v>-17.2</v>
      </c>
      <c r="Q362" s="16">
        <f>VLOOKUP($A362,'MG Universe'!$A$2:$S$9990,17)</f>
        <v>-0.77880000000000005</v>
      </c>
      <c r="R362" s="80">
        <f>VLOOKUP($A362,'MG Universe'!$A$2:$S$9990,18)</f>
        <v>15</v>
      </c>
      <c r="S362" s="15">
        <f>VLOOKUP($A362,'MG Universe'!$A$2:$V$9990,19)</f>
        <v>31.59</v>
      </c>
      <c r="T362" s="15">
        <f>VLOOKUP($A362,'MG Universe'!$A$2:$V$9990,20)</f>
        <v>51145459627</v>
      </c>
      <c r="U362" s="15" t="str">
        <f>VLOOKUP($A362,'MG Universe'!$A$2:$V$9990,21)</f>
        <v>Large</v>
      </c>
      <c r="V362" s="15" t="str">
        <f>VLOOKUP($A362,'MG Universe'!$A$2:$V$9990,22)</f>
        <v>Oil &amp; Gas</v>
      </c>
    </row>
    <row r="363" spans="1:22" ht="15.75" thickBot="1" x14ac:dyDescent="0.3">
      <c r="A363" s="119" t="s">
        <v>1169</v>
      </c>
      <c r="B363" s="12" t="str">
        <f>VLOOKUP($A363,'MG Universe'!$A$2:$S$9990,2)</f>
        <v>Paychex, Inc.</v>
      </c>
      <c r="C363" s="12" t="str">
        <f>VLOOKUP($A363,'MG Universe'!$A$2:$S$9990,3)</f>
        <v>C+</v>
      </c>
      <c r="D363" s="12" t="str">
        <f>VLOOKUP($A363,'MG Universe'!$A$2:$S$9990,4)</f>
        <v>E</v>
      </c>
      <c r="E363" s="12" t="str">
        <f>VLOOKUP($A363,'MG Universe'!$A$2:$S$9990,5)</f>
        <v>O</v>
      </c>
      <c r="F363" s="13" t="str">
        <f>VLOOKUP($A363,'MG Universe'!$A$2:$S$9990,6)</f>
        <v>EO</v>
      </c>
      <c r="G363" s="77">
        <f>VLOOKUP($A363,'MG Universe'!$A$2:$S$9990,7)</f>
        <v>43474</v>
      </c>
      <c r="H363" s="15">
        <f>VLOOKUP($A363,'MG Universe'!$A$2:$S$9990,8)</f>
        <v>56.02</v>
      </c>
      <c r="I363" s="15">
        <f>VLOOKUP($A363,'MG Universe'!$A$2:$S$9990,9)</f>
        <v>2.4700000000000002</v>
      </c>
      <c r="J363" s="15">
        <f>VLOOKUP($A363,'MG Universe'!$A$2:$S$9990,10)</f>
        <v>72.47</v>
      </c>
      <c r="K363" s="16">
        <f>VLOOKUP($A363,'MG Universe'!$A$2:$S$9990,11)</f>
        <v>1.2936000000000001</v>
      </c>
      <c r="L363" s="78">
        <f>VLOOKUP($A363,'MG Universe'!$A$2:$S$9990,12)</f>
        <v>29.34</v>
      </c>
      <c r="M363" s="16">
        <f>VLOOKUP($A363,'MG Universe'!$A$2:$S$9990,13)</f>
        <v>2.8400000000000002E-2</v>
      </c>
      <c r="N363" s="79">
        <f>VLOOKUP($A363,'MG Universe'!$A$2:$S$9990,14)</f>
        <v>1</v>
      </c>
      <c r="O363" s="79">
        <f>VLOOKUP($A363,'MG Universe'!$A$2:$S$9990,15)</f>
        <v>1.23</v>
      </c>
      <c r="P363" s="15">
        <f>VLOOKUP($A363,'MG Universe'!$A$2:$S$9990,16)</f>
        <v>1.97</v>
      </c>
      <c r="Q363" s="16">
        <f>VLOOKUP($A363,'MG Universe'!$A$2:$S$9990,17)</f>
        <v>0.1042</v>
      </c>
      <c r="R363" s="80">
        <f>VLOOKUP($A363,'MG Universe'!$A$2:$S$9990,18)</f>
        <v>5</v>
      </c>
      <c r="S363" s="15">
        <f>VLOOKUP($A363,'MG Universe'!$A$2:$V$9990,19)</f>
        <v>18.850000000000001</v>
      </c>
      <c r="T363" s="15">
        <f>VLOOKUP($A363,'MG Universe'!$A$2:$V$9990,20)</f>
        <v>26023325208</v>
      </c>
      <c r="U363" s="15" t="str">
        <f>VLOOKUP($A363,'MG Universe'!$A$2:$V$9990,21)</f>
        <v>Large</v>
      </c>
      <c r="V363" s="15" t="str">
        <f>VLOOKUP($A363,'MG Universe'!$A$2:$V$9990,22)</f>
        <v>Business Support</v>
      </c>
    </row>
    <row r="364" spans="1:22" ht="15.75" thickBot="1" x14ac:dyDescent="0.3">
      <c r="A364" s="119" t="s">
        <v>1171</v>
      </c>
      <c r="B364" s="12" t="str">
        <f>VLOOKUP($A364,'MG Universe'!$A$2:$S$9990,2)</f>
        <v>People's United Financial, Inc.</v>
      </c>
      <c r="C364" s="12" t="str">
        <f>VLOOKUP($A364,'MG Universe'!$A$2:$S$9990,3)</f>
        <v>A+</v>
      </c>
      <c r="D364" s="12" t="str">
        <f>VLOOKUP($A364,'MG Universe'!$A$2:$S$9990,4)</f>
        <v>D</v>
      </c>
      <c r="E364" s="12" t="str">
        <f>VLOOKUP($A364,'MG Universe'!$A$2:$S$9990,5)</f>
        <v>U</v>
      </c>
      <c r="F364" s="13" t="str">
        <f>VLOOKUP($A364,'MG Universe'!$A$2:$S$9990,6)</f>
        <v>DU</v>
      </c>
      <c r="G364" s="77">
        <f>VLOOKUP($A364,'MG Universe'!$A$2:$S$9990,7)</f>
        <v>43468</v>
      </c>
      <c r="H364" s="15">
        <f>VLOOKUP($A364,'MG Universe'!$A$2:$S$9990,8)</f>
        <v>23.12</v>
      </c>
      <c r="I364" s="15">
        <f>VLOOKUP($A364,'MG Universe'!$A$2:$S$9990,9)</f>
        <v>1.04</v>
      </c>
      <c r="J364" s="15">
        <f>VLOOKUP($A364,'MG Universe'!$A$2:$S$9990,10)</f>
        <v>16.690000000000001</v>
      </c>
      <c r="K364" s="16">
        <f>VLOOKUP($A364,'MG Universe'!$A$2:$S$9990,11)</f>
        <v>0.72189999999999999</v>
      </c>
      <c r="L364" s="78">
        <f>VLOOKUP($A364,'MG Universe'!$A$2:$S$9990,12)</f>
        <v>16.05</v>
      </c>
      <c r="M364" s="16">
        <f>VLOOKUP($A364,'MG Universe'!$A$2:$S$9990,13)</f>
        <v>4.1300000000000003E-2</v>
      </c>
      <c r="N364" s="79">
        <f>VLOOKUP($A364,'MG Universe'!$A$2:$S$9990,14)</f>
        <v>1.1000000000000001</v>
      </c>
      <c r="O364" s="79" t="str">
        <f>VLOOKUP($A364,'MG Universe'!$A$2:$S$9990,15)</f>
        <v>N/A</v>
      </c>
      <c r="P364" s="15" t="str">
        <f>VLOOKUP($A364,'MG Universe'!$A$2:$S$9990,16)</f>
        <v>N/A</v>
      </c>
      <c r="Q364" s="16">
        <f>VLOOKUP($A364,'MG Universe'!$A$2:$S$9990,17)</f>
        <v>3.7699999999999997E-2</v>
      </c>
      <c r="R364" s="80">
        <f>VLOOKUP($A364,'MG Universe'!$A$2:$S$9990,18)</f>
        <v>20</v>
      </c>
      <c r="S364" s="15">
        <f>VLOOKUP($A364,'MG Universe'!$A$2:$V$9990,19)</f>
        <v>21.65</v>
      </c>
      <c r="T364" s="15">
        <f>VLOOKUP($A364,'MG Universe'!$A$2:$V$9990,20)</f>
        <v>6300725551</v>
      </c>
      <c r="U364" s="15" t="str">
        <f>VLOOKUP($A364,'MG Universe'!$A$2:$V$9990,21)</f>
        <v>Mid</v>
      </c>
      <c r="V364" s="15" t="str">
        <f>VLOOKUP($A364,'MG Universe'!$A$2:$V$9990,22)</f>
        <v>Banks</v>
      </c>
    </row>
    <row r="365" spans="1:22" ht="15.75" thickBot="1" x14ac:dyDescent="0.3">
      <c r="A365" s="119" t="s">
        <v>1175</v>
      </c>
      <c r="B365" s="12" t="str">
        <f>VLOOKUP($A365,'MG Universe'!$A$2:$S$9990,2)</f>
        <v>PACCAR Inc</v>
      </c>
      <c r="C365" s="12" t="str">
        <f>VLOOKUP($A365,'MG Universe'!$A$2:$S$9990,3)</f>
        <v>B-</v>
      </c>
      <c r="D365" s="12" t="str">
        <f>VLOOKUP($A365,'MG Universe'!$A$2:$S$9990,4)</f>
        <v>D</v>
      </c>
      <c r="E365" s="12" t="str">
        <f>VLOOKUP($A365,'MG Universe'!$A$2:$S$9990,5)</f>
        <v>F</v>
      </c>
      <c r="F365" s="13" t="str">
        <f>VLOOKUP($A365,'MG Universe'!$A$2:$S$9990,6)</f>
        <v>DF</v>
      </c>
      <c r="G365" s="77">
        <f>VLOOKUP($A365,'MG Universe'!$A$2:$S$9990,7)</f>
        <v>43235</v>
      </c>
      <c r="H365" s="15">
        <f>VLOOKUP($A365,'MG Universe'!$A$2:$S$9990,8)</f>
        <v>70.81</v>
      </c>
      <c r="I365" s="15">
        <f>VLOOKUP($A365,'MG Universe'!$A$2:$S$9990,9)</f>
        <v>4.16</v>
      </c>
      <c r="J365" s="15">
        <f>VLOOKUP($A365,'MG Universe'!$A$2:$S$9990,10)</f>
        <v>65.25</v>
      </c>
      <c r="K365" s="16">
        <f>VLOOKUP($A365,'MG Universe'!$A$2:$S$9990,11)</f>
        <v>0.92149999999999999</v>
      </c>
      <c r="L365" s="78">
        <f>VLOOKUP($A365,'MG Universe'!$A$2:$S$9990,12)</f>
        <v>15.69</v>
      </c>
      <c r="M365" s="16">
        <f>VLOOKUP($A365,'MG Universe'!$A$2:$S$9990,13)</f>
        <v>1.52E-2</v>
      </c>
      <c r="N365" s="79">
        <f>VLOOKUP($A365,'MG Universe'!$A$2:$S$9990,14)</f>
        <v>1.3</v>
      </c>
      <c r="O365" s="79">
        <f>VLOOKUP($A365,'MG Universe'!$A$2:$S$9990,15)</f>
        <v>2.4500000000000002</v>
      </c>
      <c r="P365" s="15">
        <f>VLOOKUP($A365,'MG Universe'!$A$2:$S$9990,16)</f>
        <v>3.89</v>
      </c>
      <c r="Q365" s="16">
        <f>VLOOKUP($A365,'MG Universe'!$A$2:$S$9990,17)</f>
        <v>3.5900000000000001E-2</v>
      </c>
      <c r="R365" s="80">
        <f>VLOOKUP($A365,'MG Universe'!$A$2:$S$9990,18)</f>
        <v>7</v>
      </c>
      <c r="S365" s="15">
        <f>VLOOKUP($A365,'MG Universe'!$A$2:$V$9990,19)</f>
        <v>51.89</v>
      </c>
      <c r="T365" s="15">
        <f>VLOOKUP($A365,'MG Universe'!$A$2:$V$9990,20)</f>
        <v>22615650000</v>
      </c>
      <c r="U365" s="15" t="str">
        <f>VLOOKUP($A365,'MG Universe'!$A$2:$V$9990,21)</f>
        <v>Large</v>
      </c>
      <c r="V365" s="15" t="str">
        <f>VLOOKUP($A365,'MG Universe'!$A$2:$V$9990,22)</f>
        <v>Auto</v>
      </c>
    </row>
    <row r="366" spans="1:22" ht="15.75" thickBot="1" x14ac:dyDescent="0.3">
      <c r="A366" s="119" t="s">
        <v>1179</v>
      </c>
      <c r="B366" s="12" t="str">
        <f>VLOOKUP($A366,'MG Universe'!$A$2:$S$9990,2)</f>
        <v>Public Service Enterprise Group Inc.</v>
      </c>
      <c r="C366" s="12" t="str">
        <f>VLOOKUP($A366,'MG Universe'!$A$2:$S$9990,3)</f>
        <v>D+</v>
      </c>
      <c r="D366" s="12" t="str">
        <f>VLOOKUP($A366,'MG Universe'!$A$2:$S$9990,4)</f>
        <v>S</v>
      </c>
      <c r="E366" s="12" t="str">
        <f>VLOOKUP($A366,'MG Universe'!$A$2:$S$9990,5)</f>
        <v>O</v>
      </c>
      <c r="F366" s="13" t="str">
        <f>VLOOKUP($A366,'MG Universe'!$A$2:$S$9990,6)</f>
        <v>SO</v>
      </c>
      <c r="G366" s="77">
        <f>VLOOKUP($A366,'MG Universe'!$A$2:$S$9990,7)</f>
        <v>43278</v>
      </c>
      <c r="H366" s="15">
        <f>VLOOKUP($A366,'MG Universe'!$A$2:$S$9990,8)</f>
        <v>26.84</v>
      </c>
      <c r="I366" s="15">
        <f>VLOOKUP($A366,'MG Universe'!$A$2:$S$9990,9)</f>
        <v>2.84</v>
      </c>
      <c r="J366" s="15">
        <f>VLOOKUP($A366,'MG Universe'!$A$2:$S$9990,10)</f>
        <v>54.97</v>
      </c>
      <c r="K366" s="16">
        <f>VLOOKUP($A366,'MG Universe'!$A$2:$S$9990,11)</f>
        <v>2.0480999999999998</v>
      </c>
      <c r="L366" s="78">
        <f>VLOOKUP($A366,'MG Universe'!$A$2:$S$9990,12)</f>
        <v>19.36</v>
      </c>
      <c r="M366" s="16">
        <f>VLOOKUP($A366,'MG Universe'!$A$2:$S$9990,13)</f>
        <v>3.1300000000000001E-2</v>
      </c>
      <c r="N366" s="79">
        <f>VLOOKUP($A366,'MG Universe'!$A$2:$S$9990,14)</f>
        <v>0.4</v>
      </c>
      <c r="O366" s="79">
        <f>VLOOKUP($A366,'MG Universe'!$A$2:$S$9990,15)</f>
        <v>0.71</v>
      </c>
      <c r="P366" s="15">
        <f>VLOOKUP($A366,'MG Universe'!$A$2:$S$9990,16)</f>
        <v>-51.05</v>
      </c>
      <c r="Q366" s="16">
        <f>VLOOKUP($A366,'MG Universe'!$A$2:$S$9990,17)</f>
        <v>5.4300000000000001E-2</v>
      </c>
      <c r="R366" s="80">
        <f>VLOOKUP($A366,'MG Universe'!$A$2:$S$9990,18)</f>
        <v>6</v>
      </c>
      <c r="S366" s="15">
        <f>VLOOKUP($A366,'MG Universe'!$A$2:$V$9990,19)</f>
        <v>43.52</v>
      </c>
      <c r="T366" s="15">
        <f>VLOOKUP($A366,'MG Universe'!$A$2:$V$9990,20)</f>
        <v>27784565129</v>
      </c>
      <c r="U366" s="15" t="str">
        <f>VLOOKUP($A366,'MG Universe'!$A$2:$V$9990,21)</f>
        <v>Large</v>
      </c>
      <c r="V366" s="15" t="str">
        <f>VLOOKUP($A366,'MG Universe'!$A$2:$V$9990,22)</f>
        <v>Utilities</v>
      </c>
    </row>
    <row r="367" spans="1:22" ht="15.75" thickBot="1" x14ac:dyDescent="0.3">
      <c r="A367" s="119" t="s">
        <v>1181</v>
      </c>
      <c r="B367" s="12" t="str">
        <f>VLOOKUP($A367,'MG Universe'!$A$2:$S$9990,2)</f>
        <v>PepsiCo, Inc.</v>
      </c>
      <c r="C367" s="12" t="str">
        <f>VLOOKUP($A367,'MG Universe'!$A$2:$S$9990,3)</f>
        <v>C</v>
      </c>
      <c r="D367" s="12" t="str">
        <f>VLOOKUP($A367,'MG Universe'!$A$2:$S$9990,4)</f>
        <v>S</v>
      </c>
      <c r="E367" s="12" t="str">
        <f>VLOOKUP($A367,'MG Universe'!$A$2:$S$9990,5)</f>
        <v>O</v>
      </c>
      <c r="F367" s="13" t="str">
        <f>VLOOKUP($A367,'MG Universe'!$A$2:$S$9990,6)</f>
        <v>SO</v>
      </c>
      <c r="G367" s="77">
        <f>VLOOKUP($A367,'MG Universe'!$A$2:$S$9990,7)</f>
        <v>43492</v>
      </c>
      <c r="H367" s="15">
        <f>VLOOKUP($A367,'MG Universe'!$A$2:$S$9990,8)</f>
        <v>43.6</v>
      </c>
      <c r="I367" s="15">
        <f>VLOOKUP($A367,'MG Universe'!$A$2:$S$9990,9)</f>
        <v>4.3600000000000003</v>
      </c>
      <c r="J367" s="15">
        <f>VLOOKUP($A367,'MG Universe'!$A$2:$S$9990,10)</f>
        <v>113.09</v>
      </c>
      <c r="K367" s="16">
        <f>VLOOKUP($A367,'MG Universe'!$A$2:$S$9990,11)</f>
        <v>2.5937999999999999</v>
      </c>
      <c r="L367" s="78">
        <f>VLOOKUP($A367,'MG Universe'!$A$2:$S$9990,12)</f>
        <v>25.94</v>
      </c>
      <c r="M367" s="16">
        <f>VLOOKUP($A367,'MG Universe'!$A$2:$S$9990,13)</f>
        <v>2.8000000000000001E-2</v>
      </c>
      <c r="N367" s="79">
        <f>VLOOKUP($A367,'MG Universe'!$A$2:$S$9990,14)</f>
        <v>0.6</v>
      </c>
      <c r="O367" s="79">
        <f>VLOOKUP($A367,'MG Universe'!$A$2:$S$9990,15)</f>
        <v>1.31</v>
      </c>
      <c r="P367" s="15">
        <f>VLOOKUP($A367,'MG Universe'!$A$2:$S$9990,16)</f>
        <v>-26.26</v>
      </c>
      <c r="Q367" s="16">
        <f>VLOOKUP($A367,'MG Universe'!$A$2:$S$9990,17)</f>
        <v>8.72E-2</v>
      </c>
      <c r="R367" s="80">
        <f>VLOOKUP($A367,'MG Universe'!$A$2:$S$9990,18)</f>
        <v>20</v>
      </c>
      <c r="S367" s="15">
        <f>VLOOKUP($A367,'MG Universe'!$A$2:$V$9990,19)</f>
        <v>30.61</v>
      </c>
      <c r="T367" s="15">
        <f>VLOOKUP($A367,'MG Universe'!$A$2:$V$9990,20)</f>
        <v>159634106860</v>
      </c>
      <c r="U367" s="15" t="str">
        <f>VLOOKUP($A367,'MG Universe'!$A$2:$V$9990,21)</f>
        <v>Large</v>
      </c>
      <c r="V367" s="15" t="str">
        <f>VLOOKUP($A367,'MG Universe'!$A$2:$V$9990,22)</f>
        <v>Food Processing</v>
      </c>
    </row>
    <row r="368" spans="1:22" ht="15.75" thickBot="1" x14ac:dyDescent="0.3">
      <c r="A368" s="119" t="s">
        <v>1183</v>
      </c>
      <c r="B368" s="12" t="str">
        <f>VLOOKUP($A368,'MG Universe'!$A$2:$S$9990,2)</f>
        <v>Pfizer Inc.</v>
      </c>
      <c r="C368" s="12" t="str">
        <f>VLOOKUP($A368,'MG Universe'!$A$2:$S$9990,3)</f>
        <v>D+</v>
      </c>
      <c r="D368" s="12" t="str">
        <f>VLOOKUP($A368,'MG Universe'!$A$2:$S$9990,4)</f>
        <v>S</v>
      </c>
      <c r="E368" s="12" t="str">
        <f>VLOOKUP($A368,'MG Universe'!$A$2:$S$9990,5)</f>
        <v>O</v>
      </c>
      <c r="F368" s="13" t="str">
        <f>VLOOKUP($A368,'MG Universe'!$A$2:$S$9990,6)</f>
        <v>SO</v>
      </c>
      <c r="G368" s="77">
        <f>VLOOKUP($A368,'MG Universe'!$A$2:$S$9990,7)</f>
        <v>43424</v>
      </c>
      <c r="H368" s="15">
        <f>VLOOKUP($A368,'MG Universe'!$A$2:$S$9990,8)</f>
        <v>26.82</v>
      </c>
      <c r="I368" s="15">
        <f>VLOOKUP($A368,'MG Universe'!$A$2:$S$9990,9)</f>
        <v>2.19</v>
      </c>
      <c r="J368" s="15">
        <f>VLOOKUP($A368,'MG Universe'!$A$2:$S$9990,10)</f>
        <v>42.44</v>
      </c>
      <c r="K368" s="16">
        <f>VLOOKUP($A368,'MG Universe'!$A$2:$S$9990,11)</f>
        <v>1.5824</v>
      </c>
      <c r="L368" s="78">
        <f>VLOOKUP($A368,'MG Universe'!$A$2:$S$9990,12)</f>
        <v>19.38</v>
      </c>
      <c r="M368" s="16">
        <f>VLOOKUP($A368,'MG Universe'!$A$2:$S$9990,13)</f>
        <v>3.0200000000000001E-2</v>
      </c>
      <c r="N368" s="79">
        <f>VLOOKUP($A368,'MG Universe'!$A$2:$S$9990,14)</f>
        <v>0.8</v>
      </c>
      <c r="O368" s="79">
        <f>VLOOKUP($A368,'MG Universe'!$A$2:$S$9990,15)</f>
        <v>1.43</v>
      </c>
      <c r="P368" s="15">
        <f>VLOOKUP($A368,'MG Universe'!$A$2:$S$9990,16)</f>
        <v>-9.1199999999999992</v>
      </c>
      <c r="Q368" s="16">
        <f>VLOOKUP($A368,'MG Universe'!$A$2:$S$9990,17)</f>
        <v>5.4399999999999997E-2</v>
      </c>
      <c r="R368" s="80">
        <f>VLOOKUP($A368,'MG Universe'!$A$2:$S$9990,18)</f>
        <v>7</v>
      </c>
      <c r="S368" s="15">
        <f>VLOOKUP($A368,'MG Universe'!$A$2:$V$9990,19)</f>
        <v>25</v>
      </c>
      <c r="T368" s="15">
        <f>VLOOKUP($A368,'MG Universe'!$A$2:$V$9990,20)</f>
        <v>246151992034</v>
      </c>
      <c r="U368" s="15" t="str">
        <f>VLOOKUP($A368,'MG Universe'!$A$2:$V$9990,21)</f>
        <v>Large</v>
      </c>
      <c r="V368" s="15" t="str">
        <f>VLOOKUP($A368,'MG Universe'!$A$2:$V$9990,22)</f>
        <v>Pharmaceuticals</v>
      </c>
    </row>
    <row r="369" spans="1:22" ht="15.75" thickBot="1" x14ac:dyDescent="0.3">
      <c r="A369" s="119" t="s">
        <v>1185</v>
      </c>
      <c r="B369" s="12" t="str">
        <f>VLOOKUP($A369,'MG Universe'!$A$2:$S$9990,2)</f>
        <v>Principal Financial Group Inc</v>
      </c>
      <c r="C369" s="12" t="str">
        <f>VLOOKUP($A369,'MG Universe'!$A$2:$S$9990,3)</f>
        <v>A</v>
      </c>
      <c r="D369" s="12" t="str">
        <f>VLOOKUP($A369,'MG Universe'!$A$2:$S$9990,4)</f>
        <v>D</v>
      </c>
      <c r="E369" s="12" t="str">
        <f>VLOOKUP($A369,'MG Universe'!$A$2:$S$9990,5)</f>
        <v>U</v>
      </c>
      <c r="F369" s="13" t="str">
        <f>VLOOKUP($A369,'MG Universe'!$A$2:$S$9990,6)</f>
        <v>DU</v>
      </c>
      <c r="G369" s="77">
        <f>VLOOKUP($A369,'MG Universe'!$A$2:$S$9990,7)</f>
        <v>43471</v>
      </c>
      <c r="H369" s="15">
        <f>VLOOKUP($A369,'MG Universe'!$A$2:$S$9990,8)</f>
        <v>215.28</v>
      </c>
      <c r="I369" s="15">
        <f>VLOOKUP($A369,'MG Universe'!$A$2:$S$9990,9)</f>
        <v>5.72</v>
      </c>
      <c r="J369" s="15">
        <f>VLOOKUP($A369,'MG Universe'!$A$2:$S$9990,10)</f>
        <v>49.7</v>
      </c>
      <c r="K369" s="16">
        <f>VLOOKUP($A369,'MG Universe'!$A$2:$S$9990,11)</f>
        <v>0.23089999999999999</v>
      </c>
      <c r="L369" s="78">
        <f>VLOOKUP($A369,'MG Universe'!$A$2:$S$9990,12)</f>
        <v>8.69</v>
      </c>
      <c r="M369" s="16">
        <f>VLOOKUP($A369,'MG Universe'!$A$2:$S$9990,13)</f>
        <v>3.7600000000000001E-2</v>
      </c>
      <c r="N369" s="79">
        <f>VLOOKUP($A369,'MG Universe'!$A$2:$S$9990,14)</f>
        <v>1.5</v>
      </c>
      <c r="O369" s="79" t="str">
        <f>VLOOKUP($A369,'MG Universe'!$A$2:$S$9990,15)</f>
        <v>N/A</v>
      </c>
      <c r="P369" s="15" t="str">
        <f>VLOOKUP($A369,'MG Universe'!$A$2:$S$9990,16)</f>
        <v>N/A</v>
      </c>
      <c r="Q369" s="16">
        <f>VLOOKUP($A369,'MG Universe'!$A$2:$S$9990,17)</f>
        <v>8.9999999999999998E-4</v>
      </c>
      <c r="R369" s="80">
        <f>VLOOKUP($A369,'MG Universe'!$A$2:$S$9990,18)</f>
        <v>9</v>
      </c>
      <c r="S369" s="15">
        <f>VLOOKUP($A369,'MG Universe'!$A$2:$V$9990,19)</f>
        <v>76.239999999999995</v>
      </c>
      <c r="T369" s="15">
        <f>VLOOKUP($A369,'MG Universe'!$A$2:$V$9990,20)</f>
        <v>13891150213</v>
      </c>
      <c r="U369" s="15" t="str">
        <f>VLOOKUP($A369,'MG Universe'!$A$2:$V$9990,21)</f>
        <v>Large</v>
      </c>
      <c r="V369" s="15" t="str">
        <f>VLOOKUP($A369,'MG Universe'!$A$2:$V$9990,22)</f>
        <v>Insurance</v>
      </c>
    </row>
    <row r="370" spans="1:22" ht="15.75" thickBot="1" x14ac:dyDescent="0.3">
      <c r="A370" s="119" t="s">
        <v>1187</v>
      </c>
      <c r="B370" s="12" t="str">
        <f>VLOOKUP($A370,'MG Universe'!$A$2:$S$9990,2)</f>
        <v>Procter &amp; Gamble Co</v>
      </c>
      <c r="C370" s="12" t="str">
        <f>VLOOKUP($A370,'MG Universe'!$A$2:$S$9990,3)</f>
        <v>C</v>
      </c>
      <c r="D370" s="12" t="str">
        <f>VLOOKUP($A370,'MG Universe'!$A$2:$S$9990,4)</f>
        <v>S</v>
      </c>
      <c r="E370" s="12" t="str">
        <f>VLOOKUP($A370,'MG Universe'!$A$2:$S$9990,5)</f>
        <v>O</v>
      </c>
      <c r="F370" s="13" t="str">
        <f>VLOOKUP($A370,'MG Universe'!$A$2:$S$9990,6)</f>
        <v>SO</v>
      </c>
      <c r="G370" s="77">
        <f>VLOOKUP($A370,'MG Universe'!$A$2:$S$9990,7)</f>
        <v>43424</v>
      </c>
      <c r="H370" s="15">
        <f>VLOOKUP($A370,'MG Universe'!$A$2:$S$9990,8)</f>
        <v>66.430000000000007</v>
      </c>
      <c r="I370" s="15">
        <f>VLOOKUP($A370,'MG Universe'!$A$2:$S$9990,9)</f>
        <v>4.22</v>
      </c>
      <c r="J370" s="15">
        <f>VLOOKUP($A370,'MG Universe'!$A$2:$S$9990,10)</f>
        <v>98.03</v>
      </c>
      <c r="K370" s="16">
        <f>VLOOKUP($A370,'MG Universe'!$A$2:$S$9990,11)</f>
        <v>1.4757</v>
      </c>
      <c r="L370" s="78">
        <f>VLOOKUP($A370,'MG Universe'!$A$2:$S$9990,12)</f>
        <v>23.23</v>
      </c>
      <c r="M370" s="16">
        <f>VLOOKUP($A370,'MG Universe'!$A$2:$S$9990,13)</f>
        <v>2.8500000000000001E-2</v>
      </c>
      <c r="N370" s="79">
        <f>VLOOKUP($A370,'MG Universe'!$A$2:$S$9990,14)</f>
        <v>0.4</v>
      </c>
      <c r="O370" s="79">
        <f>VLOOKUP($A370,'MG Universe'!$A$2:$S$9990,15)</f>
        <v>0.8</v>
      </c>
      <c r="P370" s="15">
        <f>VLOOKUP($A370,'MG Universe'!$A$2:$S$9990,16)</f>
        <v>-16.3</v>
      </c>
      <c r="Q370" s="16">
        <f>VLOOKUP($A370,'MG Universe'!$A$2:$S$9990,17)</f>
        <v>7.3599999999999999E-2</v>
      </c>
      <c r="R370" s="80">
        <f>VLOOKUP($A370,'MG Universe'!$A$2:$S$9990,18)</f>
        <v>20</v>
      </c>
      <c r="S370" s="15">
        <f>VLOOKUP($A370,'MG Universe'!$A$2:$V$9990,19)</f>
        <v>45.2</v>
      </c>
      <c r="T370" s="15">
        <f>VLOOKUP($A370,'MG Universe'!$A$2:$V$9990,20)</f>
        <v>245229884346</v>
      </c>
      <c r="U370" s="15" t="str">
        <f>VLOOKUP($A370,'MG Universe'!$A$2:$V$9990,21)</f>
        <v>Large</v>
      </c>
      <c r="V370" s="15" t="str">
        <f>VLOOKUP($A370,'MG Universe'!$A$2:$V$9990,22)</f>
        <v>Personal Products</v>
      </c>
    </row>
    <row r="371" spans="1:22" ht="15.75" thickBot="1" x14ac:dyDescent="0.3">
      <c r="A371" s="119" t="s">
        <v>1189</v>
      </c>
      <c r="B371" s="12" t="str">
        <f>VLOOKUP($A371,'MG Universe'!$A$2:$S$9990,2)</f>
        <v>Progressive Corp</v>
      </c>
      <c r="C371" s="12" t="str">
        <f>VLOOKUP($A371,'MG Universe'!$A$2:$S$9990,3)</f>
        <v>B-</v>
      </c>
      <c r="D371" s="12" t="str">
        <f>VLOOKUP($A371,'MG Universe'!$A$2:$S$9990,4)</f>
        <v>E</v>
      </c>
      <c r="E371" s="12" t="str">
        <f>VLOOKUP($A371,'MG Universe'!$A$2:$S$9990,5)</f>
        <v>U</v>
      </c>
      <c r="F371" s="13" t="str">
        <f>VLOOKUP($A371,'MG Universe'!$A$2:$S$9990,6)</f>
        <v>EU</v>
      </c>
      <c r="G371" s="77">
        <f>VLOOKUP($A371,'MG Universe'!$A$2:$S$9990,7)</f>
        <v>43467</v>
      </c>
      <c r="H371" s="15">
        <f>VLOOKUP($A371,'MG Universe'!$A$2:$S$9990,8)</f>
        <v>92.18</v>
      </c>
      <c r="I371" s="15">
        <f>VLOOKUP($A371,'MG Universe'!$A$2:$S$9990,9)</f>
        <v>3.13</v>
      </c>
      <c r="J371" s="15">
        <f>VLOOKUP($A371,'MG Universe'!$A$2:$S$9990,10)</f>
        <v>66.03</v>
      </c>
      <c r="K371" s="16">
        <f>VLOOKUP($A371,'MG Universe'!$A$2:$S$9990,11)</f>
        <v>0.71630000000000005</v>
      </c>
      <c r="L371" s="78">
        <f>VLOOKUP($A371,'MG Universe'!$A$2:$S$9990,12)</f>
        <v>21.1</v>
      </c>
      <c r="M371" s="16">
        <f>VLOOKUP($A371,'MG Universe'!$A$2:$S$9990,13)</f>
        <v>1.03E-2</v>
      </c>
      <c r="N371" s="79">
        <f>VLOOKUP($A371,'MG Universe'!$A$2:$S$9990,14)</f>
        <v>0.8</v>
      </c>
      <c r="O371" s="79" t="str">
        <f>VLOOKUP($A371,'MG Universe'!$A$2:$S$9990,15)</f>
        <v>N/A</v>
      </c>
      <c r="P371" s="15" t="str">
        <f>VLOOKUP($A371,'MG Universe'!$A$2:$S$9990,16)</f>
        <v>N/A</v>
      </c>
      <c r="Q371" s="16">
        <f>VLOOKUP($A371,'MG Universe'!$A$2:$S$9990,17)</f>
        <v>6.3E-2</v>
      </c>
      <c r="R371" s="80">
        <f>VLOOKUP($A371,'MG Universe'!$A$2:$S$9990,18)</f>
        <v>0</v>
      </c>
      <c r="S371" s="15">
        <f>VLOOKUP($A371,'MG Universe'!$A$2:$V$9990,19)</f>
        <v>41.86</v>
      </c>
      <c r="T371" s="15">
        <f>VLOOKUP($A371,'MG Universe'!$A$2:$V$9990,20)</f>
        <v>38508695288</v>
      </c>
      <c r="U371" s="15" t="str">
        <f>VLOOKUP($A371,'MG Universe'!$A$2:$V$9990,21)</f>
        <v>Large</v>
      </c>
      <c r="V371" s="15" t="str">
        <f>VLOOKUP($A371,'MG Universe'!$A$2:$V$9990,22)</f>
        <v>Insurance</v>
      </c>
    </row>
    <row r="372" spans="1:22" ht="15.75" thickBot="1" x14ac:dyDescent="0.3">
      <c r="A372" s="119" t="s">
        <v>1191</v>
      </c>
      <c r="B372" s="12" t="str">
        <f>VLOOKUP($A372,'MG Universe'!$A$2:$S$9990,2)</f>
        <v>Parker-Hannifin Corp</v>
      </c>
      <c r="C372" s="12" t="str">
        <f>VLOOKUP($A372,'MG Universe'!$A$2:$S$9990,3)</f>
        <v>B-</v>
      </c>
      <c r="D372" s="12" t="str">
        <f>VLOOKUP($A372,'MG Universe'!$A$2:$S$9990,4)</f>
        <v>E</v>
      </c>
      <c r="E372" s="12" t="str">
        <f>VLOOKUP($A372,'MG Universe'!$A$2:$S$9990,5)</f>
        <v>O</v>
      </c>
      <c r="F372" s="13" t="str">
        <f>VLOOKUP($A372,'MG Universe'!$A$2:$S$9990,6)</f>
        <v>EO</v>
      </c>
      <c r="G372" s="77">
        <f>VLOOKUP($A372,'MG Universe'!$A$2:$S$9990,7)</f>
        <v>43470</v>
      </c>
      <c r="H372" s="15">
        <f>VLOOKUP($A372,'MG Universe'!$A$2:$S$9990,8)</f>
        <v>122.19</v>
      </c>
      <c r="I372" s="15">
        <f>VLOOKUP($A372,'MG Universe'!$A$2:$S$9990,9)</f>
        <v>8.26</v>
      </c>
      <c r="J372" s="15">
        <f>VLOOKUP($A372,'MG Universe'!$A$2:$S$9990,10)</f>
        <v>165.49</v>
      </c>
      <c r="K372" s="16">
        <f>VLOOKUP($A372,'MG Universe'!$A$2:$S$9990,11)</f>
        <v>1.3544</v>
      </c>
      <c r="L372" s="78">
        <f>VLOOKUP($A372,'MG Universe'!$A$2:$S$9990,12)</f>
        <v>20.04</v>
      </c>
      <c r="M372" s="16">
        <f>VLOOKUP($A372,'MG Universe'!$A$2:$S$9990,13)</f>
        <v>1.66E-2</v>
      </c>
      <c r="N372" s="79">
        <f>VLOOKUP($A372,'MG Universe'!$A$2:$S$9990,14)</f>
        <v>1.5</v>
      </c>
      <c r="O372" s="79">
        <f>VLOOKUP($A372,'MG Universe'!$A$2:$S$9990,15)</f>
        <v>1.6</v>
      </c>
      <c r="P372" s="15">
        <f>VLOOKUP($A372,'MG Universe'!$A$2:$S$9990,16)</f>
        <v>-29.85</v>
      </c>
      <c r="Q372" s="16">
        <f>VLOOKUP($A372,'MG Universe'!$A$2:$S$9990,17)</f>
        <v>5.7700000000000001E-2</v>
      </c>
      <c r="R372" s="80">
        <f>VLOOKUP($A372,'MG Universe'!$A$2:$S$9990,18)</f>
        <v>20</v>
      </c>
      <c r="S372" s="15">
        <f>VLOOKUP($A372,'MG Universe'!$A$2:$V$9990,19)</f>
        <v>101.81</v>
      </c>
      <c r="T372" s="15">
        <f>VLOOKUP($A372,'MG Universe'!$A$2:$V$9990,20)</f>
        <v>21902436737</v>
      </c>
      <c r="U372" s="15" t="str">
        <f>VLOOKUP($A372,'MG Universe'!$A$2:$V$9990,21)</f>
        <v>Large</v>
      </c>
      <c r="V372" s="15" t="str">
        <f>VLOOKUP($A372,'MG Universe'!$A$2:$V$9990,22)</f>
        <v>Machinery</v>
      </c>
    </row>
    <row r="373" spans="1:22" ht="15.75" thickBot="1" x14ac:dyDescent="0.3">
      <c r="A373" s="119" t="s">
        <v>1193</v>
      </c>
      <c r="B373" s="12" t="str">
        <f>VLOOKUP($A373,'MG Universe'!$A$2:$S$9990,2)</f>
        <v>PulteGroup, Inc.</v>
      </c>
      <c r="C373" s="12" t="str">
        <f>VLOOKUP($A373,'MG Universe'!$A$2:$S$9990,3)</f>
        <v>B-</v>
      </c>
      <c r="D373" s="12" t="str">
        <f>VLOOKUP($A373,'MG Universe'!$A$2:$S$9990,4)</f>
        <v>E</v>
      </c>
      <c r="E373" s="12" t="str">
        <f>VLOOKUP($A373,'MG Universe'!$A$2:$S$9990,5)</f>
        <v>O</v>
      </c>
      <c r="F373" s="13" t="str">
        <f>VLOOKUP($A373,'MG Universe'!$A$2:$S$9990,6)</f>
        <v>EO</v>
      </c>
      <c r="G373" s="77">
        <f>VLOOKUP($A373,'MG Universe'!$A$2:$S$9990,7)</f>
        <v>43495</v>
      </c>
      <c r="H373" s="15">
        <f>VLOOKUP($A373,'MG Universe'!$A$2:$S$9990,8)</f>
        <v>18.86</v>
      </c>
      <c r="I373" s="15">
        <f>VLOOKUP($A373,'MG Universe'!$A$2:$S$9990,9)</f>
        <v>2.09</v>
      </c>
      <c r="J373" s="15">
        <f>VLOOKUP($A373,'MG Universe'!$A$2:$S$9990,10)</f>
        <v>26.79</v>
      </c>
      <c r="K373" s="16">
        <f>VLOOKUP($A373,'MG Universe'!$A$2:$S$9990,11)</f>
        <v>1.4205000000000001</v>
      </c>
      <c r="L373" s="78">
        <f>VLOOKUP($A373,'MG Universe'!$A$2:$S$9990,12)</f>
        <v>12.82</v>
      </c>
      <c r="M373" s="16">
        <f>VLOOKUP($A373,'MG Universe'!$A$2:$S$9990,13)</f>
        <v>1.34E-2</v>
      </c>
      <c r="N373" s="79">
        <f>VLOOKUP($A373,'MG Universe'!$A$2:$S$9990,14)</f>
        <v>0.8</v>
      </c>
      <c r="O373" s="79">
        <f>VLOOKUP($A373,'MG Universe'!$A$2:$S$9990,15)</f>
        <v>4.7699999999999996</v>
      </c>
      <c r="P373" s="15">
        <f>VLOOKUP($A373,'MG Universe'!$A$2:$S$9990,16)</f>
        <v>10.27</v>
      </c>
      <c r="Q373" s="16">
        <f>VLOOKUP($A373,'MG Universe'!$A$2:$S$9990,17)</f>
        <v>2.1600000000000001E-2</v>
      </c>
      <c r="R373" s="80">
        <f>VLOOKUP($A373,'MG Universe'!$A$2:$S$9990,18)</f>
        <v>5</v>
      </c>
      <c r="S373" s="15">
        <f>VLOOKUP($A373,'MG Universe'!$A$2:$V$9990,19)</f>
        <v>32.65</v>
      </c>
      <c r="T373" s="15">
        <f>VLOOKUP($A373,'MG Universe'!$A$2:$V$9990,20)</f>
        <v>7424634433</v>
      </c>
      <c r="U373" s="15" t="str">
        <f>VLOOKUP($A373,'MG Universe'!$A$2:$V$9990,21)</f>
        <v>Mid</v>
      </c>
      <c r="V373" s="15" t="str">
        <f>VLOOKUP($A373,'MG Universe'!$A$2:$V$9990,22)</f>
        <v>Construction</v>
      </c>
    </row>
    <row r="374" spans="1:22" ht="15.75" thickBot="1" x14ac:dyDescent="0.3">
      <c r="A374" s="119" t="s">
        <v>1195</v>
      </c>
      <c r="B374" s="12" t="str">
        <f>VLOOKUP($A374,'MG Universe'!$A$2:$S$9990,2)</f>
        <v>Packaging Corp Of America</v>
      </c>
      <c r="C374" s="12" t="str">
        <f>VLOOKUP($A374,'MG Universe'!$A$2:$S$9990,3)</f>
        <v>B+</v>
      </c>
      <c r="D374" s="12" t="str">
        <f>VLOOKUP($A374,'MG Universe'!$A$2:$S$9990,4)</f>
        <v>D</v>
      </c>
      <c r="E374" s="12" t="str">
        <f>VLOOKUP($A374,'MG Universe'!$A$2:$S$9990,5)</f>
        <v>U</v>
      </c>
      <c r="F374" s="13" t="str">
        <f>VLOOKUP($A374,'MG Universe'!$A$2:$S$9990,6)</f>
        <v>DU</v>
      </c>
      <c r="G374" s="77">
        <f>VLOOKUP($A374,'MG Universe'!$A$2:$S$9990,7)</f>
        <v>43494</v>
      </c>
      <c r="H374" s="15">
        <f>VLOOKUP($A374,'MG Universe'!$A$2:$S$9990,8)</f>
        <v>233.77</v>
      </c>
      <c r="I374" s="15">
        <f>VLOOKUP($A374,'MG Universe'!$A$2:$S$9990,9)</f>
        <v>6.28</v>
      </c>
      <c r="J374" s="15">
        <f>VLOOKUP($A374,'MG Universe'!$A$2:$S$9990,10)</f>
        <v>93.94</v>
      </c>
      <c r="K374" s="16">
        <f>VLOOKUP($A374,'MG Universe'!$A$2:$S$9990,11)</f>
        <v>0.40179999999999999</v>
      </c>
      <c r="L374" s="78">
        <f>VLOOKUP($A374,'MG Universe'!$A$2:$S$9990,12)</f>
        <v>14.96</v>
      </c>
      <c r="M374" s="16">
        <f>VLOOKUP($A374,'MG Universe'!$A$2:$S$9990,13)</f>
        <v>2.6800000000000001E-2</v>
      </c>
      <c r="N374" s="79">
        <f>VLOOKUP($A374,'MG Universe'!$A$2:$S$9990,14)</f>
        <v>1.9</v>
      </c>
      <c r="O374" s="79">
        <f>VLOOKUP($A374,'MG Universe'!$A$2:$S$9990,15)</f>
        <v>2.76</v>
      </c>
      <c r="P374" s="15">
        <f>VLOOKUP($A374,'MG Universe'!$A$2:$S$9990,16)</f>
        <v>-19.739999999999998</v>
      </c>
      <c r="Q374" s="16">
        <f>VLOOKUP($A374,'MG Universe'!$A$2:$S$9990,17)</f>
        <v>3.2300000000000002E-2</v>
      </c>
      <c r="R374" s="80">
        <f>VLOOKUP($A374,'MG Universe'!$A$2:$S$9990,18)</f>
        <v>7</v>
      </c>
      <c r="S374" s="15">
        <f>VLOOKUP($A374,'MG Universe'!$A$2:$V$9990,19)</f>
        <v>63.49</v>
      </c>
      <c r="T374" s="15">
        <f>VLOOKUP($A374,'MG Universe'!$A$2:$V$9990,20)</f>
        <v>8877075653</v>
      </c>
      <c r="U374" s="15" t="str">
        <f>VLOOKUP($A374,'MG Universe'!$A$2:$V$9990,21)</f>
        <v>Mid</v>
      </c>
      <c r="V374" s="15" t="str">
        <f>VLOOKUP($A374,'MG Universe'!$A$2:$V$9990,22)</f>
        <v>Packaging</v>
      </c>
    </row>
    <row r="375" spans="1:22" ht="15.75" thickBot="1" x14ac:dyDescent="0.3">
      <c r="A375" s="119" t="s">
        <v>1197</v>
      </c>
      <c r="B375" s="12" t="str">
        <f>VLOOKUP($A375,'MG Universe'!$A$2:$S$9990,2)</f>
        <v>PerkinElmer, Inc.</v>
      </c>
      <c r="C375" s="12" t="str">
        <f>VLOOKUP($A375,'MG Universe'!$A$2:$S$9990,3)</f>
        <v>C+</v>
      </c>
      <c r="D375" s="12" t="str">
        <f>VLOOKUP($A375,'MG Universe'!$A$2:$S$9990,4)</f>
        <v>E</v>
      </c>
      <c r="E375" s="12" t="str">
        <f>VLOOKUP($A375,'MG Universe'!$A$2:$S$9990,5)</f>
        <v>F</v>
      </c>
      <c r="F375" s="13" t="str">
        <f>VLOOKUP($A375,'MG Universe'!$A$2:$S$9990,6)</f>
        <v>EF</v>
      </c>
      <c r="G375" s="77">
        <f>VLOOKUP($A375,'MG Universe'!$A$2:$S$9990,7)</f>
        <v>43486</v>
      </c>
      <c r="H375" s="15">
        <f>VLOOKUP($A375,'MG Universe'!$A$2:$S$9990,8)</f>
        <v>86.06</v>
      </c>
      <c r="I375" s="15">
        <f>VLOOKUP($A375,'MG Universe'!$A$2:$S$9990,9)</f>
        <v>2.34</v>
      </c>
      <c r="J375" s="15">
        <f>VLOOKUP($A375,'MG Universe'!$A$2:$S$9990,10)</f>
        <v>91.27</v>
      </c>
      <c r="K375" s="16">
        <f>VLOOKUP($A375,'MG Universe'!$A$2:$S$9990,11)</f>
        <v>1.0605</v>
      </c>
      <c r="L375" s="78">
        <f>VLOOKUP($A375,'MG Universe'!$A$2:$S$9990,12)</f>
        <v>39</v>
      </c>
      <c r="M375" s="16">
        <f>VLOOKUP($A375,'MG Universe'!$A$2:$S$9990,13)</f>
        <v>3.0999999999999999E-3</v>
      </c>
      <c r="N375" s="79">
        <f>VLOOKUP($A375,'MG Universe'!$A$2:$S$9990,14)</f>
        <v>1.2</v>
      </c>
      <c r="O375" s="79">
        <f>VLOOKUP($A375,'MG Universe'!$A$2:$S$9990,15)</f>
        <v>1.7</v>
      </c>
      <c r="P375" s="15">
        <f>VLOOKUP($A375,'MG Universe'!$A$2:$S$9990,16)</f>
        <v>-19.010000000000002</v>
      </c>
      <c r="Q375" s="16">
        <f>VLOOKUP($A375,'MG Universe'!$A$2:$S$9990,17)</f>
        <v>0.1525</v>
      </c>
      <c r="R375" s="80">
        <f>VLOOKUP($A375,'MG Universe'!$A$2:$S$9990,18)</f>
        <v>0</v>
      </c>
      <c r="S375" s="15">
        <f>VLOOKUP($A375,'MG Universe'!$A$2:$V$9990,19)</f>
        <v>36.57</v>
      </c>
      <c r="T375" s="15">
        <f>VLOOKUP($A375,'MG Universe'!$A$2:$V$9990,20)</f>
        <v>10152783156</v>
      </c>
      <c r="U375" s="15" t="str">
        <f>VLOOKUP($A375,'MG Universe'!$A$2:$V$9990,21)</f>
        <v>Large</v>
      </c>
      <c r="V375" s="15" t="str">
        <f>VLOOKUP($A375,'MG Universe'!$A$2:$V$9990,22)</f>
        <v>Medical</v>
      </c>
    </row>
    <row r="376" spans="1:22" ht="15.75" thickBot="1" x14ac:dyDescent="0.3">
      <c r="A376" s="119" t="s">
        <v>1199</v>
      </c>
      <c r="B376" s="12" t="str">
        <f>VLOOKUP($A376,'MG Universe'!$A$2:$S$9990,2)</f>
        <v>Prologis Inc</v>
      </c>
      <c r="C376" s="12" t="str">
        <f>VLOOKUP($A376,'MG Universe'!$A$2:$S$9990,3)</f>
        <v>C-</v>
      </c>
      <c r="D376" s="12" t="str">
        <f>VLOOKUP($A376,'MG Universe'!$A$2:$S$9990,4)</f>
        <v>S</v>
      </c>
      <c r="E376" s="12" t="str">
        <f>VLOOKUP($A376,'MG Universe'!$A$2:$S$9990,5)</f>
        <v>F</v>
      </c>
      <c r="F376" s="13" t="str">
        <f>VLOOKUP($A376,'MG Universe'!$A$2:$S$9990,6)</f>
        <v>SF</v>
      </c>
      <c r="G376" s="77">
        <f>VLOOKUP($A376,'MG Universe'!$A$2:$S$9990,7)</f>
        <v>43240</v>
      </c>
      <c r="H376" s="15">
        <f>VLOOKUP($A376,'MG Universe'!$A$2:$S$9990,8)</f>
        <v>75</v>
      </c>
      <c r="I376" s="15">
        <f>VLOOKUP($A376,'MG Universe'!$A$2:$S$9990,9)</f>
        <v>1.95</v>
      </c>
      <c r="J376" s="15">
        <f>VLOOKUP($A376,'MG Universe'!$A$2:$S$9990,10)</f>
        <v>69.650000000000006</v>
      </c>
      <c r="K376" s="16">
        <f>VLOOKUP($A376,'MG Universe'!$A$2:$S$9990,11)</f>
        <v>0.92869999999999997</v>
      </c>
      <c r="L376" s="78">
        <f>VLOOKUP($A376,'MG Universe'!$A$2:$S$9990,12)</f>
        <v>35.72</v>
      </c>
      <c r="M376" s="16">
        <f>VLOOKUP($A376,'MG Universe'!$A$2:$S$9990,13)</f>
        <v>2.53E-2</v>
      </c>
      <c r="N376" s="79">
        <f>VLOOKUP($A376,'MG Universe'!$A$2:$S$9990,14)</f>
        <v>1</v>
      </c>
      <c r="O376" s="79">
        <f>VLOOKUP($A376,'MG Universe'!$A$2:$S$9990,15)</f>
        <v>0.66</v>
      </c>
      <c r="P376" s="15">
        <f>VLOOKUP($A376,'MG Universe'!$A$2:$S$9990,16)</f>
        <v>-24.42</v>
      </c>
      <c r="Q376" s="16">
        <f>VLOOKUP($A376,'MG Universe'!$A$2:$S$9990,17)</f>
        <v>0.1361</v>
      </c>
      <c r="R376" s="80">
        <f>VLOOKUP($A376,'MG Universe'!$A$2:$S$9990,18)</f>
        <v>4</v>
      </c>
      <c r="S376" s="15">
        <f>VLOOKUP($A376,'MG Universe'!$A$2:$V$9990,19)</f>
        <v>27.27</v>
      </c>
      <c r="T376" s="15">
        <f>VLOOKUP($A376,'MG Universe'!$A$2:$V$9990,20)</f>
        <v>43846765460</v>
      </c>
      <c r="U376" s="15" t="str">
        <f>VLOOKUP($A376,'MG Universe'!$A$2:$V$9990,21)</f>
        <v>Large</v>
      </c>
      <c r="V376" s="15" t="str">
        <f>VLOOKUP($A376,'MG Universe'!$A$2:$V$9990,22)</f>
        <v>REIT</v>
      </c>
    </row>
    <row r="377" spans="1:22" ht="15.75" thickBot="1" x14ac:dyDescent="0.3">
      <c r="A377" s="119" t="s">
        <v>1201</v>
      </c>
      <c r="B377" s="12" t="str">
        <f>VLOOKUP($A377,'MG Universe'!$A$2:$S$9990,2)</f>
        <v>Philip Morris International Inc.</v>
      </c>
      <c r="C377" s="12" t="str">
        <f>VLOOKUP($A377,'MG Universe'!$A$2:$S$9990,3)</f>
        <v>D+</v>
      </c>
      <c r="D377" s="12" t="str">
        <f>VLOOKUP($A377,'MG Universe'!$A$2:$S$9990,4)</f>
        <v>S</v>
      </c>
      <c r="E377" s="12" t="str">
        <f>VLOOKUP($A377,'MG Universe'!$A$2:$S$9990,5)</f>
        <v>O</v>
      </c>
      <c r="F377" s="13" t="str">
        <f>VLOOKUP($A377,'MG Universe'!$A$2:$S$9990,6)</f>
        <v>SO</v>
      </c>
      <c r="G377" s="77">
        <f>VLOOKUP($A377,'MG Universe'!$A$2:$S$9990,7)</f>
        <v>43481</v>
      </c>
      <c r="H377" s="15">
        <f>VLOOKUP($A377,'MG Universe'!$A$2:$S$9990,8)</f>
        <v>26.46</v>
      </c>
      <c r="I377" s="15">
        <f>VLOOKUP($A377,'MG Universe'!$A$2:$S$9990,9)</f>
        <v>4.5</v>
      </c>
      <c r="J377" s="15">
        <f>VLOOKUP($A377,'MG Universe'!$A$2:$S$9990,10)</f>
        <v>76.05</v>
      </c>
      <c r="K377" s="16">
        <f>VLOOKUP($A377,'MG Universe'!$A$2:$S$9990,11)</f>
        <v>2.8740999999999999</v>
      </c>
      <c r="L377" s="78">
        <f>VLOOKUP($A377,'MG Universe'!$A$2:$S$9990,12)</f>
        <v>16.899999999999999</v>
      </c>
      <c r="M377" s="16">
        <f>VLOOKUP($A377,'MG Universe'!$A$2:$S$9990,13)</f>
        <v>5.5500000000000001E-2</v>
      </c>
      <c r="N377" s="79">
        <f>VLOOKUP($A377,'MG Universe'!$A$2:$S$9990,14)</f>
        <v>0.9</v>
      </c>
      <c r="O377" s="79">
        <f>VLOOKUP($A377,'MG Universe'!$A$2:$S$9990,15)</f>
        <v>1.19</v>
      </c>
      <c r="P377" s="15">
        <f>VLOOKUP($A377,'MG Universe'!$A$2:$S$9990,16)</f>
        <v>-19.8</v>
      </c>
      <c r="Q377" s="16">
        <f>VLOOKUP($A377,'MG Universe'!$A$2:$S$9990,17)</f>
        <v>4.2000000000000003E-2</v>
      </c>
      <c r="R377" s="80">
        <f>VLOOKUP($A377,'MG Universe'!$A$2:$S$9990,18)</f>
        <v>10</v>
      </c>
      <c r="S377" s="15">
        <f>VLOOKUP($A377,'MG Universe'!$A$2:$V$9990,19)</f>
        <v>0</v>
      </c>
      <c r="T377" s="15">
        <f>VLOOKUP($A377,'MG Universe'!$A$2:$V$9990,20)</f>
        <v>118221554944</v>
      </c>
      <c r="U377" s="15" t="str">
        <f>VLOOKUP($A377,'MG Universe'!$A$2:$V$9990,21)</f>
        <v>Large</v>
      </c>
      <c r="V377" s="15" t="str">
        <f>VLOOKUP($A377,'MG Universe'!$A$2:$V$9990,22)</f>
        <v>Alcohol &amp; Tobacco</v>
      </c>
    </row>
    <row r="378" spans="1:22" ht="15.75" thickBot="1" x14ac:dyDescent="0.3">
      <c r="A378" s="119" t="s">
        <v>1203</v>
      </c>
      <c r="B378" s="12" t="str">
        <f>VLOOKUP($A378,'MG Universe'!$A$2:$S$9990,2)</f>
        <v>PNC Financial Services Group Inc</v>
      </c>
      <c r="C378" s="12" t="str">
        <f>VLOOKUP($A378,'MG Universe'!$A$2:$S$9990,3)</f>
        <v>A</v>
      </c>
      <c r="D378" s="12" t="str">
        <f>VLOOKUP($A378,'MG Universe'!$A$2:$S$9990,4)</f>
        <v>D</v>
      </c>
      <c r="E378" s="12" t="str">
        <f>VLOOKUP($A378,'MG Universe'!$A$2:$S$9990,5)</f>
        <v>U</v>
      </c>
      <c r="F378" s="13" t="str">
        <f>VLOOKUP($A378,'MG Universe'!$A$2:$S$9990,6)</f>
        <v>DU</v>
      </c>
      <c r="G378" s="77">
        <f>VLOOKUP($A378,'MG Universe'!$A$2:$S$9990,7)</f>
        <v>43479</v>
      </c>
      <c r="H378" s="15">
        <f>VLOOKUP($A378,'MG Universe'!$A$2:$S$9990,8)</f>
        <v>196.11</v>
      </c>
      <c r="I378" s="15">
        <f>VLOOKUP($A378,'MG Universe'!$A$2:$S$9990,9)</f>
        <v>9.2899999999999991</v>
      </c>
      <c r="J378" s="15">
        <f>VLOOKUP($A378,'MG Universe'!$A$2:$S$9990,10)</f>
        <v>124.63</v>
      </c>
      <c r="K378" s="16">
        <f>VLOOKUP($A378,'MG Universe'!$A$2:$S$9990,11)</f>
        <v>0.63549999999999995</v>
      </c>
      <c r="L378" s="78">
        <f>VLOOKUP($A378,'MG Universe'!$A$2:$S$9990,12)</f>
        <v>13.42</v>
      </c>
      <c r="M378" s="16">
        <f>VLOOKUP($A378,'MG Universe'!$A$2:$S$9990,13)</f>
        <v>2.0899999999999998E-2</v>
      </c>
      <c r="N378" s="79">
        <f>VLOOKUP($A378,'MG Universe'!$A$2:$S$9990,14)</f>
        <v>1</v>
      </c>
      <c r="O378" s="79" t="str">
        <f>VLOOKUP($A378,'MG Universe'!$A$2:$S$9990,15)</f>
        <v>N/A</v>
      </c>
      <c r="P378" s="15" t="str">
        <f>VLOOKUP($A378,'MG Universe'!$A$2:$S$9990,16)</f>
        <v>N/A</v>
      </c>
      <c r="Q378" s="16">
        <f>VLOOKUP($A378,'MG Universe'!$A$2:$S$9990,17)</f>
        <v>2.46E-2</v>
      </c>
      <c r="R378" s="80">
        <f>VLOOKUP($A378,'MG Universe'!$A$2:$S$9990,18)</f>
        <v>7</v>
      </c>
      <c r="S378" s="15">
        <f>VLOOKUP($A378,'MG Universe'!$A$2:$V$9990,19)</f>
        <v>156.09</v>
      </c>
      <c r="T378" s="15">
        <f>VLOOKUP($A378,'MG Universe'!$A$2:$V$9990,20)</f>
        <v>56955908744</v>
      </c>
      <c r="U378" s="15" t="str">
        <f>VLOOKUP($A378,'MG Universe'!$A$2:$V$9990,21)</f>
        <v>Large</v>
      </c>
      <c r="V378" s="15" t="str">
        <f>VLOOKUP($A378,'MG Universe'!$A$2:$V$9990,22)</f>
        <v>Banks</v>
      </c>
    </row>
    <row r="379" spans="1:22" ht="15.75" thickBot="1" x14ac:dyDescent="0.3">
      <c r="A379" s="119" t="s">
        <v>1205</v>
      </c>
      <c r="B379" s="12" t="str">
        <f>VLOOKUP($A379,'MG Universe'!$A$2:$S$9990,2)</f>
        <v>Pentair PLC</v>
      </c>
      <c r="C379" s="12" t="str">
        <f>VLOOKUP($A379,'MG Universe'!$A$2:$S$9990,3)</f>
        <v>B+</v>
      </c>
      <c r="D379" s="12" t="str">
        <f>VLOOKUP($A379,'MG Universe'!$A$2:$S$9990,4)</f>
        <v>D</v>
      </c>
      <c r="E379" s="12" t="str">
        <f>VLOOKUP($A379,'MG Universe'!$A$2:$S$9990,5)</f>
        <v>U</v>
      </c>
      <c r="F379" s="13" t="str">
        <f>VLOOKUP($A379,'MG Universe'!$A$2:$S$9990,6)</f>
        <v>DU</v>
      </c>
      <c r="G379" s="77">
        <f>VLOOKUP($A379,'MG Universe'!$A$2:$S$9990,7)</f>
        <v>43264</v>
      </c>
      <c r="H379" s="15">
        <f>VLOOKUP($A379,'MG Universe'!$A$2:$S$9990,8)</f>
        <v>88.91</v>
      </c>
      <c r="I379" s="15">
        <f>VLOOKUP($A379,'MG Universe'!$A$2:$S$9990,9)</f>
        <v>2.31</v>
      </c>
      <c r="J379" s="15">
        <f>VLOOKUP($A379,'MG Universe'!$A$2:$S$9990,10)</f>
        <v>41.19</v>
      </c>
      <c r="K379" s="16">
        <f>VLOOKUP($A379,'MG Universe'!$A$2:$S$9990,11)</f>
        <v>0.46329999999999999</v>
      </c>
      <c r="L379" s="78">
        <f>VLOOKUP($A379,'MG Universe'!$A$2:$S$9990,12)</f>
        <v>17.829999999999998</v>
      </c>
      <c r="M379" s="16">
        <f>VLOOKUP($A379,'MG Universe'!$A$2:$S$9990,13)</f>
        <v>3.3500000000000002E-2</v>
      </c>
      <c r="N379" s="79">
        <f>VLOOKUP($A379,'MG Universe'!$A$2:$S$9990,14)</f>
        <v>1.3</v>
      </c>
      <c r="O379" s="79">
        <f>VLOOKUP($A379,'MG Universe'!$A$2:$S$9990,15)</f>
        <v>2.65</v>
      </c>
      <c r="P379" s="15">
        <f>VLOOKUP($A379,'MG Universe'!$A$2:$S$9990,16)</f>
        <v>-10.63</v>
      </c>
      <c r="Q379" s="16">
        <f>VLOOKUP($A379,'MG Universe'!$A$2:$S$9990,17)</f>
        <v>4.6699999999999998E-2</v>
      </c>
      <c r="R379" s="80">
        <f>VLOOKUP($A379,'MG Universe'!$A$2:$S$9990,18)</f>
        <v>12</v>
      </c>
      <c r="S379" s="15">
        <f>VLOOKUP($A379,'MG Universe'!$A$2:$V$9990,19)</f>
        <v>37.69</v>
      </c>
      <c r="T379" s="15">
        <f>VLOOKUP($A379,'MG Universe'!$A$2:$V$9990,20)</f>
        <v>7150624951</v>
      </c>
      <c r="U379" s="15" t="str">
        <f>VLOOKUP($A379,'MG Universe'!$A$2:$V$9990,21)</f>
        <v>Mid</v>
      </c>
      <c r="V379" s="15" t="str">
        <f>VLOOKUP($A379,'MG Universe'!$A$2:$V$9990,22)</f>
        <v>Machinery</v>
      </c>
    </row>
    <row r="380" spans="1:22" ht="15.75" thickBot="1" x14ac:dyDescent="0.3">
      <c r="A380" s="119" t="s">
        <v>1207</v>
      </c>
      <c r="B380" s="12" t="str">
        <f>VLOOKUP($A380,'MG Universe'!$A$2:$S$9990,2)</f>
        <v>Pinnacle West Capital Corporation</v>
      </c>
      <c r="C380" s="12" t="str">
        <f>VLOOKUP($A380,'MG Universe'!$A$2:$S$9990,3)</f>
        <v>B-</v>
      </c>
      <c r="D380" s="12" t="str">
        <f>VLOOKUP($A380,'MG Universe'!$A$2:$S$9990,4)</f>
        <v>D</v>
      </c>
      <c r="E380" s="12" t="str">
        <f>VLOOKUP($A380,'MG Universe'!$A$2:$S$9990,5)</f>
        <v>O</v>
      </c>
      <c r="F380" s="13" t="str">
        <f>VLOOKUP($A380,'MG Universe'!$A$2:$S$9990,6)</f>
        <v>DO</v>
      </c>
      <c r="G380" s="77">
        <f>VLOOKUP($A380,'MG Universe'!$A$2:$S$9990,7)</f>
        <v>43274</v>
      </c>
      <c r="H380" s="15">
        <f>VLOOKUP($A380,'MG Universe'!$A$2:$S$9990,8)</f>
        <v>60.25</v>
      </c>
      <c r="I380" s="15">
        <f>VLOOKUP($A380,'MG Universe'!$A$2:$S$9990,9)</f>
        <v>4.18</v>
      </c>
      <c r="J380" s="15">
        <f>VLOOKUP($A380,'MG Universe'!$A$2:$S$9990,10)</f>
        <v>87.53</v>
      </c>
      <c r="K380" s="16">
        <f>VLOOKUP($A380,'MG Universe'!$A$2:$S$9990,11)</f>
        <v>1.4528000000000001</v>
      </c>
      <c r="L380" s="78">
        <f>VLOOKUP($A380,'MG Universe'!$A$2:$S$9990,12)</f>
        <v>20.94</v>
      </c>
      <c r="M380" s="16">
        <f>VLOOKUP($A380,'MG Universe'!$A$2:$S$9990,13)</f>
        <v>3.04E-2</v>
      </c>
      <c r="N380" s="79">
        <f>VLOOKUP($A380,'MG Universe'!$A$2:$S$9990,14)</f>
        <v>0.2</v>
      </c>
      <c r="O380" s="79">
        <f>VLOOKUP($A380,'MG Universe'!$A$2:$S$9990,15)</f>
        <v>0.51</v>
      </c>
      <c r="P380" s="15">
        <f>VLOOKUP($A380,'MG Universe'!$A$2:$S$9990,16)</f>
        <v>-98.11</v>
      </c>
      <c r="Q380" s="16">
        <f>VLOOKUP($A380,'MG Universe'!$A$2:$S$9990,17)</f>
        <v>6.2199999999999998E-2</v>
      </c>
      <c r="R380" s="80">
        <f>VLOOKUP($A380,'MG Universe'!$A$2:$S$9990,18)</f>
        <v>6</v>
      </c>
      <c r="S380" s="15">
        <f>VLOOKUP($A380,'MG Universe'!$A$2:$V$9990,19)</f>
        <v>66.599999999999994</v>
      </c>
      <c r="T380" s="15">
        <f>VLOOKUP($A380,'MG Universe'!$A$2:$V$9990,20)</f>
        <v>9810362263</v>
      </c>
      <c r="U380" s="15" t="str">
        <f>VLOOKUP($A380,'MG Universe'!$A$2:$V$9990,21)</f>
        <v>Mid</v>
      </c>
      <c r="V380" s="15" t="str">
        <f>VLOOKUP($A380,'MG Universe'!$A$2:$V$9990,22)</f>
        <v>Utilities</v>
      </c>
    </row>
    <row r="381" spans="1:22" ht="15.75" thickBot="1" x14ac:dyDescent="0.3">
      <c r="A381" s="119" t="s">
        <v>1211</v>
      </c>
      <c r="B381" s="12" t="str">
        <f>VLOOKUP($A381,'MG Universe'!$A$2:$S$9990,2)</f>
        <v>PPG Industries, Inc.</v>
      </c>
      <c r="C381" s="12" t="str">
        <f>VLOOKUP($A381,'MG Universe'!$A$2:$S$9990,3)</f>
        <v>C-</v>
      </c>
      <c r="D381" s="12" t="str">
        <f>VLOOKUP($A381,'MG Universe'!$A$2:$S$9990,4)</f>
        <v>S</v>
      </c>
      <c r="E381" s="12" t="str">
        <f>VLOOKUP($A381,'MG Universe'!$A$2:$S$9990,5)</f>
        <v>O</v>
      </c>
      <c r="F381" s="13" t="str">
        <f>VLOOKUP($A381,'MG Universe'!$A$2:$S$9990,6)</f>
        <v>SO</v>
      </c>
      <c r="G381" s="77">
        <f>VLOOKUP($A381,'MG Universe'!$A$2:$S$9990,7)</f>
        <v>43227</v>
      </c>
      <c r="H381" s="15">
        <f>VLOOKUP($A381,'MG Universe'!$A$2:$S$9990,8)</f>
        <v>17.47</v>
      </c>
      <c r="I381" s="15">
        <f>VLOOKUP($A381,'MG Universe'!$A$2:$S$9990,9)</f>
        <v>5.5</v>
      </c>
      <c r="J381" s="15">
        <f>VLOOKUP($A381,'MG Universe'!$A$2:$S$9990,10)</f>
        <v>106.26</v>
      </c>
      <c r="K381" s="16">
        <f>VLOOKUP($A381,'MG Universe'!$A$2:$S$9990,11)</f>
        <v>6.0823999999999998</v>
      </c>
      <c r="L381" s="78">
        <f>VLOOKUP($A381,'MG Universe'!$A$2:$S$9990,12)</f>
        <v>19.32</v>
      </c>
      <c r="M381" s="16">
        <f>VLOOKUP($A381,'MG Universe'!$A$2:$S$9990,13)</f>
        <v>1.6E-2</v>
      </c>
      <c r="N381" s="79">
        <f>VLOOKUP($A381,'MG Universe'!$A$2:$S$9990,14)</f>
        <v>1.2</v>
      </c>
      <c r="O381" s="79">
        <f>VLOOKUP($A381,'MG Universe'!$A$2:$S$9990,15)</f>
        <v>1.77</v>
      </c>
      <c r="P381" s="15">
        <f>VLOOKUP($A381,'MG Universe'!$A$2:$S$9990,16)</f>
        <v>-15.4</v>
      </c>
      <c r="Q381" s="16">
        <f>VLOOKUP($A381,'MG Universe'!$A$2:$S$9990,17)</f>
        <v>5.4100000000000002E-2</v>
      </c>
      <c r="R381" s="80">
        <f>VLOOKUP($A381,'MG Universe'!$A$2:$S$9990,18)</f>
        <v>20</v>
      </c>
      <c r="S381" s="15">
        <f>VLOOKUP($A381,'MG Universe'!$A$2:$V$9990,19)</f>
        <v>54.88</v>
      </c>
      <c r="T381" s="15">
        <f>VLOOKUP($A381,'MG Universe'!$A$2:$V$9990,20)</f>
        <v>25490180612</v>
      </c>
      <c r="U381" s="15" t="str">
        <f>VLOOKUP($A381,'MG Universe'!$A$2:$V$9990,21)</f>
        <v>Large</v>
      </c>
      <c r="V381" s="15" t="str">
        <f>VLOOKUP($A381,'MG Universe'!$A$2:$V$9990,22)</f>
        <v>Construction</v>
      </c>
    </row>
    <row r="382" spans="1:22" ht="15.75" thickBot="1" x14ac:dyDescent="0.3">
      <c r="A382" s="119" t="s">
        <v>1213</v>
      </c>
      <c r="B382" s="12" t="str">
        <f>VLOOKUP($A382,'MG Universe'!$A$2:$S$9990,2)</f>
        <v>PPL Corp</v>
      </c>
      <c r="C382" s="12" t="str">
        <f>VLOOKUP($A382,'MG Universe'!$A$2:$S$9990,3)</f>
        <v>D+</v>
      </c>
      <c r="D382" s="12" t="str">
        <f>VLOOKUP($A382,'MG Universe'!$A$2:$S$9990,4)</f>
        <v>S</v>
      </c>
      <c r="E382" s="12" t="str">
        <f>VLOOKUP($A382,'MG Universe'!$A$2:$S$9990,5)</f>
        <v>O</v>
      </c>
      <c r="F382" s="13" t="str">
        <f>VLOOKUP($A382,'MG Universe'!$A$2:$S$9990,6)</f>
        <v>SO</v>
      </c>
      <c r="G382" s="77">
        <f>VLOOKUP($A382,'MG Universe'!$A$2:$S$9990,7)</f>
        <v>43277</v>
      </c>
      <c r="H382" s="15">
        <f>VLOOKUP($A382,'MG Universe'!$A$2:$S$9990,8)</f>
        <v>9.69</v>
      </c>
      <c r="I382" s="15">
        <f>VLOOKUP($A382,'MG Universe'!$A$2:$S$9990,9)</f>
        <v>2.06</v>
      </c>
      <c r="J382" s="15">
        <f>VLOOKUP($A382,'MG Universe'!$A$2:$S$9990,10)</f>
        <v>31.06</v>
      </c>
      <c r="K382" s="16">
        <f>VLOOKUP($A382,'MG Universe'!$A$2:$S$9990,11)</f>
        <v>3.2054</v>
      </c>
      <c r="L382" s="78">
        <f>VLOOKUP($A382,'MG Universe'!$A$2:$S$9990,12)</f>
        <v>15.08</v>
      </c>
      <c r="M382" s="16">
        <f>VLOOKUP($A382,'MG Universe'!$A$2:$S$9990,13)</f>
        <v>5.0900000000000001E-2</v>
      </c>
      <c r="N382" s="79">
        <f>VLOOKUP($A382,'MG Universe'!$A$2:$S$9990,14)</f>
        <v>0.6</v>
      </c>
      <c r="O382" s="79">
        <f>VLOOKUP($A382,'MG Universe'!$A$2:$S$9990,15)</f>
        <v>0.59</v>
      </c>
      <c r="P382" s="15">
        <f>VLOOKUP($A382,'MG Universe'!$A$2:$S$9990,16)</f>
        <v>-41.31</v>
      </c>
      <c r="Q382" s="16">
        <f>VLOOKUP($A382,'MG Universe'!$A$2:$S$9990,17)</f>
        <v>3.2899999999999999E-2</v>
      </c>
      <c r="R382" s="80">
        <f>VLOOKUP($A382,'MG Universe'!$A$2:$S$9990,18)</f>
        <v>6</v>
      </c>
      <c r="S382" s="15">
        <f>VLOOKUP($A382,'MG Universe'!$A$2:$V$9990,19)</f>
        <v>28.22</v>
      </c>
      <c r="T382" s="15">
        <f>VLOOKUP($A382,'MG Universe'!$A$2:$V$9990,20)</f>
        <v>22369411615</v>
      </c>
      <c r="U382" s="15" t="str">
        <f>VLOOKUP($A382,'MG Universe'!$A$2:$V$9990,21)</f>
        <v>Large</v>
      </c>
      <c r="V382" s="15" t="str">
        <f>VLOOKUP($A382,'MG Universe'!$A$2:$V$9990,22)</f>
        <v>Utilities</v>
      </c>
    </row>
    <row r="383" spans="1:22" ht="15.75" thickBot="1" x14ac:dyDescent="0.3">
      <c r="A383" s="119" t="s">
        <v>1215</v>
      </c>
      <c r="B383" s="12" t="str">
        <f>VLOOKUP($A383,'MG Universe'!$A$2:$S$9990,2)</f>
        <v>Perrigo Company PLC</v>
      </c>
      <c r="C383" s="12" t="str">
        <f>VLOOKUP($A383,'MG Universe'!$A$2:$S$9990,3)</f>
        <v>D+</v>
      </c>
      <c r="D383" s="12" t="str">
        <f>VLOOKUP($A383,'MG Universe'!$A$2:$S$9990,4)</f>
        <v>S</v>
      </c>
      <c r="E383" s="12" t="str">
        <f>VLOOKUP($A383,'MG Universe'!$A$2:$S$9990,5)</f>
        <v>O</v>
      </c>
      <c r="F383" s="13" t="str">
        <f>VLOOKUP($A383,'MG Universe'!$A$2:$S$9990,6)</f>
        <v>SO</v>
      </c>
      <c r="G383" s="77">
        <f>VLOOKUP($A383,'MG Universe'!$A$2:$S$9990,7)</f>
        <v>43196</v>
      </c>
      <c r="H383" s="15">
        <f>VLOOKUP($A383,'MG Universe'!$A$2:$S$9990,8)</f>
        <v>0</v>
      </c>
      <c r="I383" s="15">
        <f>VLOOKUP($A383,'MG Universe'!$A$2:$S$9990,9)</f>
        <v>-3.42</v>
      </c>
      <c r="J383" s="15">
        <f>VLOOKUP($A383,'MG Universe'!$A$2:$S$9990,10)</f>
        <v>46.2</v>
      </c>
      <c r="K383" s="16" t="str">
        <f>VLOOKUP($A383,'MG Universe'!$A$2:$S$9990,11)</f>
        <v>N/A</v>
      </c>
      <c r="L383" s="78" t="str">
        <f>VLOOKUP($A383,'MG Universe'!$A$2:$S$9990,12)</f>
        <v>N/A</v>
      </c>
      <c r="M383" s="16">
        <f>VLOOKUP($A383,'MG Universe'!$A$2:$S$9990,13)</f>
        <v>1.3899999999999999E-2</v>
      </c>
      <c r="N383" s="79">
        <f>VLOOKUP($A383,'MG Universe'!$A$2:$S$9990,14)</f>
        <v>1.3</v>
      </c>
      <c r="O383" s="79">
        <f>VLOOKUP($A383,'MG Universe'!$A$2:$S$9990,15)</f>
        <v>1.96</v>
      </c>
      <c r="P383" s="15">
        <f>VLOOKUP($A383,'MG Universe'!$A$2:$S$9990,16)</f>
        <v>-18.579999999999998</v>
      </c>
      <c r="Q383" s="16">
        <f>VLOOKUP($A383,'MG Universe'!$A$2:$S$9990,17)</f>
        <v>-0.11</v>
      </c>
      <c r="R383" s="80">
        <f>VLOOKUP($A383,'MG Universe'!$A$2:$S$9990,18)</f>
        <v>15</v>
      </c>
      <c r="S383" s="15">
        <f>VLOOKUP($A383,'MG Universe'!$A$2:$V$9990,19)</f>
        <v>70.709999999999994</v>
      </c>
      <c r="T383" s="15">
        <f>VLOOKUP($A383,'MG Universe'!$A$2:$V$9990,20)</f>
        <v>6276593503</v>
      </c>
      <c r="U383" s="15" t="str">
        <f>VLOOKUP($A383,'MG Universe'!$A$2:$V$9990,21)</f>
        <v>Mid</v>
      </c>
      <c r="V383" s="15" t="str">
        <f>VLOOKUP($A383,'MG Universe'!$A$2:$V$9990,22)</f>
        <v>Pharmaceuticals</v>
      </c>
    </row>
    <row r="384" spans="1:22" ht="15.75" thickBot="1" x14ac:dyDescent="0.3">
      <c r="A384" s="119" t="s">
        <v>1217</v>
      </c>
      <c r="B384" s="12" t="str">
        <f>VLOOKUP($A384,'MG Universe'!$A$2:$S$9990,2)</f>
        <v>Prudential Financial Inc</v>
      </c>
      <c r="C384" s="12" t="str">
        <f>VLOOKUP($A384,'MG Universe'!$A$2:$S$9990,3)</f>
        <v>A-</v>
      </c>
      <c r="D384" s="12" t="str">
        <f>VLOOKUP($A384,'MG Universe'!$A$2:$S$9990,4)</f>
        <v>E</v>
      </c>
      <c r="E384" s="12" t="str">
        <f>VLOOKUP($A384,'MG Universe'!$A$2:$S$9990,5)</f>
        <v>U</v>
      </c>
      <c r="F384" s="13" t="str">
        <f>VLOOKUP($A384,'MG Universe'!$A$2:$S$9990,6)</f>
        <v>EU</v>
      </c>
      <c r="G384" s="77">
        <f>VLOOKUP($A384,'MG Universe'!$A$2:$S$9990,7)</f>
        <v>43279</v>
      </c>
      <c r="H384" s="15">
        <f>VLOOKUP($A384,'MG Universe'!$A$2:$S$9990,8)</f>
        <v>482.89</v>
      </c>
      <c r="I384" s="15">
        <f>VLOOKUP($A384,'MG Universe'!$A$2:$S$9990,9)</f>
        <v>12.54</v>
      </c>
      <c r="J384" s="15">
        <f>VLOOKUP($A384,'MG Universe'!$A$2:$S$9990,10)</f>
        <v>93.19</v>
      </c>
      <c r="K384" s="16">
        <f>VLOOKUP($A384,'MG Universe'!$A$2:$S$9990,11)</f>
        <v>0.193</v>
      </c>
      <c r="L384" s="78">
        <f>VLOOKUP($A384,'MG Universe'!$A$2:$S$9990,12)</f>
        <v>7.43</v>
      </c>
      <c r="M384" s="16">
        <f>VLOOKUP($A384,'MG Universe'!$A$2:$S$9990,13)</f>
        <v>3.2199999999999999E-2</v>
      </c>
      <c r="N384" s="79">
        <f>VLOOKUP($A384,'MG Universe'!$A$2:$S$9990,14)</f>
        <v>1.4</v>
      </c>
      <c r="O384" s="79" t="str">
        <f>VLOOKUP($A384,'MG Universe'!$A$2:$S$9990,15)</f>
        <v>N/A</v>
      </c>
      <c r="P384" s="15" t="str">
        <f>VLOOKUP($A384,'MG Universe'!$A$2:$S$9990,16)</f>
        <v>N/A</v>
      </c>
      <c r="Q384" s="16">
        <f>VLOOKUP($A384,'MG Universe'!$A$2:$S$9990,17)</f>
        <v>-5.3E-3</v>
      </c>
      <c r="R384" s="80">
        <f>VLOOKUP($A384,'MG Universe'!$A$2:$S$9990,18)</f>
        <v>9</v>
      </c>
      <c r="S384" s="15">
        <f>VLOOKUP($A384,'MG Universe'!$A$2:$V$9990,19)</f>
        <v>185.87</v>
      </c>
      <c r="T384" s="15">
        <f>VLOOKUP($A384,'MG Universe'!$A$2:$V$9990,20)</f>
        <v>38487471008</v>
      </c>
      <c r="U384" s="15" t="str">
        <f>VLOOKUP($A384,'MG Universe'!$A$2:$V$9990,21)</f>
        <v>Large</v>
      </c>
      <c r="V384" s="15" t="str">
        <f>VLOOKUP($A384,'MG Universe'!$A$2:$V$9990,22)</f>
        <v>Insurance</v>
      </c>
    </row>
    <row r="385" spans="1:22" ht="15.75" thickBot="1" x14ac:dyDescent="0.3">
      <c r="A385" s="119" t="s">
        <v>1219</v>
      </c>
      <c r="B385" s="12" t="str">
        <f>VLOOKUP($A385,'MG Universe'!$A$2:$S$9990,2)</f>
        <v>Public Storage</v>
      </c>
      <c r="C385" s="12" t="str">
        <f>VLOOKUP($A385,'MG Universe'!$A$2:$S$9990,3)</f>
        <v>D+</v>
      </c>
      <c r="D385" s="12" t="str">
        <f>VLOOKUP($A385,'MG Universe'!$A$2:$S$9990,4)</f>
        <v>S</v>
      </c>
      <c r="E385" s="12" t="str">
        <f>VLOOKUP($A385,'MG Universe'!$A$2:$S$9990,5)</f>
        <v>O</v>
      </c>
      <c r="F385" s="13" t="str">
        <f>VLOOKUP($A385,'MG Universe'!$A$2:$S$9990,6)</f>
        <v>SO</v>
      </c>
      <c r="G385" s="77">
        <f>VLOOKUP($A385,'MG Universe'!$A$2:$S$9990,7)</f>
        <v>43493</v>
      </c>
      <c r="H385" s="15">
        <f>VLOOKUP($A385,'MG Universe'!$A$2:$S$9990,8)</f>
        <v>166.23</v>
      </c>
      <c r="I385" s="15">
        <f>VLOOKUP($A385,'MG Universe'!$A$2:$S$9990,9)</f>
        <v>6.79</v>
      </c>
      <c r="J385" s="15">
        <f>VLOOKUP($A385,'MG Universe'!$A$2:$S$9990,10)</f>
        <v>209.18</v>
      </c>
      <c r="K385" s="16">
        <f>VLOOKUP($A385,'MG Universe'!$A$2:$S$9990,11)</f>
        <v>1.2584</v>
      </c>
      <c r="L385" s="78">
        <f>VLOOKUP($A385,'MG Universe'!$A$2:$S$9990,12)</f>
        <v>30.81</v>
      </c>
      <c r="M385" s="16">
        <f>VLOOKUP($A385,'MG Universe'!$A$2:$S$9990,13)</f>
        <v>3.8199999999999998E-2</v>
      </c>
      <c r="N385" s="79">
        <f>VLOOKUP($A385,'MG Universe'!$A$2:$S$9990,14)</f>
        <v>0.3</v>
      </c>
      <c r="O385" s="79">
        <f>VLOOKUP($A385,'MG Universe'!$A$2:$S$9990,15)</f>
        <v>1.06</v>
      </c>
      <c r="P385" s="15">
        <f>VLOOKUP($A385,'MG Universe'!$A$2:$S$9990,16)</f>
        <v>-8</v>
      </c>
      <c r="Q385" s="16">
        <f>VLOOKUP($A385,'MG Universe'!$A$2:$S$9990,17)</f>
        <v>0.1115</v>
      </c>
      <c r="R385" s="80">
        <f>VLOOKUP($A385,'MG Universe'!$A$2:$S$9990,18)</f>
        <v>8</v>
      </c>
      <c r="S385" s="15">
        <f>VLOOKUP($A385,'MG Universe'!$A$2:$V$9990,19)</f>
        <v>68.7</v>
      </c>
      <c r="T385" s="15">
        <f>VLOOKUP($A385,'MG Universe'!$A$2:$V$9990,20)</f>
        <v>36473543914</v>
      </c>
      <c r="U385" s="15" t="str">
        <f>VLOOKUP($A385,'MG Universe'!$A$2:$V$9990,21)</f>
        <v>Large</v>
      </c>
      <c r="V385" s="15" t="str">
        <f>VLOOKUP($A385,'MG Universe'!$A$2:$V$9990,22)</f>
        <v>REIT</v>
      </c>
    </row>
    <row r="386" spans="1:22" ht="15.75" thickBot="1" x14ac:dyDescent="0.3">
      <c r="A386" s="119" t="s">
        <v>1221</v>
      </c>
      <c r="B386" s="12" t="str">
        <f>VLOOKUP($A386,'MG Universe'!$A$2:$S$9990,2)</f>
        <v>Phillips 66</v>
      </c>
      <c r="C386" s="12" t="str">
        <f>VLOOKUP($A386,'MG Universe'!$A$2:$S$9990,3)</f>
        <v>C-</v>
      </c>
      <c r="D386" s="12" t="str">
        <f>VLOOKUP($A386,'MG Universe'!$A$2:$S$9990,4)</f>
        <v>S</v>
      </c>
      <c r="E386" s="12" t="str">
        <f>VLOOKUP($A386,'MG Universe'!$A$2:$S$9990,5)</f>
        <v>F</v>
      </c>
      <c r="F386" s="13" t="str">
        <f>VLOOKUP($A386,'MG Universe'!$A$2:$S$9990,6)</f>
        <v>SF</v>
      </c>
      <c r="G386" s="77">
        <f>VLOOKUP($A386,'MG Universe'!$A$2:$S$9990,7)</f>
        <v>43203</v>
      </c>
      <c r="H386" s="15">
        <f>VLOOKUP($A386,'MG Universe'!$A$2:$S$9990,8)</f>
        <v>89.7</v>
      </c>
      <c r="I386" s="15">
        <f>VLOOKUP($A386,'MG Universe'!$A$2:$S$9990,9)</f>
        <v>6.63</v>
      </c>
      <c r="J386" s="15">
        <f>VLOOKUP($A386,'MG Universe'!$A$2:$S$9990,10)</f>
        <v>94.76</v>
      </c>
      <c r="K386" s="16">
        <f>VLOOKUP($A386,'MG Universe'!$A$2:$S$9990,11)</f>
        <v>1.0564</v>
      </c>
      <c r="L386" s="78">
        <f>VLOOKUP($A386,'MG Universe'!$A$2:$S$9990,12)</f>
        <v>14.29</v>
      </c>
      <c r="M386" s="16">
        <f>VLOOKUP($A386,'MG Universe'!$A$2:$S$9990,13)</f>
        <v>2.8799999999999999E-2</v>
      </c>
      <c r="N386" s="79">
        <f>VLOOKUP($A386,'MG Universe'!$A$2:$S$9990,14)</f>
        <v>0.9</v>
      </c>
      <c r="O386" s="79">
        <f>VLOOKUP($A386,'MG Universe'!$A$2:$S$9990,15)</f>
        <v>1.42</v>
      </c>
      <c r="P386" s="15">
        <f>VLOOKUP($A386,'MG Universe'!$A$2:$S$9990,16)</f>
        <v>-29.07</v>
      </c>
      <c r="Q386" s="16">
        <f>VLOOKUP($A386,'MG Universe'!$A$2:$S$9990,17)</f>
        <v>2.9000000000000001E-2</v>
      </c>
      <c r="R386" s="80">
        <f>VLOOKUP($A386,'MG Universe'!$A$2:$S$9990,18)</f>
        <v>6</v>
      </c>
      <c r="S386" s="15">
        <f>VLOOKUP($A386,'MG Universe'!$A$2:$V$9990,19)</f>
        <v>78.62</v>
      </c>
      <c r="T386" s="15">
        <f>VLOOKUP($A386,'MG Universe'!$A$2:$V$9990,20)</f>
        <v>43696205985</v>
      </c>
      <c r="U386" s="15" t="str">
        <f>VLOOKUP($A386,'MG Universe'!$A$2:$V$9990,21)</f>
        <v>Large</v>
      </c>
      <c r="V386" s="15" t="str">
        <f>VLOOKUP($A386,'MG Universe'!$A$2:$V$9990,22)</f>
        <v>Oil &amp; Gas</v>
      </c>
    </row>
    <row r="387" spans="1:22" ht="15.75" thickBot="1" x14ac:dyDescent="0.3">
      <c r="A387" s="119" t="s">
        <v>1223</v>
      </c>
      <c r="B387" s="12" t="str">
        <f>VLOOKUP($A387,'MG Universe'!$A$2:$S$9990,2)</f>
        <v>PVH Corp</v>
      </c>
      <c r="C387" s="12" t="str">
        <f>VLOOKUP($A387,'MG Universe'!$A$2:$S$9990,3)</f>
        <v>B+</v>
      </c>
      <c r="D387" s="12" t="str">
        <f>VLOOKUP($A387,'MG Universe'!$A$2:$S$9990,4)</f>
        <v>E</v>
      </c>
      <c r="E387" s="12" t="str">
        <f>VLOOKUP($A387,'MG Universe'!$A$2:$S$9990,5)</f>
        <v>U</v>
      </c>
      <c r="F387" s="13" t="str">
        <f>VLOOKUP($A387,'MG Universe'!$A$2:$S$9990,6)</f>
        <v>EU</v>
      </c>
      <c r="G387" s="77">
        <f>VLOOKUP($A387,'MG Universe'!$A$2:$S$9990,7)</f>
        <v>43226</v>
      </c>
      <c r="H387" s="15">
        <f>VLOOKUP($A387,'MG Universe'!$A$2:$S$9990,8)</f>
        <v>261.26</v>
      </c>
      <c r="I387" s="15">
        <f>VLOOKUP($A387,'MG Universe'!$A$2:$S$9990,9)</f>
        <v>7.45</v>
      </c>
      <c r="J387" s="15">
        <f>VLOOKUP($A387,'MG Universe'!$A$2:$S$9990,10)</f>
        <v>108.91</v>
      </c>
      <c r="K387" s="16">
        <f>VLOOKUP($A387,'MG Universe'!$A$2:$S$9990,11)</f>
        <v>0.41689999999999999</v>
      </c>
      <c r="L387" s="78">
        <f>VLOOKUP($A387,'MG Universe'!$A$2:$S$9990,12)</f>
        <v>14.62</v>
      </c>
      <c r="M387" s="16">
        <f>VLOOKUP($A387,'MG Universe'!$A$2:$S$9990,13)</f>
        <v>1.4E-3</v>
      </c>
      <c r="N387" s="79">
        <f>VLOOKUP($A387,'MG Universe'!$A$2:$S$9990,14)</f>
        <v>1.1000000000000001</v>
      </c>
      <c r="O387" s="79">
        <f>VLOOKUP($A387,'MG Universe'!$A$2:$S$9990,15)</f>
        <v>1.62</v>
      </c>
      <c r="P387" s="15">
        <f>VLOOKUP($A387,'MG Universe'!$A$2:$S$9990,16)</f>
        <v>-42.38</v>
      </c>
      <c r="Q387" s="16">
        <f>VLOOKUP($A387,'MG Universe'!$A$2:$S$9990,17)</f>
        <v>3.0599999999999999E-2</v>
      </c>
      <c r="R387" s="80">
        <f>VLOOKUP($A387,'MG Universe'!$A$2:$S$9990,18)</f>
        <v>2</v>
      </c>
      <c r="S387" s="15">
        <f>VLOOKUP($A387,'MG Universe'!$A$2:$V$9990,19)</f>
        <v>119.43</v>
      </c>
      <c r="T387" s="15">
        <f>VLOOKUP($A387,'MG Universe'!$A$2:$V$9990,20)</f>
        <v>8248323087</v>
      </c>
      <c r="U387" s="15" t="str">
        <f>VLOOKUP($A387,'MG Universe'!$A$2:$V$9990,21)</f>
        <v>Mid</v>
      </c>
      <c r="V387" s="15" t="str">
        <f>VLOOKUP($A387,'MG Universe'!$A$2:$V$9990,22)</f>
        <v>Apparel</v>
      </c>
    </row>
    <row r="388" spans="1:22" ht="15.75" thickBot="1" x14ac:dyDescent="0.3">
      <c r="A388" s="119" t="s">
        <v>1225</v>
      </c>
      <c r="B388" s="12" t="str">
        <f>VLOOKUP($A388,'MG Universe'!$A$2:$S$9990,2)</f>
        <v>Quanta Services Inc</v>
      </c>
      <c r="C388" s="12" t="str">
        <f>VLOOKUP($A388,'MG Universe'!$A$2:$S$9990,3)</f>
        <v>B</v>
      </c>
      <c r="D388" s="12" t="str">
        <f>VLOOKUP($A388,'MG Universe'!$A$2:$S$9990,4)</f>
        <v>E</v>
      </c>
      <c r="E388" s="12" t="str">
        <f>VLOOKUP($A388,'MG Universe'!$A$2:$S$9990,5)</f>
        <v>F</v>
      </c>
      <c r="F388" s="13" t="str">
        <f>VLOOKUP($A388,'MG Universe'!$A$2:$S$9990,6)</f>
        <v>EF</v>
      </c>
      <c r="G388" s="77">
        <f>VLOOKUP($A388,'MG Universe'!$A$2:$S$9990,7)</f>
        <v>43236</v>
      </c>
      <c r="H388" s="15">
        <f>VLOOKUP($A388,'MG Universe'!$A$2:$S$9990,8)</f>
        <v>40.700000000000003</v>
      </c>
      <c r="I388" s="15">
        <f>VLOOKUP($A388,'MG Universe'!$A$2:$S$9990,9)</f>
        <v>1.94</v>
      </c>
      <c r="J388" s="15">
        <f>VLOOKUP($A388,'MG Universe'!$A$2:$S$9990,10)</f>
        <v>34.770000000000003</v>
      </c>
      <c r="K388" s="16">
        <f>VLOOKUP($A388,'MG Universe'!$A$2:$S$9990,11)</f>
        <v>0.85429999999999995</v>
      </c>
      <c r="L388" s="78">
        <f>VLOOKUP($A388,'MG Universe'!$A$2:$S$9990,12)</f>
        <v>17.920000000000002</v>
      </c>
      <c r="M388" s="16">
        <f>VLOOKUP($A388,'MG Universe'!$A$2:$S$9990,13)</f>
        <v>0</v>
      </c>
      <c r="N388" s="79">
        <f>VLOOKUP($A388,'MG Universe'!$A$2:$S$9990,14)</f>
        <v>1.1000000000000001</v>
      </c>
      <c r="O388" s="79">
        <f>VLOOKUP($A388,'MG Universe'!$A$2:$S$9990,15)</f>
        <v>1.91</v>
      </c>
      <c r="P388" s="15">
        <f>VLOOKUP($A388,'MG Universe'!$A$2:$S$9990,16)</f>
        <v>-0.34</v>
      </c>
      <c r="Q388" s="16">
        <f>VLOOKUP($A388,'MG Universe'!$A$2:$S$9990,17)</f>
        <v>4.7100000000000003E-2</v>
      </c>
      <c r="R388" s="80">
        <f>VLOOKUP($A388,'MG Universe'!$A$2:$S$9990,18)</f>
        <v>0</v>
      </c>
      <c r="S388" s="15">
        <f>VLOOKUP($A388,'MG Universe'!$A$2:$V$9990,19)</f>
        <v>37.67</v>
      </c>
      <c r="T388" s="15">
        <f>VLOOKUP($A388,'MG Universe'!$A$2:$V$9990,20)</f>
        <v>5094389203</v>
      </c>
      <c r="U388" s="15" t="str">
        <f>VLOOKUP($A388,'MG Universe'!$A$2:$V$9990,21)</f>
        <v>Mid</v>
      </c>
      <c r="V388" s="15" t="str">
        <f>VLOOKUP($A388,'MG Universe'!$A$2:$V$9990,22)</f>
        <v>Construction</v>
      </c>
    </row>
    <row r="389" spans="1:22" ht="15.75" thickBot="1" x14ac:dyDescent="0.3">
      <c r="A389" s="119" t="s">
        <v>1227</v>
      </c>
      <c r="B389" s="12" t="str">
        <f>VLOOKUP($A389,'MG Universe'!$A$2:$S$9990,2)</f>
        <v>Pioneer Natural Resources</v>
      </c>
      <c r="C389" s="12" t="str">
        <f>VLOOKUP($A389,'MG Universe'!$A$2:$S$9990,3)</f>
        <v>F</v>
      </c>
      <c r="D389" s="12" t="str">
        <f>VLOOKUP($A389,'MG Universe'!$A$2:$S$9990,4)</f>
        <v>S</v>
      </c>
      <c r="E389" s="12" t="str">
        <f>VLOOKUP($A389,'MG Universe'!$A$2:$S$9990,5)</f>
        <v>O</v>
      </c>
      <c r="F389" s="13" t="str">
        <f>VLOOKUP($A389,'MG Universe'!$A$2:$S$9990,6)</f>
        <v>SO</v>
      </c>
      <c r="G389" s="77">
        <f>VLOOKUP($A389,'MG Universe'!$A$2:$S$9990,7)</f>
        <v>43281</v>
      </c>
      <c r="H389" s="15">
        <f>VLOOKUP($A389,'MG Universe'!$A$2:$S$9990,8)</f>
        <v>24.46</v>
      </c>
      <c r="I389" s="15">
        <f>VLOOKUP($A389,'MG Universe'!$A$2:$S$9990,9)</f>
        <v>2.21</v>
      </c>
      <c r="J389" s="15">
        <f>VLOOKUP($A389,'MG Universe'!$A$2:$S$9990,10)</f>
        <v>144.57</v>
      </c>
      <c r="K389" s="16">
        <f>VLOOKUP($A389,'MG Universe'!$A$2:$S$9990,11)</f>
        <v>5.9104999999999999</v>
      </c>
      <c r="L389" s="78">
        <f>VLOOKUP($A389,'MG Universe'!$A$2:$S$9990,12)</f>
        <v>65.42</v>
      </c>
      <c r="M389" s="16">
        <f>VLOOKUP($A389,'MG Universe'!$A$2:$S$9990,13)</f>
        <v>5.9999999999999995E-4</v>
      </c>
      <c r="N389" s="79">
        <f>VLOOKUP($A389,'MG Universe'!$A$2:$S$9990,14)</f>
        <v>1.1000000000000001</v>
      </c>
      <c r="O389" s="79">
        <f>VLOOKUP($A389,'MG Universe'!$A$2:$S$9990,15)</f>
        <v>1.26</v>
      </c>
      <c r="P389" s="15">
        <f>VLOOKUP($A389,'MG Universe'!$A$2:$S$9990,16)</f>
        <v>-18.11</v>
      </c>
      <c r="Q389" s="16">
        <f>VLOOKUP($A389,'MG Universe'!$A$2:$S$9990,17)</f>
        <v>0.28460000000000002</v>
      </c>
      <c r="R389" s="80">
        <f>VLOOKUP($A389,'MG Universe'!$A$2:$S$9990,18)</f>
        <v>0</v>
      </c>
      <c r="S389" s="15">
        <f>VLOOKUP($A389,'MG Universe'!$A$2:$V$9990,19)</f>
        <v>79.31</v>
      </c>
      <c r="T389" s="15">
        <f>VLOOKUP($A389,'MG Universe'!$A$2:$V$9990,20)</f>
        <v>24643692588</v>
      </c>
      <c r="U389" s="15" t="str">
        <f>VLOOKUP($A389,'MG Universe'!$A$2:$V$9990,21)</f>
        <v>Large</v>
      </c>
      <c r="V389" s="15" t="str">
        <f>VLOOKUP($A389,'MG Universe'!$A$2:$V$9990,22)</f>
        <v>Oil &amp; Gas</v>
      </c>
    </row>
    <row r="390" spans="1:22" ht="15.75" thickBot="1" x14ac:dyDescent="0.3">
      <c r="A390" s="119" t="s">
        <v>1229</v>
      </c>
      <c r="B390" s="12" t="str">
        <f>VLOOKUP($A390,'MG Universe'!$A$2:$S$9990,2)</f>
        <v>Paypal Holdings Inc</v>
      </c>
      <c r="C390" s="12" t="str">
        <f>VLOOKUP($A390,'MG Universe'!$A$2:$S$9990,3)</f>
        <v>D</v>
      </c>
      <c r="D390" s="12" t="str">
        <f>VLOOKUP($A390,'MG Universe'!$A$2:$S$9990,4)</f>
        <v>S</v>
      </c>
      <c r="E390" s="12" t="str">
        <f>VLOOKUP($A390,'MG Universe'!$A$2:$S$9990,5)</f>
        <v>O</v>
      </c>
      <c r="F390" s="13" t="str">
        <f>VLOOKUP($A390,'MG Universe'!$A$2:$S$9990,6)</f>
        <v>SO</v>
      </c>
      <c r="G390" s="77">
        <f>VLOOKUP($A390,'MG Universe'!$A$2:$S$9990,7)</f>
        <v>43262</v>
      </c>
      <c r="H390" s="15">
        <f>VLOOKUP($A390,'MG Universe'!$A$2:$S$9990,8)</f>
        <v>59.34</v>
      </c>
      <c r="I390" s="15">
        <f>VLOOKUP($A390,'MG Universe'!$A$2:$S$9990,9)</f>
        <v>1.54</v>
      </c>
      <c r="J390" s="15">
        <f>VLOOKUP($A390,'MG Universe'!$A$2:$S$9990,10)</f>
        <v>91.66</v>
      </c>
      <c r="K390" s="16">
        <f>VLOOKUP($A390,'MG Universe'!$A$2:$S$9990,11)</f>
        <v>1.5447</v>
      </c>
      <c r="L390" s="78">
        <f>VLOOKUP($A390,'MG Universe'!$A$2:$S$9990,12)</f>
        <v>59.52</v>
      </c>
      <c r="M390" s="16">
        <f>VLOOKUP($A390,'MG Universe'!$A$2:$S$9990,13)</f>
        <v>0</v>
      </c>
      <c r="N390" s="79">
        <f>VLOOKUP($A390,'MG Universe'!$A$2:$S$9990,14)</f>
        <v>1</v>
      </c>
      <c r="O390" s="79">
        <f>VLOOKUP($A390,'MG Universe'!$A$2:$S$9990,15)</f>
        <v>1.35</v>
      </c>
      <c r="P390" s="15">
        <f>VLOOKUP($A390,'MG Universe'!$A$2:$S$9990,16)</f>
        <v>5.8</v>
      </c>
      <c r="Q390" s="16">
        <f>VLOOKUP($A390,'MG Universe'!$A$2:$S$9990,17)</f>
        <v>0.25509999999999999</v>
      </c>
      <c r="R390" s="80">
        <f>VLOOKUP($A390,'MG Universe'!$A$2:$S$9990,18)</f>
        <v>0</v>
      </c>
      <c r="S390" s="15">
        <f>VLOOKUP($A390,'MG Universe'!$A$2:$V$9990,19)</f>
        <v>26.21</v>
      </c>
      <c r="T390" s="15">
        <f>VLOOKUP($A390,'MG Universe'!$A$2:$V$9990,20)</f>
        <v>107608844299</v>
      </c>
      <c r="U390" s="15" t="str">
        <f>VLOOKUP($A390,'MG Universe'!$A$2:$V$9990,21)</f>
        <v>Large</v>
      </c>
      <c r="V390" s="15" t="str">
        <f>VLOOKUP($A390,'MG Universe'!$A$2:$V$9990,22)</f>
        <v>Internet Services</v>
      </c>
    </row>
    <row r="391" spans="1:22" ht="15.75" thickBot="1" x14ac:dyDescent="0.3">
      <c r="A391" s="119" t="s">
        <v>1231</v>
      </c>
      <c r="B391" s="12" t="str">
        <f>VLOOKUP($A391,'MG Universe'!$A$2:$S$9990,2)</f>
        <v>QUALCOMM, Inc.</v>
      </c>
      <c r="C391" s="12" t="str">
        <f>VLOOKUP($A391,'MG Universe'!$A$2:$S$9990,3)</f>
        <v>D</v>
      </c>
      <c r="D391" s="12" t="str">
        <f>VLOOKUP($A391,'MG Universe'!$A$2:$S$9990,4)</f>
        <v>S</v>
      </c>
      <c r="E391" s="12" t="str">
        <f>VLOOKUP($A391,'MG Universe'!$A$2:$S$9990,5)</f>
        <v>O</v>
      </c>
      <c r="F391" s="13" t="str">
        <f>VLOOKUP($A391,'MG Universe'!$A$2:$S$9990,6)</f>
        <v>SO</v>
      </c>
      <c r="G391" s="77">
        <f>VLOOKUP($A391,'MG Universe'!$A$2:$S$9990,7)</f>
        <v>43240</v>
      </c>
      <c r="H391" s="15">
        <f>VLOOKUP($A391,'MG Universe'!$A$2:$S$9990,8)</f>
        <v>3.51</v>
      </c>
      <c r="I391" s="15">
        <f>VLOOKUP($A391,'MG Universe'!$A$2:$S$9990,9)</f>
        <v>1.1100000000000001</v>
      </c>
      <c r="J391" s="15">
        <f>VLOOKUP($A391,'MG Universe'!$A$2:$S$9990,10)</f>
        <v>49.69</v>
      </c>
      <c r="K391" s="16">
        <f>VLOOKUP($A391,'MG Universe'!$A$2:$S$9990,11)</f>
        <v>14.156700000000001</v>
      </c>
      <c r="L391" s="78">
        <f>VLOOKUP($A391,'MG Universe'!$A$2:$S$9990,12)</f>
        <v>44.77</v>
      </c>
      <c r="M391" s="16">
        <f>VLOOKUP($A391,'MG Universe'!$A$2:$S$9990,13)</f>
        <v>4.4299999999999999E-2</v>
      </c>
      <c r="N391" s="79">
        <f>VLOOKUP($A391,'MG Universe'!$A$2:$S$9990,14)</f>
        <v>1.2</v>
      </c>
      <c r="O391" s="79">
        <f>VLOOKUP($A391,'MG Universe'!$A$2:$S$9990,15)</f>
        <v>3.6</v>
      </c>
      <c r="P391" s="15">
        <f>VLOOKUP($A391,'MG Universe'!$A$2:$S$9990,16)</f>
        <v>3.51</v>
      </c>
      <c r="Q391" s="16">
        <f>VLOOKUP($A391,'MG Universe'!$A$2:$S$9990,17)</f>
        <v>0.18129999999999999</v>
      </c>
      <c r="R391" s="80">
        <f>VLOOKUP($A391,'MG Universe'!$A$2:$S$9990,18)</f>
        <v>15</v>
      </c>
      <c r="S391" s="15">
        <f>VLOOKUP($A391,'MG Universe'!$A$2:$V$9990,19)</f>
        <v>0</v>
      </c>
      <c r="T391" s="15">
        <f>VLOOKUP($A391,'MG Universe'!$A$2:$V$9990,20)</f>
        <v>60140103477</v>
      </c>
      <c r="U391" s="15" t="str">
        <f>VLOOKUP($A391,'MG Universe'!$A$2:$V$9990,21)</f>
        <v>Large</v>
      </c>
      <c r="V391" s="15" t="str">
        <f>VLOOKUP($A391,'MG Universe'!$A$2:$V$9990,22)</f>
        <v>IT Hardware</v>
      </c>
    </row>
    <row r="392" spans="1:22" ht="15.75" thickBot="1" x14ac:dyDescent="0.3">
      <c r="A392" s="119" t="s">
        <v>1235</v>
      </c>
      <c r="B392" s="12" t="str">
        <f>VLOOKUP($A392,'MG Universe'!$A$2:$S$9990,2)</f>
        <v>Qorvo Inc</v>
      </c>
      <c r="C392" s="12" t="str">
        <f>VLOOKUP($A392,'MG Universe'!$A$2:$S$9990,3)</f>
        <v>F</v>
      </c>
      <c r="D392" s="12" t="str">
        <f>VLOOKUP($A392,'MG Universe'!$A$2:$S$9990,4)</f>
        <v>S</v>
      </c>
      <c r="E392" s="12" t="str">
        <f>VLOOKUP($A392,'MG Universe'!$A$2:$S$9990,5)</f>
        <v>O</v>
      </c>
      <c r="F392" s="13" t="str">
        <f>VLOOKUP($A392,'MG Universe'!$A$2:$S$9990,6)</f>
        <v>SO</v>
      </c>
      <c r="G392" s="77">
        <f>VLOOKUP($A392,'MG Universe'!$A$2:$S$9990,7)</f>
        <v>43214</v>
      </c>
      <c r="H392" s="15">
        <f>VLOOKUP($A392,'MG Universe'!$A$2:$S$9990,8)</f>
        <v>18.350000000000001</v>
      </c>
      <c r="I392" s="15">
        <f>VLOOKUP($A392,'MG Universe'!$A$2:$S$9990,9)</f>
        <v>0.48</v>
      </c>
      <c r="J392" s="15">
        <f>VLOOKUP($A392,'MG Universe'!$A$2:$S$9990,10)</f>
        <v>65.959999999999994</v>
      </c>
      <c r="K392" s="16">
        <f>VLOOKUP($A392,'MG Universe'!$A$2:$S$9990,11)</f>
        <v>3.5945999999999998</v>
      </c>
      <c r="L392" s="78">
        <f>VLOOKUP($A392,'MG Universe'!$A$2:$S$9990,12)</f>
        <v>137.41999999999999</v>
      </c>
      <c r="M392" s="16">
        <f>VLOOKUP($A392,'MG Universe'!$A$2:$S$9990,13)</f>
        <v>0</v>
      </c>
      <c r="N392" s="79">
        <f>VLOOKUP($A392,'MG Universe'!$A$2:$S$9990,14)</f>
        <v>0.9</v>
      </c>
      <c r="O392" s="79">
        <f>VLOOKUP($A392,'MG Universe'!$A$2:$S$9990,15)</f>
        <v>4.72</v>
      </c>
      <c r="P392" s="15">
        <f>VLOOKUP($A392,'MG Universe'!$A$2:$S$9990,16)</f>
        <v>0.85</v>
      </c>
      <c r="Q392" s="16">
        <f>VLOOKUP($A392,'MG Universe'!$A$2:$S$9990,17)</f>
        <v>0.64459999999999995</v>
      </c>
      <c r="R392" s="80">
        <f>VLOOKUP($A392,'MG Universe'!$A$2:$S$9990,18)</f>
        <v>0</v>
      </c>
      <c r="S392" s="15">
        <f>VLOOKUP($A392,'MG Universe'!$A$2:$V$9990,19)</f>
        <v>26.57</v>
      </c>
      <c r="T392" s="15">
        <f>VLOOKUP($A392,'MG Universe'!$A$2:$V$9990,20)</f>
        <v>8238733685</v>
      </c>
      <c r="U392" s="15" t="str">
        <f>VLOOKUP($A392,'MG Universe'!$A$2:$V$9990,21)</f>
        <v>Mid</v>
      </c>
      <c r="V392" s="15" t="str">
        <f>VLOOKUP($A392,'MG Universe'!$A$2:$V$9990,22)</f>
        <v>IT Hardware</v>
      </c>
    </row>
    <row r="393" spans="1:22" ht="15.75" thickBot="1" x14ac:dyDescent="0.3">
      <c r="A393" s="119" t="s">
        <v>1243</v>
      </c>
      <c r="B393" s="12" t="str">
        <f>VLOOKUP($A393,'MG Universe'!$A$2:$S$9990,2)</f>
        <v>Royal Caribbean Cruises Ltd</v>
      </c>
      <c r="C393" s="12" t="str">
        <f>VLOOKUP($A393,'MG Universe'!$A$2:$S$9990,3)</f>
        <v>C-</v>
      </c>
      <c r="D393" s="12" t="str">
        <f>VLOOKUP($A393,'MG Universe'!$A$2:$S$9990,4)</f>
        <v>S</v>
      </c>
      <c r="E393" s="12" t="str">
        <f>VLOOKUP($A393,'MG Universe'!$A$2:$S$9990,5)</f>
        <v>U</v>
      </c>
      <c r="F393" s="13" t="str">
        <f>VLOOKUP($A393,'MG Universe'!$A$2:$S$9990,6)</f>
        <v>SU</v>
      </c>
      <c r="G393" s="77">
        <f>VLOOKUP($A393,'MG Universe'!$A$2:$S$9990,7)</f>
        <v>43253</v>
      </c>
      <c r="H393" s="15">
        <f>VLOOKUP($A393,'MG Universe'!$A$2:$S$9990,8)</f>
        <v>257.39</v>
      </c>
      <c r="I393" s="15">
        <f>VLOOKUP($A393,'MG Universe'!$A$2:$S$9990,9)</f>
        <v>6.69</v>
      </c>
      <c r="J393" s="15">
        <f>VLOOKUP($A393,'MG Universe'!$A$2:$S$9990,10)</f>
        <v>119</v>
      </c>
      <c r="K393" s="16">
        <f>VLOOKUP($A393,'MG Universe'!$A$2:$S$9990,11)</f>
        <v>0.46229999999999999</v>
      </c>
      <c r="L393" s="78">
        <f>VLOOKUP($A393,'MG Universe'!$A$2:$S$9990,12)</f>
        <v>17.79</v>
      </c>
      <c r="M393" s="16">
        <f>VLOOKUP($A393,'MG Universe'!$A$2:$S$9990,13)</f>
        <v>1.8200000000000001E-2</v>
      </c>
      <c r="N393" s="79">
        <f>VLOOKUP($A393,'MG Universe'!$A$2:$S$9990,14)</f>
        <v>1.6</v>
      </c>
      <c r="O393" s="79">
        <f>VLOOKUP($A393,'MG Universe'!$A$2:$S$9990,15)</f>
        <v>0.2</v>
      </c>
      <c r="P393" s="15">
        <f>VLOOKUP($A393,'MG Universe'!$A$2:$S$9990,16)</f>
        <v>-57.54</v>
      </c>
      <c r="Q393" s="16">
        <f>VLOOKUP($A393,'MG Universe'!$A$2:$S$9990,17)</f>
        <v>4.6399999999999997E-2</v>
      </c>
      <c r="R393" s="80">
        <f>VLOOKUP($A393,'MG Universe'!$A$2:$S$9990,18)</f>
        <v>7</v>
      </c>
      <c r="S393" s="15">
        <f>VLOOKUP($A393,'MG Universe'!$A$2:$V$9990,19)</f>
        <v>98.41</v>
      </c>
      <c r="T393" s="15">
        <f>VLOOKUP($A393,'MG Universe'!$A$2:$V$9990,20)</f>
        <v>24870524000</v>
      </c>
      <c r="U393" s="15" t="str">
        <f>VLOOKUP($A393,'MG Universe'!$A$2:$V$9990,21)</f>
        <v>Large</v>
      </c>
      <c r="V393" s="15" t="str">
        <f>VLOOKUP($A393,'MG Universe'!$A$2:$V$9990,22)</f>
        <v>Travel</v>
      </c>
    </row>
    <row r="394" spans="1:22" ht="15.75" thickBot="1" x14ac:dyDescent="0.3">
      <c r="A394" s="119" t="s">
        <v>1247</v>
      </c>
      <c r="B394" s="12" t="str">
        <f>VLOOKUP($A394,'MG Universe'!$A$2:$S$9990,2)</f>
        <v>Everest Re Group Ltd</v>
      </c>
      <c r="C394" s="12" t="str">
        <f>VLOOKUP($A394,'MG Universe'!$A$2:$S$9990,3)</f>
        <v>D+</v>
      </c>
      <c r="D394" s="12" t="str">
        <f>VLOOKUP($A394,'MG Universe'!$A$2:$S$9990,4)</f>
        <v>S</v>
      </c>
      <c r="E394" s="12" t="str">
        <f>VLOOKUP($A394,'MG Universe'!$A$2:$S$9990,5)</f>
        <v>O</v>
      </c>
      <c r="F394" s="13" t="str">
        <f>VLOOKUP($A394,'MG Universe'!$A$2:$S$9990,6)</f>
        <v>SO</v>
      </c>
      <c r="G394" s="77">
        <f>VLOOKUP($A394,'MG Universe'!$A$2:$S$9990,7)</f>
        <v>43498</v>
      </c>
      <c r="H394" s="15">
        <f>VLOOKUP($A394,'MG Universe'!$A$2:$S$9990,8)</f>
        <v>0</v>
      </c>
      <c r="I394" s="15">
        <f>VLOOKUP($A394,'MG Universe'!$A$2:$S$9990,9)</f>
        <v>12.9</v>
      </c>
      <c r="J394" s="15">
        <f>VLOOKUP($A394,'MG Universe'!$A$2:$S$9990,10)</f>
        <v>219.66</v>
      </c>
      <c r="K394" s="16" t="str">
        <f>VLOOKUP($A394,'MG Universe'!$A$2:$S$9990,11)</f>
        <v>N/A</v>
      </c>
      <c r="L394" s="78">
        <f>VLOOKUP($A394,'MG Universe'!$A$2:$S$9990,12)</f>
        <v>17.03</v>
      </c>
      <c r="M394" s="16">
        <f>VLOOKUP($A394,'MG Universe'!$A$2:$S$9990,13)</f>
        <v>2.3E-2</v>
      </c>
      <c r="N394" s="79">
        <f>VLOOKUP($A394,'MG Universe'!$A$2:$S$9990,14)</f>
        <v>0.3</v>
      </c>
      <c r="O394" s="79" t="str">
        <f>VLOOKUP($A394,'MG Universe'!$A$2:$S$9990,15)</f>
        <v>N/A</v>
      </c>
      <c r="P394" s="15" t="str">
        <f>VLOOKUP($A394,'MG Universe'!$A$2:$S$9990,16)</f>
        <v>N/A</v>
      </c>
      <c r="Q394" s="16">
        <f>VLOOKUP($A394,'MG Universe'!$A$2:$S$9990,17)</f>
        <v>4.2599999999999999E-2</v>
      </c>
      <c r="R394" s="80">
        <f>VLOOKUP($A394,'MG Universe'!$A$2:$S$9990,18)</f>
        <v>5</v>
      </c>
      <c r="S394" s="15">
        <f>VLOOKUP($A394,'MG Universe'!$A$2:$V$9990,19)</f>
        <v>79.48</v>
      </c>
      <c r="T394" s="15">
        <f>VLOOKUP($A394,'MG Universe'!$A$2:$V$9990,20)</f>
        <v>8928739828</v>
      </c>
      <c r="U394" s="15" t="str">
        <f>VLOOKUP($A394,'MG Universe'!$A$2:$V$9990,21)</f>
        <v>Mid</v>
      </c>
      <c r="V394" s="15" t="str">
        <f>VLOOKUP($A394,'MG Universe'!$A$2:$V$9990,22)</f>
        <v>Insurance</v>
      </c>
    </row>
    <row r="395" spans="1:22" ht="15.75" thickBot="1" x14ac:dyDescent="0.3">
      <c r="A395" s="119" t="s">
        <v>1249</v>
      </c>
      <c r="B395" s="12" t="str">
        <f>VLOOKUP($A395,'MG Universe'!$A$2:$S$9990,2)</f>
        <v>Regency Centers Corp</v>
      </c>
      <c r="C395" s="12" t="str">
        <f>VLOOKUP($A395,'MG Universe'!$A$2:$S$9990,3)</f>
        <v>D+</v>
      </c>
      <c r="D395" s="12" t="str">
        <f>VLOOKUP($A395,'MG Universe'!$A$2:$S$9990,4)</f>
        <v>S</v>
      </c>
      <c r="E395" s="12" t="str">
        <f>VLOOKUP($A395,'MG Universe'!$A$2:$S$9990,5)</f>
        <v>O</v>
      </c>
      <c r="F395" s="13" t="str">
        <f>VLOOKUP($A395,'MG Universe'!$A$2:$S$9990,6)</f>
        <v>SO</v>
      </c>
      <c r="G395" s="77">
        <f>VLOOKUP($A395,'MG Universe'!$A$2:$S$9990,7)</f>
        <v>43500</v>
      </c>
      <c r="H395" s="15">
        <f>VLOOKUP($A395,'MG Universe'!$A$2:$S$9990,8)</f>
        <v>23.52</v>
      </c>
      <c r="I395" s="15">
        <f>VLOOKUP($A395,'MG Universe'!$A$2:$S$9990,9)</f>
        <v>1.31</v>
      </c>
      <c r="J395" s="15">
        <f>VLOOKUP($A395,'MG Universe'!$A$2:$S$9990,10)</f>
        <v>64.84</v>
      </c>
      <c r="K395" s="16">
        <f>VLOOKUP($A395,'MG Universe'!$A$2:$S$9990,11)</f>
        <v>2.7568000000000001</v>
      </c>
      <c r="L395" s="78">
        <f>VLOOKUP($A395,'MG Universe'!$A$2:$S$9990,12)</f>
        <v>49.5</v>
      </c>
      <c r="M395" s="16">
        <f>VLOOKUP($A395,'MG Universe'!$A$2:$S$9990,13)</f>
        <v>3.2199999999999999E-2</v>
      </c>
      <c r="N395" s="79">
        <f>VLOOKUP($A395,'MG Universe'!$A$2:$S$9990,14)</f>
        <v>0.6</v>
      </c>
      <c r="O395" s="79">
        <f>VLOOKUP($A395,'MG Universe'!$A$2:$S$9990,15)</f>
        <v>1.07</v>
      </c>
      <c r="P395" s="15">
        <f>VLOOKUP($A395,'MG Universe'!$A$2:$S$9990,16)</f>
        <v>-25.03</v>
      </c>
      <c r="Q395" s="16">
        <f>VLOOKUP($A395,'MG Universe'!$A$2:$S$9990,17)</f>
        <v>0.20499999999999999</v>
      </c>
      <c r="R395" s="80">
        <f>VLOOKUP($A395,'MG Universe'!$A$2:$S$9990,18)</f>
        <v>4</v>
      </c>
      <c r="S395" s="15">
        <f>VLOOKUP($A395,'MG Universe'!$A$2:$V$9990,19)</f>
        <v>34.729999999999997</v>
      </c>
      <c r="T395" s="15">
        <f>VLOOKUP($A395,'MG Universe'!$A$2:$V$9990,20)</f>
        <v>10986689983</v>
      </c>
      <c r="U395" s="15" t="str">
        <f>VLOOKUP($A395,'MG Universe'!$A$2:$V$9990,21)</f>
        <v>Large</v>
      </c>
      <c r="V395" s="15" t="str">
        <f>VLOOKUP($A395,'MG Universe'!$A$2:$V$9990,22)</f>
        <v>REIT</v>
      </c>
    </row>
    <row r="396" spans="1:22" ht="15.75" thickBot="1" x14ac:dyDescent="0.3">
      <c r="A396" s="119" t="s">
        <v>1251</v>
      </c>
      <c r="B396" s="12" t="str">
        <f>VLOOKUP($A396,'MG Universe'!$A$2:$S$9990,2)</f>
        <v>Regeneron Pharmaceuticals Inc</v>
      </c>
      <c r="C396" s="12" t="str">
        <f>VLOOKUP($A396,'MG Universe'!$A$2:$S$9990,3)</f>
        <v>C</v>
      </c>
      <c r="D396" s="12" t="str">
        <f>VLOOKUP($A396,'MG Universe'!$A$2:$S$9990,4)</f>
        <v>E</v>
      </c>
      <c r="E396" s="12" t="str">
        <f>VLOOKUP($A396,'MG Universe'!$A$2:$S$9990,5)</f>
        <v>F</v>
      </c>
      <c r="F396" s="13" t="str">
        <f>VLOOKUP($A396,'MG Universe'!$A$2:$S$9990,6)</f>
        <v>EF</v>
      </c>
      <c r="G396" s="77">
        <f>VLOOKUP($A396,'MG Universe'!$A$2:$S$9990,7)</f>
        <v>43210</v>
      </c>
      <c r="H396" s="15">
        <f>VLOOKUP($A396,'MG Universe'!$A$2:$S$9990,8)</f>
        <v>398.55</v>
      </c>
      <c r="I396" s="15">
        <f>VLOOKUP($A396,'MG Universe'!$A$2:$S$9990,9)</f>
        <v>10.35</v>
      </c>
      <c r="J396" s="15">
        <f>VLOOKUP($A396,'MG Universe'!$A$2:$S$9990,10)</f>
        <v>425.4</v>
      </c>
      <c r="K396" s="16">
        <f>VLOOKUP($A396,'MG Universe'!$A$2:$S$9990,11)</f>
        <v>1.0673999999999999</v>
      </c>
      <c r="L396" s="78">
        <f>VLOOKUP($A396,'MG Universe'!$A$2:$S$9990,12)</f>
        <v>41.1</v>
      </c>
      <c r="M396" s="16">
        <f>VLOOKUP($A396,'MG Universe'!$A$2:$S$9990,13)</f>
        <v>0</v>
      </c>
      <c r="N396" s="79">
        <f>VLOOKUP($A396,'MG Universe'!$A$2:$S$9990,14)</f>
        <v>1.3</v>
      </c>
      <c r="O396" s="79">
        <f>VLOOKUP($A396,'MG Universe'!$A$2:$S$9990,15)</f>
        <v>3.82</v>
      </c>
      <c r="P396" s="15">
        <f>VLOOKUP($A396,'MG Universe'!$A$2:$S$9990,16)</f>
        <v>14.8</v>
      </c>
      <c r="Q396" s="16">
        <f>VLOOKUP($A396,'MG Universe'!$A$2:$S$9990,17)</f>
        <v>0.16300000000000001</v>
      </c>
      <c r="R396" s="80">
        <f>VLOOKUP($A396,'MG Universe'!$A$2:$S$9990,18)</f>
        <v>0</v>
      </c>
      <c r="S396" s="15">
        <f>VLOOKUP($A396,'MG Universe'!$A$2:$V$9990,19)</f>
        <v>140.46</v>
      </c>
      <c r="T396" s="15">
        <f>VLOOKUP($A396,'MG Universe'!$A$2:$V$9990,20)</f>
        <v>45229888631</v>
      </c>
      <c r="U396" s="15" t="str">
        <f>VLOOKUP($A396,'MG Universe'!$A$2:$V$9990,21)</f>
        <v>Large</v>
      </c>
      <c r="V396" s="15" t="str">
        <f>VLOOKUP($A396,'MG Universe'!$A$2:$V$9990,22)</f>
        <v>Pharmaceuticals</v>
      </c>
    </row>
    <row r="397" spans="1:22" ht="15.75" thickBot="1" x14ac:dyDescent="0.3">
      <c r="A397" s="119" t="s">
        <v>1253</v>
      </c>
      <c r="B397" s="12" t="str">
        <f>VLOOKUP($A397,'MG Universe'!$A$2:$S$9990,2)</f>
        <v>Regions Financial Corp</v>
      </c>
      <c r="C397" s="12" t="str">
        <f>VLOOKUP($A397,'MG Universe'!$A$2:$S$9990,3)</f>
        <v>A-</v>
      </c>
      <c r="D397" s="12" t="str">
        <f>VLOOKUP($A397,'MG Universe'!$A$2:$S$9990,4)</f>
        <v>E</v>
      </c>
      <c r="E397" s="12" t="str">
        <f>VLOOKUP($A397,'MG Universe'!$A$2:$S$9990,5)</f>
        <v>U</v>
      </c>
      <c r="F397" s="13" t="str">
        <f>VLOOKUP($A397,'MG Universe'!$A$2:$S$9990,6)</f>
        <v>EU</v>
      </c>
      <c r="G397" s="77">
        <f>VLOOKUP($A397,'MG Universe'!$A$2:$S$9990,7)</f>
        <v>43481</v>
      </c>
      <c r="H397" s="15">
        <f>VLOOKUP($A397,'MG Universe'!$A$2:$S$9990,8)</f>
        <v>42.48</v>
      </c>
      <c r="I397" s="15">
        <f>VLOOKUP($A397,'MG Universe'!$A$2:$S$9990,9)</f>
        <v>1.1000000000000001</v>
      </c>
      <c r="J397" s="15">
        <f>VLOOKUP($A397,'MG Universe'!$A$2:$S$9990,10)</f>
        <v>15.47</v>
      </c>
      <c r="K397" s="16">
        <f>VLOOKUP($A397,'MG Universe'!$A$2:$S$9990,11)</f>
        <v>0.36420000000000002</v>
      </c>
      <c r="L397" s="78">
        <f>VLOOKUP($A397,'MG Universe'!$A$2:$S$9990,12)</f>
        <v>14.06</v>
      </c>
      <c r="M397" s="16">
        <f>VLOOKUP($A397,'MG Universe'!$A$2:$S$9990,13)</f>
        <v>2.07E-2</v>
      </c>
      <c r="N397" s="79">
        <f>VLOOKUP($A397,'MG Universe'!$A$2:$S$9990,14)</f>
        <v>1.5</v>
      </c>
      <c r="O397" s="79" t="str">
        <f>VLOOKUP($A397,'MG Universe'!$A$2:$S$9990,15)</f>
        <v>N/A</v>
      </c>
      <c r="P397" s="15" t="str">
        <f>VLOOKUP($A397,'MG Universe'!$A$2:$S$9990,16)</f>
        <v>N/A</v>
      </c>
      <c r="Q397" s="16">
        <f>VLOOKUP($A397,'MG Universe'!$A$2:$S$9990,17)</f>
        <v>2.7799999999999998E-2</v>
      </c>
      <c r="R397" s="80">
        <f>VLOOKUP($A397,'MG Universe'!$A$2:$S$9990,18)</f>
        <v>5</v>
      </c>
      <c r="S397" s="15">
        <f>VLOOKUP($A397,'MG Universe'!$A$2:$V$9990,19)</f>
        <v>21.6</v>
      </c>
      <c r="T397" s="15">
        <f>VLOOKUP($A397,'MG Universe'!$A$2:$V$9990,20)</f>
        <v>15993969176</v>
      </c>
      <c r="U397" s="15" t="str">
        <f>VLOOKUP($A397,'MG Universe'!$A$2:$V$9990,21)</f>
        <v>Large</v>
      </c>
      <c r="V397" s="15" t="str">
        <f>VLOOKUP($A397,'MG Universe'!$A$2:$V$9990,22)</f>
        <v>Banks</v>
      </c>
    </row>
    <row r="398" spans="1:22" ht="15.75" thickBot="1" x14ac:dyDescent="0.3">
      <c r="A398" s="119" t="s">
        <v>1255</v>
      </c>
      <c r="B398" s="12" t="str">
        <f>VLOOKUP($A398,'MG Universe'!$A$2:$S$9990,2)</f>
        <v>Robert Half International Inc.</v>
      </c>
      <c r="C398" s="12" t="str">
        <f>VLOOKUP($A398,'MG Universe'!$A$2:$S$9990,3)</f>
        <v>C+</v>
      </c>
      <c r="D398" s="12" t="str">
        <f>VLOOKUP($A398,'MG Universe'!$A$2:$S$9990,4)</f>
        <v>E</v>
      </c>
      <c r="E398" s="12" t="str">
        <f>VLOOKUP($A398,'MG Universe'!$A$2:$S$9990,5)</f>
        <v>F</v>
      </c>
      <c r="F398" s="13" t="str">
        <f>VLOOKUP($A398,'MG Universe'!$A$2:$S$9990,6)</f>
        <v>EF</v>
      </c>
      <c r="G398" s="77">
        <f>VLOOKUP($A398,'MG Universe'!$A$2:$S$9990,7)</f>
        <v>43253</v>
      </c>
      <c r="H398" s="15">
        <f>VLOOKUP($A398,'MG Universe'!$A$2:$S$9990,8)</f>
        <v>72.95</v>
      </c>
      <c r="I398" s="15">
        <f>VLOOKUP($A398,'MG Universe'!$A$2:$S$9990,9)</f>
        <v>2.74</v>
      </c>
      <c r="J398" s="15">
        <f>VLOOKUP($A398,'MG Universe'!$A$2:$S$9990,10)</f>
        <v>64.23</v>
      </c>
      <c r="K398" s="16">
        <f>VLOOKUP($A398,'MG Universe'!$A$2:$S$9990,11)</f>
        <v>0.88049999999999995</v>
      </c>
      <c r="L398" s="78">
        <f>VLOOKUP($A398,'MG Universe'!$A$2:$S$9990,12)</f>
        <v>23.44</v>
      </c>
      <c r="M398" s="16">
        <f>VLOOKUP($A398,'MG Universe'!$A$2:$S$9990,13)</f>
        <v>1.49E-2</v>
      </c>
      <c r="N398" s="79">
        <f>VLOOKUP($A398,'MG Universe'!$A$2:$S$9990,14)</f>
        <v>1.3</v>
      </c>
      <c r="O398" s="79">
        <f>VLOOKUP($A398,'MG Universe'!$A$2:$S$9990,15)</f>
        <v>1.92</v>
      </c>
      <c r="P398" s="15">
        <f>VLOOKUP($A398,'MG Universe'!$A$2:$S$9990,16)</f>
        <v>5.61</v>
      </c>
      <c r="Q398" s="16">
        <f>VLOOKUP($A398,'MG Universe'!$A$2:$S$9990,17)</f>
        <v>7.4700000000000003E-2</v>
      </c>
      <c r="R398" s="80">
        <f>VLOOKUP($A398,'MG Universe'!$A$2:$S$9990,18)</f>
        <v>14</v>
      </c>
      <c r="S398" s="15">
        <f>VLOOKUP($A398,'MG Universe'!$A$2:$V$9990,19)</f>
        <v>25.43</v>
      </c>
      <c r="T398" s="15">
        <f>VLOOKUP($A398,'MG Universe'!$A$2:$V$9990,20)</f>
        <v>7802339657</v>
      </c>
      <c r="U398" s="15" t="str">
        <f>VLOOKUP($A398,'MG Universe'!$A$2:$V$9990,21)</f>
        <v>Mid</v>
      </c>
      <c r="V398" s="15" t="str">
        <f>VLOOKUP($A398,'MG Universe'!$A$2:$V$9990,22)</f>
        <v>Business Support</v>
      </c>
    </row>
    <row r="399" spans="1:22" ht="15.75" thickBot="1" x14ac:dyDescent="0.3">
      <c r="A399" s="119" t="s">
        <v>1257</v>
      </c>
      <c r="B399" s="12" t="str">
        <f>VLOOKUP($A399,'MG Universe'!$A$2:$S$9990,2)</f>
        <v>Red Hat Inc</v>
      </c>
      <c r="C399" s="12" t="str">
        <f>VLOOKUP($A399,'MG Universe'!$A$2:$S$9990,3)</f>
        <v>F</v>
      </c>
      <c r="D399" s="12" t="str">
        <f>VLOOKUP($A399,'MG Universe'!$A$2:$S$9990,4)</f>
        <v>S</v>
      </c>
      <c r="E399" s="12" t="str">
        <f>VLOOKUP($A399,'MG Universe'!$A$2:$S$9990,5)</f>
        <v>O</v>
      </c>
      <c r="F399" s="13" t="str">
        <f>VLOOKUP($A399,'MG Universe'!$A$2:$S$9990,6)</f>
        <v>SO</v>
      </c>
      <c r="G399" s="77">
        <f>VLOOKUP($A399,'MG Universe'!$A$2:$S$9990,7)</f>
        <v>43482</v>
      </c>
      <c r="H399" s="15">
        <f>VLOOKUP($A399,'MG Universe'!$A$2:$S$9990,8)</f>
        <v>64.55</v>
      </c>
      <c r="I399" s="15">
        <f>VLOOKUP($A399,'MG Universe'!$A$2:$S$9990,9)</f>
        <v>1.7</v>
      </c>
      <c r="J399" s="15">
        <f>VLOOKUP($A399,'MG Universe'!$A$2:$S$9990,10)</f>
        <v>178.58</v>
      </c>
      <c r="K399" s="16">
        <f>VLOOKUP($A399,'MG Universe'!$A$2:$S$9990,11)</f>
        <v>2.7665000000000002</v>
      </c>
      <c r="L399" s="78">
        <f>VLOOKUP($A399,'MG Universe'!$A$2:$S$9990,12)</f>
        <v>105.05</v>
      </c>
      <c r="M399" s="16">
        <f>VLOOKUP($A399,'MG Universe'!$A$2:$S$9990,13)</f>
        <v>0</v>
      </c>
      <c r="N399" s="79">
        <f>VLOOKUP($A399,'MG Universe'!$A$2:$S$9990,14)</f>
        <v>0.6</v>
      </c>
      <c r="O399" s="79">
        <f>VLOOKUP($A399,'MG Universe'!$A$2:$S$9990,15)</f>
        <v>1.26</v>
      </c>
      <c r="P399" s="15">
        <f>VLOOKUP($A399,'MG Universe'!$A$2:$S$9990,16)</f>
        <v>-3.81</v>
      </c>
      <c r="Q399" s="16">
        <f>VLOOKUP($A399,'MG Universe'!$A$2:$S$9990,17)</f>
        <v>0.48270000000000002</v>
      </c>
      <c r="R399" s="80">
        <f>VLOOKUP($A399,'MG Universe'!$A$2:$S$9990,18)</f>
        <v>0</v>
      </c>
      <c r="S399" s="15">
        <f>VLOOKUP($A399,'MG Universe'!$A$2:$V$9990,19)</f>
        <v>21.7</v>
      </c>
      <c r="T399" s="15">
        <f>VLOOKUP($A399,'MG Universe'!$A$2:$V$9990,20)</f>
        <v>31565801123</v>
      </c>
      <c r="U399" s="15" t="str">
        <f>VLOOKUP($A399,'MG Universe'!$A$2:$V$9990,21)</f>
        <v>Large</v>
      </c>
      <c r="V399" s="15" t="str">
        <f>VLOOKUP($A399,'MG Universe'!$A$2:$V$9990,22)</f>
        <v>Software</v>
      </c>
    </row>
    <row r="400" spans="1:22" ht="15.75" thickBot="1" x14ac:dyDescent="0.3">
      <c r="A400" s="119" t="s">
        <v>1261</v>
      </c>
      <c r="B400" s="12" t="str">
        <f>VLOOKUP($A400,'MG Universe'!$A$2:$S$9990,2)</f>
        <v>Raymond James Financial, Inc.</v>
      </c>
      <c r="C400" s="12" t="str">
        <f>VLOOKUP($A400,'MG Universe'!$A$2:$S$9990,3)</f>
        <v>B</v>
      </c>
      <c r="D400" s="12" t="str">
        <f>VLOOKUP($A400,'MG Universe'!$A$2:$S$9990,4)</f>
        <v>D</v>
      </c>
      <c r="E400" s="12" t="str">
        <f>VLOOKUP($A400,'MG Universe'!$A$2:$S$9990,5)</f>
        <v>U</v>
      </c>
      <c r="F400" s="13" t="str">
        <f>VLOOKUP($A400,'MG Universe'!$A$2:$S$9990,6)</f>
        <v>DU</v>
      </c>
      <c r="G400" s="77">
        <f>VLOOKUP($A400,'MG Universe'!$A$2:$S$9990,7)</f>
        <v>43187</v>
      </c>
      <c r="H400" s="15">
        <f>VLOOKUP($A400,'MG Universe'!$A$2:$S$9990,8)</f>
        <v>141.87</v>
      </c>
      <c r="I400" s="15">
        <f>VLOOKUP($A400,'MG Universe'!$A$2:$S$9990,9)</f>
        <v>4.6100000000000003</v>
      </c>
      <c r="J400" s="15">
        <f>VLOOKUP($A400,'MG Universe'!$A$2:$S$9990,10)</f>
        <v>81.81</v>
      </c>
      <c r="K400" s="16">
        <f>VLOOKUP($A400,'MG Universe'!$A$2:$S$9990,11)</f>
        <v>0.57669999999999999</v>
      </c>
      <c r="L400" s="78">
        <f>VLOOKUP($A400,'MG Universe'!$A$2:$S$9990,12)</f>
        <v>17.75</v>
      </c>
      <c r="M400" s="16">
        <f>VLOOKUP($A400,'MG Universe'!$A$2:$S$9990,13)</f>
        <v>1.0800000000000001E-2</v>
      </c>
      <c r="N400" s="79">
        <f>VLOOKUP($A400,'MG Universe'!$A$2:$S$9990,14)</f>
        <v>1.5</v>
      </c>
      <c r="O400" s="79" t="str">
        <f>VLOOKUP($A400,'MG Universe'!$A$2:$S$9990,15)</f>
        <v>N/A</v>
      </c>
      <c r="P400" s="15" t="str">
        <f>VLOOKUP($A400,'MG Universe'!$A$2:$S$9990,16)</f>
        <v>N/A</v>
      </c>
      <c r="Q400" s="16">
        <f>VLOOKUP($A400,'MG Universe'!$A$2:$S$9990,17)</f>
        <v>4.6199999999999998E-2</v>
      </c>
      <c r="R400" s="80">
        <f>VLOOKUP($A400,'MG Universe'!$A$2:$S$9990,18)</f>
        <v>5</v>
      </c>
      <c r="S400" s="15">
        <f>VLOOKUP($A400,'MG Universe'!$A$2:$V$9990,19)</f>
        <v>73.209999999999994</v>
      </c>
      <c r="T400" s="15">
        <f>VLOOKUP($A400,'MG Universe'!$A$2:$V$9990,20)</f>
        <v>11502485656</v>
      </c>
      <c r="U400" s="15" t="str">
        <f>VLOOKUP($A400,'MG Universe'!$A$2:$V$9990,21)</f>
        <v>Large</v>
      </c>
      <c r="V400" s="15" t="str">
        <f>VLOOKUP($A400,'MG Universe'!$A$2:$V$9990,22)</f>
        <v>Financial Services</v>
      </c>
    </row>
    <row r="401" spans="1:22" ht="15.75" thickBot="1" x14ac:dyDescent="0.3">
      <c r="A401" s="119" t="s">
        <v>1263</v>
      </c>
      <c r="B401" s="12" t="str">
        <f>VLOOKUP($A401,'MG Universe'!$A$2:$S$9990,2)</f>
        <v>Ralph Lauren Corp</v>
      </c>
      <c r="C401" s="12" t="str">
        <f>VLOOKUP($A401,'MG Universe'!$A$2:$S$9990,3)</f>
        <v>D</v>
      </c>
      <c r="D401" s="12" t="str">
        <f>VLOOKUP($A401,'MG Universe'!$A$2:$S$9990,4)</f>
        <v>S</v>
      </c>
      <c r="E401" s="12" t="str">
        <f>VLOOKUP($A401,'MG Universe'!$A$2:$S$9990,5)</f>
        <v>O</v>
      </c>
      <c r="F401" s="13" t="str">
        <f>VLOOKUP($A401,'MG Universe'!$A$2:$S$9990,6)</f>
        <v>SO</v>
      </c>
      <c r="G401" s="77">
        <f>VLOOKUP($A401,'MG Universe'!$A$2:$S$9990,7)</f>
        <v>43237</v>
      </c>
      <c r="H401" s="15">
        <f>VLOOKUP($A401,'MG Universe'!$A$2:$S$9990,8)</f>
        <v>9.08</v>
      </c>
      <c r="I401" s="15">
        <f>VLOOKUP($A401,'MG Universe'!$A$2:$S$9990,9)</f>
        <v>2.92</v>
      </c>
      <c r="J401" s="15">
        <f>VLOOKUP($A401,'MG Universe'!$A$2:$S$9990,10)</f>
        <v>114.55</v>
      </c>
      <c r="K401" s="16">
        <f>VLOOKUP($A401,'MG Universe'!$A$2:$S$9990,11)</f>
        <v>12.615600000000001</v>
      </c>
      <c r="L401" s="78">
        <f>VLOOKUP($A401,'MG Universe'!$A$2:$S$9990,12)</f>
        <v>39.229999999999997</v>
      </c>
      <c r="M401" s="16">
        <f>VLOOKUP($A401,'MG Universe'!$A$2:$S$9990,13)</f>
        <v>1.7500000000000002E-2</v>
      </c>
      <c r="N401" s="79">
        <f>VLOOKUP($A401,'MG Universe'!$A$2:$S$9990,14)</f>
        <v>0.7</v>
      </c>
      <c r="O401" s="79">
        <f>VLOOKUP($A401,'MG Universe'!$A$2:$S$9990,15)</f>
        <v>2.0699999999999998</v>
      </c>
      <c r="P401" s="15">
        <f>VLOOKUP($A401,'MG Universe'!$A$2:$S$9990,16)</f>
        <v>9.08</v>
      </c>
      <c r="Q401" s="16">
        <f>VLOOKUP($A401,'MG Universe'!$A$2:$S$9990,17)</f>
        <v>0.15359999999999999</v>
      </c>
      <c r="R401" s="80">
        <f>VLOOKUP($A401,'MG Universe'!$A$2:$S$9990,18)</f>
        <v>8</v>
      </c>
      <c r="S401" s="15">
        <f>VLOOKUP($A401,'MG Universe'!$A$2:$V$9990,19)</f>
        <v>43.75</v>
      </c>
      <c r="T401" s="15">
        <f>VLOOKUP($A401,'MG Universe'!$A$2:$V$9990,20)</f>
        <v>9214189182</v>
      </c>
      <c r="U401" s="15" t="str">
        <f>VLOOKUP($A401,'MG Universe'!$A$2:$V$9990,21)</f>
        <v>Mid</v>
      </c>
      <c r="V401" s="15" t="str">
        <f>VLOOKUP($A401,'MG Universe'!$A$2:$V$9990,22)</f>
        <v>Apparel</v>
      </c>
    </row>
    <row r="402" spans="1:22" ht="15.75" thickBot="1" x14ac:dyDescent="0.3">
      <c r="A402" s="119" t="s">
        <v>1733</v>
      </c>
      <c r="B402" s="12" t="str">
        <f>VLOOKUP($A402,'MG Universe'!$A$2:$S$9990,2)</f>
        <v>Ralph Lauren Corp</v>
      </c>
      <c r="C402" s="12" t="str">
        <f>VLOOKUP($A402,'MG Universe'!$A$2:$S$9990,3)</f>
        <v>D</v>
      </c>
      <c r="D402" s="12" t="str">
        <f>VLOOKUP($A402,'MG Universe'!$A$2:$S$9990,4)</f>
        <v>S</v>
      </c>
      <c r="E402" s="12" t="str">
        <f>VLOOKUP($A402,'MG Universe'!$A$2:$S$9990,5)</f>
        <v>O</v>
      </c>
      <c r="F402" s="13" t="str">
        <f>VLOOKUP($A402,'MG Universe'!$A$2:$S$9990,6)</f>
        <v>SO</v>
      </c>
      <c r="G402" s="77">
        <f>VLOOKUP($A402,'MG Universe'!$A$2:$S$9990,7)</f>
        <v>43237</v>
      </c>
      <c r="H402" s="15">
        <f>VLOOKUP($A402,'MG Universe'!$A$2:$S$9990,8)</f>
        <v>9.08</v>
      </c>
      <c r="I402" s="15">
        <f>VLOOKUP($A402,'MG Universe'!$A$2:$S$9990,9)</f>
        <v>2.92</v>
      </c>
      <c r="J402" s="15">
        <f>VLOOKUP($A402,'MG Universe'!$A$2:$S$9990,10)</f>
        <v>114.55</v>
      </c>
      <c r="K402" s="16">
        <f>VLOOKUP($A402,'MG Universe'!$A$2:$S$9990,11)</f>
        <v>12.615600000000001</v>
      </c>
      <c r="L402" s="78">
        <f>VLOOKUP($A402,'MG Universe'!$A$2:$S$9990,12)</f>
        <v>39.229999999999997</v>
      </c>
      <c r="M402" s="16">
        <f>VLOOKUP($A402,'MG Universe'!$A$2:$S$9990,13)</f>
        <v>1.7500000000000002E-2</v>
      </c>
      <c r="N402" s="79">
        <f>VLOOKUP($A402,'MG Universe'!$A$2:$S$9990,14)</f>
        <v>0.7</v>
      </c>
      <c r="O402" s="79">
        <f>VLOOKUP($A402,'MG Universe'!$A$2:$S$9990,15)</f>
        <v>2.0699999999999998</v>
      </c>
      <c r="P402" s="15">
        <f>VLOOKUP($A402,'MG Universe'!$A$2:$S$9990,16)</f>
        <v>9.08</v>
      </c>
      <c r="Q402" s="16">
        <f>VLOOKUP($A402,'MG Universe'!$A$2:$S$9990,17)</f>
        <v>0.15359999999999999</v>
      </c>
      <c r="R402" s="80">
        <f>VLOOKUP($A402,'MG Universe'!$A$2:$S$9990,18)</f>
        <v>8</v>
      </c>
      <c r="S402" s="15">
        <f>VLOOKUP($A402,'MG Universe'!$A$2:$V$9990,19)</f>
        <v>43.75</v>
      </c>
      <c r="T402" s="15">
        <f>VLOOKUP($A402,'MG Universe'!$A$2:$V$9990,20)</f>
        <v>9214189182</v>
      </c>
      <c r="U402" s="15" t="str">
        <f>VLOOKUP($A402,'MG Universe'!$A$2:$V$9990,21)</f>
        <v>Mid</v>
      </c>
      <c r="V402" s="15" t="str">
        <f>VLOOKUP($A402,'MG Universe'!$A$2:$V$9990,22)</f>
        <v>Apparel</v>
      </c>
    </row>
    <row r="403" spans="1:22" ht="15.75" thickBot="1" x14ac:dyDescent="0.3">
      <c r="A403" s="119" t="s">
        <v>1265</v>
      </c>
      <c r="B403" s="12" t="str">
        <f>VLOOKUP($A403,'MG Universe'!$A$2:$S$9990,2)</f>
        <v>Rockwell Automation</v>
      </c>
      <c r="C403" s="12" t="str">
        <f>VLOOKUP($A403,'MG Universe'!$A$2:$S$9990,3)</f>
        <v>C-</v>
      </c>
      <c r="D403" s="12" t="str">
        <f>VLOOKUP($A403,'MG Universe'!$A$2:$S$9990,4)</f>
        <v>E</v>
      </c>
      <c r="E403" s="12" t="str">
        <f>VLOOKUP($A403,'MG Universe'!$A$2:$S$9990,5)</f>
        <v>O</v>
      </c>
      <c r="F403" s="13" t="str">
        <f>VLOOKUP($A403,'MG Universe'!$A$2:$S$9990,6)</f>
        <v>EO</v>
      </c>
      <c r="G403" s="77">
        <f>VLOOKUP($A403,'MG Universe'!$A$2:$S$9990,7)</f>
        <v>43197</v>
      </c>
      <c r="H403" s="15">
        <f>VLOOKUP($A403,'MG Universe'!$A$2:$S$9990,8)</f>
        <v>102.66</v>
      </c>
      <c r="I403" s="15">
        <f>VLOOKUP($A403,'MG Universe'!$A$2:$S$9990,9)</f>
        <v>6.54</v>
      </c>
      <c r="J403" s="15">
        <f>VLOOKUP($A403,'MG Universe'!$A$2:$S$9990,10)</f>
        <v>169.68</v>
      </c>
      <c r="K403" s="16">
        <f>VLOOKUP($A403,'MG Universe'!$A$2:$S$9990,11)</f>
        <v>1.6528</v>
      </c>
      <c r="L403" s="78">
        <f>VLOOKUP($A403,'MG Universe'!$A$2:$S$9990,12)</f>
        <v>25.94</v>
      </c>
      <c r="M403" s="16">
        <f>VLOOKUP($A403,'MG Universe'!$A$2:$S$9990,13)</f>
        <v>1.7899999999999999E-2</v>
      </c>
      <c r="N403" s="79">
        <f>VLOOKUP($A403,'MG Universe'!$A$2:$S$9990,14)</f>
        <v>1.4</v>
      </c>
      <c r="O403" s="79">
        <f>VLOOKUP($A403,'MG Universe'!$A$2:$S$9990,15)</f>
        <v>1.98</v>
      </c>
      <c r="P403" s="15">
        <f>VLOOKUP($A403,'MG Universe'!$A$2:$S$9990,16)</f>
        <v>-3.66</v>
      </c>
      <c r="Q403" s="16">
        <f>VLOOKUP($A403,'MG Universe'!$A$2:$S$9990,17)</f>
        <v>8.72E-2</v>
      </c>
      <c r="R403" s="80">
        <f>VLOOKUP($A403,'MG Universe'!$A$2:$S$9990,18)</f>
        <v>8</v>
      </c>
      <c r="S403" s="15">
        <f>VLOOKUP($A403,'MG Universe'!$A$2:$V$9990,19)</f>
        <v>59.56</v>
      </c>
      <c r="T403" s="15">
        <f>VLOOKUP($A403,'MG Universe'!$A$2:$V$9990,20)</f>
        <v>20284225044</v>
      </c>
      <c r="U403" s="15" t="str">
        <f>VLOOKUP($A403,'MG Universe'!$A$2:$V$9990,21)</f>
        <v>Large</v>
      </c>
      <c r="V403" s="15" t="str">
        <f>VLOOKUP($A403,'MG Universe'!$A$2:$V$9990,22)</f>
        <v>Machinery</v>
      </c>
    </row>
    <row r="404" spans="1:22" ht="15.75" thickBot="1" x14ac:dyDescent="0.3">
      <c r="A404" s="119" t="s">
        <v>1838</v>
      </c>
      <c r="B404" s="12" t="str">
        <f>VLOOKUP($A404,'MG Universe'!$A$2:$S$9990,2)</f>
        <v>Rockwell Automation</v>
      </c>
      <c r="C404" s="12" t="str">
        <f>VLOOKUP($A404,'MG Universe'!$A$2:$S$9990,3)</f>
        <v>C-</v>
      </c>
      <c r="D404" s="12" t="str">
        <f>VLOOKUP($A404,'MG Universe'!$A$2:$S$9990,4)</f>
        <v>E</v>
      </c>
      <c r="E404" s="12" t="str">
        <f>VLOOKUP($A404,'MG Universe'!$A$2:$S$9990,5)</f>
        <v>O</v>
      </c>
      <c r="F404" s="13" t="str">
        <f>VLOOKUP($A404,'MG Universe'!$A$2:$S$9990,6)</f>
        <v>EO</v>
      </c>
      <c r="G404" s="77">
        <f>VLOOKUP($A404,'MG Universe'!$A$2:$S$9990,7)</f>
        <v>43197</v>
      </c>
      <c r="H404" s="15">
        <f>VLOOKUP($A404,'MG Universe'!$A$2:$S$9990,8)</f>
        <v>102.66</v>
      </c>
      <c r="I404" s="15">
        <f>VLOOKUP($A404,'MG Universe'!$A$2:$S$9990,9)</f>
        <v>6.54</v>
      </c>
      <c r="J404" s="15">
        <f>VLOOKUP($A404,'MG Universe'!$A$2:$S$9990,10)</f>
        <v>169.68</v>
      </c>
      <c r="K404" s="16">
        <f>VLOOKUP($A404,'MG Universe'!$A$2:$S$9990,11)</f>
        <v>1.6528</v>
      </c>
      <c r="L404" s="78">
        <f>VLOOKUP($A404,'MG Universe'!$A$2:$S$9990,12)</f>
        <v>25.94</v>
      </c>
      <c r="M404" s="16">
        <f>VLOOKUP($A404,'MG Universe'!$A$2:$S$9990,13)</f>
        <v>1.7899999999999999E-2</v>
      </c>
      <c r="N404" s="79">
        <f>VLOOKUP($A404,'MG Universe'!$A$2:$S$9990,14)</f>
        <v>1.4</v>
      </c>
      <c r="O404" s="79">
        <f>VLOOKUP($A404,'MG Universe'!$A$2:$S$9990,15)</f>
        <v>1.98</v>
      </c>
      <c r="P404" s="15">
        <f>VLOOKUP($A404,'MG Universe'!$A$2:$S$9990,16)</f>
        <v>-3.66</v>
      </c>
      <c r="Q404" s="16">
        <f>VLOOKUP($A404,'MG Universe'!$A$2:$S$9990,17)</f>
        <v>8.72E-2</v>
      </c>
      <c r="R404" s="80">
        <f>VLOOKUP($A404,'MG Universe'!$A$2:$S$9990,18)</f>
        <v>8</v>
      </c>
      <c r="S404" s="15">
        <f>VLOOKUP($A404,'MG Universe'!$A$2:$V$9990,19)</f>
        <v>59.56</v>
      </c>
      <c r="T404" s="15">
        <f>VLOOKUP($A404,'MG Universe'!$A$2:$V$9990,20)</f>
        <v>20284225044</v>
      </c>
      <c r="U404" s="15" t="str">
        <f>VLOOKUP($A404,'MG Universe'!$A$2:$V$9990,21)</f>
        <v>Large</v>
      </c>
      <c r="V404" s="15" t="str">
        <f>VLOOKUP($A404,'MG Universe'!$A$2:$V$9990,22)</f>
        <v>Machinery</v>
      </c>
    </row>
    <row r="405" spans="1:22" ht="15.75" thickBot="1" x14ac:dyDescent="0.3">
      <c r="A405" s="119" t="s">
        <v>1267</v>
      </c>
      <c r="B405" s="12" t="str">
        <f>VLOOKUP($A405,'MG Universe'!$A$2:$S$9990,2)</f>
        <v>Roper Technologies Inc</v>
      </c>
      <c r="C405" s="12" t="str">
        <f>VLOOKUP($A405,'MG Universe'!$A$2:$S$9990,3)</f>
        <v>F</v>
      </c>
      <c r="D405" s="12" t="str">
        <f>VLOOKUP($A405,'MG Universe'!$A$2:$S$9990,4)</f>
        <v>S</v>
      </c>
      <c r="E405" s="12" t="str">
        <f>VLOOKUP($A405,'MG Universe'!$A$2:$S$9990,5)</f>
        <v>O</v>
      </c>
      <c r="F405" s="13" t="str">
        <f>VLOOKUP($A405,'MG Universe'!$A$2:$S$9990,6)</f>
        <v>SO</v>
      </c>
      <c r="G405" s="77">
        <f>VLOOKUP($A405,'MG Universe'!$A$2:$S$9990,7)</f>
        <v>43196</v>
      </c>
      <c r="H405" s="15">
        <f>VLOOKUP($A405,'MG Universe'!$A$2:$S$9990,8)</f>
        <v>243.39</v>
      </c>
      <c r="I405" s="15">
        <f>VLOOKUP($A405,'MG Universe'!$A$2:$S$9990,9)</f>
        <v>8.77</v>
      </c>
      <c r="J405" s="15">
        <f>VLOOKUP($A405,'MG Universe'!$A$2:$S$9990,10)</f>
        <v>293.13</v>
      </c>
      <c r="K405" s="16">
        <f>VLOOKUP($A405,'MG Universe'!$A$2:$S$9990,11)</f>
        <v>1.2043999999999999</v>
      </c>
      <c r="L405" s="78">
        <f>VLOOKUP($A405,'MG Universe'!$A$2:$S$9990,12)</f>
        <v>33.42</v>
      </c>
      <c r="M405" s="16">
        <f>VLOOKUP($A405,'MG Universe'!$A$2:$S$9990,13)</f>
        <v>3.5999999999999999E-3</v>
      </c>
      <c r="N405" s="79">
        <f>VLOOKUP($A405,'MG Universe'!$A$2:$S$9990,14)</f>
        <v>1.1000000000000001</v>
      </c>
      <c r="O405" s="79">
        <f>VLOOKUP($A405,'MG Universe'!$A$2:$S$9990,15)</f>
        <v>0.87</v>
      </c>
      <c r="P405" s="15">
        <f>VLOOKUP($A405,'MG Universe'!$A$2:$S$9990,16)</f>
        <v>-54.8</v>
      </c>
      <c r="Q405" s="16">
        <f>VLOOKUP($A405,'MG Universe'!$A$2:$S$9990,17)</f>
        <v>0.1246</v>
      </c>
      <c r="R405" s="80">
        <f>VLOOKUP($A405,'MG Universe'!$A$2:$S$9990,18)</f>
        <v>0</v>
      </c>
      <c r="S405" s="15">
        <f>VLOOKUP($A405,'MG Universe'!$A$2:$V$9990,19)</f>
        <v>128.21</v>
      </c>
      <c r="T405" s="15">
        <f>VLOOKUP($A405,'MG Universe'!$A$2:$V$9990,20)</f>
        <v>30318729535</v>
      </c>
      <c r="U405" s="15" t="str">
        <f>VLOOKUP($A405,'MG Universe'!$A$2:$V$9990,21)</f>
        <v>Large</v>
      </c>
      <c r="V405" s="15" t="str">
        <f>VLOOKUP($A405,'MG Universe'!$A$2:$V$9990,22)</f>
        <v>Machinery</v>
      </c>
    </row>
    <row r="406" spans="1:22" ht="15.75" thickBot="1" x14ac:dyDescent="0.3">
      <c r="A406" s="119" t="s">
        <v>1269</v>
      </c>
      <c r="B406" s="12" t="str">
        <f>VLOOKUP($A406,'MG Universe'!$A$2:$S$9990,2)</f>
        <v>Ross Stores, Inc.</v>
      </c>
      <c r="C406" s="12" t="str">
        <f>VLOOKUP($A406,'MG Universe'!$A$2:$S$9990,3)</f>
        <v>B-</v>
      </c>
      <c r="D406" s="12" t="str">
        <f>VLOOKUP($A406,'MG Universe'!$A$2:$S$9990,4)</f>
        <v>E</v>
      </c>
      <c r="E406" s="12" t="str">
        <f>VLOOKUP($A406,'MG Universe'!$A$2:$S$9990,5)</f>
        <v>F</v>
      </c>
      <c r="F406" s="13" t="str">
        <f>VLOOKUP($A406,'MG Universe'!$A$2:$S$9990,6)</f>
        <v>EF</v>
      </c>
      <c r="G406" s="77">
        <f>VLOOKUP($A406,'MG Universe'!$A$2:$S$9990,7)</f>
        <v>43468</v>
      </c>
      <c r="H406" s="15">
        <f>VLOOKUP($A406,'MG Universe'!$A$2:$S$9990,8)</f>
        <v>108.54</v>
      </c>
      <c r="I406" s="15">
        <f>VLOOKUP($A406,'MG Universe'!$A$2:$S$9990,9)</f>
        <v>3.36</v>
      </c>
      <c r="J406" s="15">
        <f>VLOOKUP($A406,'MG Universe'!$A$2:$S$9990,10)</f>
        <v>92.34</v>
      </c>
      <c r="K406" s="16">
        <f>VLOOKUP($A406,'MG Universe'!$A$2:$S$9990,11)</f>
        <v>0.85070000000000001</v>
      </c>
      <c r="L406" s="78">
        <f>VLOOKUP($A406,'MG Universe'!$A$2:$S$9990,12)</f>
        <v>27.48</v>
      </c>
      <c r="M406" s="16">
        <f>VLOOKUP($A406,'MG Universe'!$A$2:$S$9990,13)</f>
        <v>6.8999999999999999E-3</v>
      </c>
      <c r="N406" s="79">
        <f>VLOOKUP($A406,'MG Universe'!$A$2:$S$9990,14)</f>
        <v>0.9</v>
      </c>
      <c r="O406" s="79">
        <f>VLOOKUP($A406,'MG Universe'!$A$2:$S$9990,15)</f>
        <v>1.61</v>
      </c>
      <c r="P406" s="15">
        <f>VLOOKUP($A406,'MG Universe'!$A$2:$S$9990,16)</f>
        <v>1.55</v>
      </c>
      <c r="Q406" s="16">
        <f>VLOOKUP($A406,'MG Universe'!$A$2:$S$9990,17)</f>
        <v>9.4899999999999998E-2</v>
      </c>
      <c r="R406" s="80">
        <f>VLOOKUP($A406,'MG Universe'!$A$2:$S$9990,18)</f>
        <v>20</v>
      </c>
      <c r="S406" s="15">
        <f>VLOOKUP($A406,'MG Universe'!$A$2:$V$9990,19)</f>
        <v>27.22</v>
      </c>
      <c r="T406" s="15">
        <f>VLOOKUP($A406,'MG Universe'!$A$2:$V$9990,20)</f>
        <v>34220186902</v>
      </c>
      <c r="U406" s="15" t="str">
        <f>VLOOKUP($A406,'MG Universe'!$A$2:$V$9990,21)</f>
        <v>Large</v>
      </c>
      <c r="V406" s="15" t="str">
        <f>VLOOKUP($A406,'MG Universe'!$A$2:$V$9990,22)</f>
        <v>Retail</v>
      </c>
    </row>
    <row r="407" spans="1:22" ht="15.75" thickBot="1" x14ac:dyDescent="0.3">
      <c r="A407" s="119" t="s">
        <v>1273</v>
      </c>
      <c r="B407" s="12" t="str">
        <f>VLOOKUP($A407,'MG Universe'!$A$2:$S$9990,2)</f>
        <v>Republic Services, Inc.</v>
      </c>
      <c r="C407" s="12" t="str">
        <f>VLOOKUP($A407,'MG Universe'!$A$2:$S$9990,3)</f>
        <v>D+</v>
      </c>
      <c r="D407" s="12" t="str">
        <f>VLOOKUP($A407,'MG Universe'!$A$2:$S$9990,4)</f>
        <v>S</v>
      </c>
      <c r="E407" s="12" t="str">
        <f>VLOOKUP($A407,'MG Universe'!$A$2:$S$9990,5)</f>
        <v>F</v>
      </c>
      <c r="F407" s="13" t="str">
        <f>VLOOKUP($A407,'MG Universe'!$A$2:$S$9990,6)</f>
        <v>SF</v>
      </c>
      <c r="G407" s="77">
        <f>VLOOKUP($A407,'MG Universe'!$A$2:$S$9990,7)</f>
        <v>43228</v>
      </c>
      <c r="H407" s="15">
        <f>VLOOKUP($A407,'MG Universe'!$A$2:$S$9990,8)</f>
        <v>85.52</v>
      </c>
      <c r="I407" s="15">
        <f>VLOOKUP($A407,'MG Universe'!$A$2:$S$9990,9)</f>
        <v>2.73</v>
      </c>
      <c r="J407" s="15">
        <f>VLOOKUP($A407,'MG Universe'!$A$2:$S$9990,10)</f>
        <v>77.73</v>
      </c>
      <c r="K407" s="16">
        <f>VLOOKUP($A407,'MG Universe'!$A$2:$S$9990,11)</f>
        <v>0.90890000000000004</v>
      </c>
      <c r="L407" s="78">
        <f>VLOOKUP($A407,'MG Universe'!$A$2:$S$9990,12)</f>
        <v>28.47</v>
      </c>
      <c r="M407" s="16">
        <f>VLOOKUP($A407,'MG Universe'!$A$2:$S$9990,13)</f>
        <v>1.7100000000000001E-2</v>
      </c>
      <c r="N407" s="79">
        <f>VLOOKUP($A407,'MG Universe'!$A$2:$S$9990,14)</f>
        <v>0.6</v>
      </c>
      <c r="O407" s="79">
        <f>VLOOKUP($A407,'MG Universe'!$A$2:$S$9990,15)</f>
        <v>0.53</v>
      </c>
      <c r="P407" s="15">
        <f>VLOOKUP($A407,'MG Universe'!$A$2:$S$9990,16)</f>
        <v>-35.65</v>
      </c>
      <c r="Q407" s="16">
        <f>VLOOKUP($A407,'MG Universe'!$A$2:$S$9990,17)</f>
        <v>9.9900000000000003E-2</v>
      </c>
      <c r="R407" s="80">
        <f>VLOOKUP($A407,'MG Universe'!$A$2:$S$9990,18)</f>
        <v>15</v>
      </c>
      <c r="S407" s="15">
        <f>VLOOKUP($A407,'MG Universe'!$A$2:$V$9990,19)</f>
        <v>39.840000000000003</v>
      </c>
      <c r="T407" s="15">
        <f>VLOOKUP($A407,'MG Universe'!$A$2:$V$9990,20)</f>
        <v>25228873827</v>
      </c>
      <c r="U407" s="15" t="str">
        <f>VLOOKUP($A407,'MG Universe'!$A$2:$V$9990,21)</f>
        <v>Large</v>
      </c>
      <c r="V407" s="15" t="str">
        <f>VLOOKUP($A407,'MG Universe'!$A$2:$V$9990,22)</f>
        <v>Environmental</v>
      </c>
    </row>
    <row r="408" spans="1:22" ht="15.75" thickBot="1" x14ac:dyDescent="0.3">
      <c r="A408" s="119" t="s">
        <v>1275</v>
      </c>
      <c r="B408" s="12" t="str">
        <f>VLOOKUP($A408,'MG Universe'!$A$2:$S$9990,2)</f>
        <v>Raytheon Company</v>
      </c>
      <c r="C408" s="12" t="str">
        <f>VLOOKUP($A408,'MG Universe'!$A$2:$S$9990,3)</f>
        <v>C</v>
      </c>
      <c r="D408" s="12" t="str">
        <f>VLOOKUP($A408,'MG Universe'!$A$2:$S$9990,4)</f>
        <v>E</v>
      </c>
      <c r="E408" s="12" t="str">
        <f>VLOOKUP($A408,'MG Universe'!$A$2:$S$9990,5)</f>
        <v>O</v>
      </c>
      <c r="F408" s="13" t="str">
        <f>VLOOKUP($A408,'MG Universe'!$A$2:$S$9990,6)</f>
        <v>EO</v>
      </c>
      <c r="G408" s="77">
        <f>VLOOKUP($A408,'MG Universe'!$A$2:$S$9990,7)</f>
        <v>43276</v>
      </c>
      <c r="H408" s="15">
        <f>VLOOKUP($A408,'MG Universe'!$A$2:$S$9990,8)</f>
        <v>139.59</v>
      </c>
      <c r="I408" s="15">
        <f>VLOOKUP($A408,'MG Universe'!$A$2:$S$9990,9)</f>
        <v>8.0299999999999994</v>
      </c>
      <c r="J408" s="15">
        <f>VLOOKUP($A408,'MG Universe'!$A$2:$S$9990,10)</f>
        <v>174.65</v>
      </c>
      <c r="K408" s="16">
        <f>VLOOKUP($A408,'MG Universe'!$A$2:$S$9990,11)</f>
        <v>1.2512000000000001</v>
      </c>
      <c r="L408" s="78">
        <f>VLOOKUP($A408,'MG Universe'!$A$2:$S$9990,12)</f>
        <v>21.75</v>
      </c>
      <c r="M408" s="16">
        <f>VLOOKUP($A408,'MG Universe'!$A$2:$S$9990,13)</f>
        <v>1.83E-2</v>
      </c>
      <c r="N408" s="79">
        <f>VLOOKUP($A408,'MG Universe'!$A$2:$S$9990,14)</f>
        <v>1</v>
      </c>
      <c r="O408" s="79">
        <f>VLOOKUP($A408,'MG Universe'!$A$2:$S$9990,15)</f>
        <v>1.62</v>
      </c>
      <c r="P408" s="15">
        <f>VLOOKUP($A408,'MG Universe'!$A$2:$S$9990,16)</f>
        <v>-32.200000000000003</v>
      </c>
      <c r="Q408" s="16">
        <f>VLOOKUP($A408,'MG Universe'!$A$2:$S$9990,17)</f>
        <v>6.6199999999999995E-2</v>
      </c>
      <c r="R408" s="80">
        <f>VLOOKUP($A408,'MG Universe'!$A$2:$S$9990,18)</f>
        <v>13</v>
      </c>
      <c r="S408" s="15">
        <f>VLOOKUP($A408,'MG Universe'!$A$2:$V$9990,19)</f>
        <v>87.34</v>
      </c>
      <c r="T408" s="15">
        <f>VLOOKUP($A408,'MG Universe'!$A$2:$V$9990,20)</f>
        <v>49701371313</v>
      </c>
      <c r="U408" s="15" t="str">
        <f>VLOOKUP($A408,'MG Universe'!$A$2:$V$9990,21)</f>
        <v>Large</v>
      </c>
      <c r="V408" s="15" t="str">
        <f>VLOOKUP($A408,'MG Universe'!$A$2:$V$9990,22)</f>
        <v>Defense</v>
      </c>
    </row>
    <row r="409" spans="1:22" ht="15.75" thickBot="1" x14ac:dyDescent="0.3">
      <c r="A409" s="119" t="s">
        <v>1285</v>
      </c>
      <c r="B409" s="12" t="str">
        <f>VLOOKUP($A409,'MG Universe'!$A$2:$S$9990,2)</f>
        <v>SBA Communications Corporation</v>
      </c>
      <c r="C409" s="12" t="str">
        <f>VLOOKUP($A409,'MG Universe'!$A$2:$S$9990,3)</f>
        <v>F</v>
      </c>
      <c r="D409" s="12" t="str">
        <f>VLOOKUP($A409,'MG Universe'!$A$2:$S$9990,4)</f>
        <v>S</v>
      </c>
      <c r="E409" s="12" t="str">
        <f>VLOOKUP($A409,'MG Universe'!$A$2:$S$9990,5)</f>
        <v>O</v>
      </c>
      <c r="F409" s="13" t="str">
        <f>VLOOKUP($A409,'MG Universe'!$A$2:$S$9990,6)</f>
        <v>SO</v>
      </c>
      <c r="G409" s="77">
        <f>VLOOKUP($A409,'MG Universe'!$A$2:$S$9990,7)</f>
        <v>43469</v>
      </c>
      <c r="H409" s="15">
        <f>VLOOKUP($A409,'MG Universe'!$A$2:$S$9990,8)</f>
        <v>7.03</v>
      </c>
      <c r="I409" s="15">
        <f>VLOOKUP($A409,'MG Universe'!$A$2:$S$9990,9)</f>
        <v>0.18</v>
      </c>
      <c r="J409" s="15">
        <f>VLOOKUP($A409,'MG Universe'!$A$2:$S$9990,10)</f>
        <v>182.46</v>
      </c>
      <c r="K409" s="16">
        <f>VLOOKUP($A409,'MG Universe'!$A$2:$S$9990,11)</f>
        <v>25.954499999999999</v>
      </c>
      <c r="L409" s="78">
        <f>VLOOKUP($A409,'MG Universe'!$A$2:$S$9990,12)</f>
        <v>1013.67</v>
      </c>
      <c r="M409" s="16">
        <f>VLOOKUP($A409,'MG Universe'!$A$2:$S$9990,13)</f>
        <v>0</v>
      </c>
      <c r="N409" s="79">
        <f>VLOOKUP($A409,'MG Universe'!$A$2:$S$9990,14)</f>
        <v>0.8</v>
      </c>
      <c r="O409" s="79">
        <f>VLOOKUP($A409,'MG Universe'!$A$2:$S$9990,15)</f>
        <v>1.23</v>
      </c>
      <c r="P409" s="15">
        <f>VLOOKUP($A409,'MG Universe'!$A$2:$S$9990,16)</f>
        <v>-86.39</v>
      </c>
      <c r="Q409" s="16">
        <f>VLOOKUP($A409,'MG Universe'!$A$2:$S$9990,17)</f>
        <v>5.0258000000000003</v>
      </c>
      <c r="R409" s="80">
        <f>VLOOKUP($A409,'MG Universe'!$A$2:$S$9990,18)</f>
        <v>0</v>
      </c>
      <c r="S409" s="15">
        <f>VLOOKUP($A409,'MG Universe'!$A$2:$V$9990,19)</f>
        <v>0</v>
      </c>
      <c r="T409" s="15">
        <f>VLOOKUP($A409,'MG Universe'!$A$2:$V$9990,20)</f>
        <v>20676623404</v>
      </c>
      <c r="U409" s="15" t="str">
        <f>VLOOKUP($A409,'MG Universe'!$A$2:$V$9990,21)</f>
        <v>Large</v>
      </c>
      <c r="V409" s="15" t="str">
        <f>VLOOKUP($A409,'MG Universe'!$A$2:$V$9990,22)</f>
        <v>Telecom</v>
      </c>
    </row>
    <row r="410" spans="1:22" ht="15.75" thickBot="1" x14ac:dyDescent="0.3">
      <c r="A410" s="119" t="s">
        <v>1293</v>
      </c>
      <c r="B410" s="12" t="str">
        <f>VLOOKUP($A410,'MG Universe'!$A$2:$S$9990,2)</f>
        <v>Starbucks Corporation</v>
      </c>
      <c r="C410" s="12" t="str">
        <f>VLOOKUP($A410,'MG Universe'!$A$2:$S$9990,3)</f>
        <v>B-</v>
      </c>
      <c r="D410" s="12" t="str">
        <f>VLOOKUP($A410,'MG Universe'!$A$2:$S$9990,4)</f>
        <v>E</v>
      </c>
      <c r="E410" s="12" t="str">
        <f>VLOOKUP($A410,'MG Universe'!$A$2:$S$9990,5)</f>
        <v>U</v>
      </c>
      <c r="F410" s="13" t="str">
        <f>VLOOKUP($A410,'MG Universe'!$A$2:$S$9990,6)</f>
        <v>EU</v>
      </c>
      <c r="G410" s="77">
        <f>VLOOKUP($A410,'MG Universe'!$A$2:$S$9990,7)</f>
        <v>43483</v>
      </c>
      <c r="H410" s="15">
        <f>VLOOKUP($A410,'MG Universe'!$A$2:$S$9990,8)</f>
        <v>96.22</v>
      </c>
      <c r="I410" s="15">
        <f>VLOOKUP($A410,'MG Universe'!$A$2:$S$9990,9)</f>
        <v>2.5</v>
      </c>
      <c r="J410" s="15">
        <f>VLOOKUP($A410,'MG Universe'!$A$2:$S$9990,10)</f>
        <v>67.58</v>
      </c>
      <c r="K410" s="16">
        <f>VLOOKUP($A410,'MG Universe'!$A$2:$S$9990,11)</f>
        <v>0.70230000000000004</v>
      </c>
      <c r="L410" s="78">
        <f>VLOOKUP($A410,'MG Universe'!$A$2:$S$9990,12)</f>
        <v>27.03</v>
      </c>
      <c r="M410" s="16">
        <f>VLOOKUP($A410,'MG Universe'!$A$2:$S$9990,13)</f>
        <v>1.8599999999999998E-2</v>
      </c>
      <c r="N410" s="79">
        <f>VLOOKUP($A410,'MG Universe'!$A$2:$S$9990,14)</f>
        <v>0.5</v>
      </c>
      <c r="O410" s="79">
        <f>VLOOKUP($A410,'MG Universe'!$A$2:$S$9990,15)</f>
        <v>2.2000000000000002</v>
      </c>
      <c r="P410" s="15">
        <f>VLOOKUP($A410,'MG Universe'!$A$2:$S$9990,16)</f>
        <v>-7.78</v>
      </c>
      <c r="Q410" s="16">
        <f>VLOOKUP($A410,'MG Universe'!$A$2:$S$9990,17)</f>
        <v>9.2700000000000005E-2</v>
      </c>
      <c r="R410" s="80">
        <f>VLOOKUP($A410,'MG Universe'!$A$2:$S$9990,18)</f>
        <v>9</v>
      </c>
      <c r="S410" s="15">
        <f>VLOOKUP($A410,'MG Universe'!$A$2:$V$9990,19)</f>
        <v>7.23</v>
      </c>
      <c r="T410" s="15">
        <f>VLOOKUP($A410,'MG Universe'!$A$2:$V$9990,20)</f>
        <v>84042490277</v>
      </c>
      <c r="U410" s="15" t="str">
        <f>VLOOKUP($A410,'MG Universe'!$A$2:$V$9990,21)</f>
        <v>Large</v>
      </c>
      <c r="V410" s="15" t="str">
        <f>VLOOKUP($A410,'MG Universe'!$A$2:$V$9990,22)</f>
        <v>Restaurants</v>
      </c>
    </row>
    <row r="411" spans="1:22" ht="15.75" thickBot="1" x14ac:dyDescent="0.3">
      <c r="A411" s="119" t="s">
        <v>1297</v>
      </c>
      <c r="B411" s="12" t="str">
        <f>VLOOKUP($A411,'MG Universe'!$A$2:$S$9990,2)</f>
        <v>Charles Schwab Corporation Common Stock</v>
      </c>
      <c r="C411" s="12" t="str">
        <f>VLOOKUP($A411,'MG Universe'!$A$2:$S$9990,3)</f>
        <v>C+</v>
      </c>
      <c r="D411" s="12" t="str">
        <f>VLOOKUP($A411,'MG Universe'!$A$2:$S$9990,4)</f>
        <v>E</v>
      </c>
      <c r="E411" s="12" t="str">
        <f>VLOOKUP($A411,'MG Universe'!$A$2:$S$9990,5)</f>
        <v>U</v>
      </c>
      <c r="F411" s="13" t="str">
        <f>VLOOKUP($A411,'MG Universe'!$A$2:$S$9990,6)</f>
        <v>EU</v>
      </c>
      <c r="G411" s="77">
        <f>VLOOKUP($A411,'MG Universe'!$A$2:$S$9990,7)</f>
        <v>43263</v>
      </c>
      <c r="H411" s="15">
        <f>VLOOKUP($A411,'MG Universe'!$A$2:$S$9990,8)</f>
        <v>63.6</v>
      </c>
      <c r="I411" s="15">
        <f>VLOOKUP($A411,'MG Universe'!$A$2:$S$9990,9)</f>
        <v>1.65</v>
      </c>
      <c r="J411" s="15">
        <f>VLOOKUP($A411,'MG Universe'!$A$2:$S$9990,10)</f>
        <v>47.2</v>
      </c>
      <c r="K411" s="16">
        <f>VLOOKUP($A411,'MG Universe'!$A$2:$S$9990,11)</f>
        <v>0.74209999999999998</v>
      </c>
      <c r="L411" s="78">
        <f>VLOOKUP($A411,'MG Universe'!$A$2:$S$9990,12)</f>
        <v>28.61</v>
      </c>
      <c r="M411" s="16">
        <f>VLOOKUP($A411,'MG Universe'!$A$2:$S$9990,13)</f>
        <v>6.7999999999999996E-3</v>
      </c>
      <c r="N411" s="79">
        <f>VLOOKUP($A411,'MG Universe'!$A$2:$S$9990,14)</f>
        <v>1.4</v>
      </c>
      <c r="O411" s="79" t="str">
        <f>VLOOKUP($A411,'MG Universe'!$A$2:$S$9990,15)</f>
        <v>N/A</v>
      </c>
      <c r="P411" s="15" t="str">
        <f>VLOOKUP($A411,'MG Universe'!$A$2:$S$9990,16)</f>
        <v>N/A</v>
      </c>
      <c r="Q411" s="16">
        <f>VLOOKUP($A411,'MG Universe'!$A$2:$S$9990,17)</f>
        <v>0.10050000000000001</v>
      </c>
      <c r="R411" s="80">
        <f>VLOOKUP($A411,'MG Universe'!$A$2:$S$9990,18)</f>
        <v>2</v>
      </c>
      <c r="S411" s="15">
        <f>VLOOKUP($A411,'MG Universe'!$A$2:$V$9990,19)</f>
        <v>24.49</v>
      </c>
      <c r="T411" s="15">
        <f>VLOOKUP($A411,'MG Universe'!$A$2:$V$9990,20)</f>
        <v>63741335430</v>
      </c>
      <c r="U411" s="15" t="str">
        <f>VLOOKUP($A411,'MG Universe'!$A$2:$V$9990,21)</f>
        <v>Large</v>
      </c>
      <c r="V411" s="15" t="str">
        <f>VLOOKUP($A411,'MG Universe'!$A$2:$V$9990,22)</f>
        <v>Financial Services</v>
      </c>
    </row>
    <row r="412" spans="1:22" ht="15.75" thickBot="1" x14ac:dyDescent="0.3">
      <c r="A412" s="119" t="s">
        <v>1305</v>
      </c>
      <c r="B412" s="12" t="str">
        <f>VLOOKUP($A412,'MG Universe'!$A$2:$S$9990,2)</f>
        <v>Sealed Air Corp</v>
      </c>
      <c r="C412" s="12" t="str">
        <f>VLOOKUP($A412,'MG Universe'!$A$2:$S$9990,3)</f>
        <v>C-</v>
      </c>
      <c r="D412" s="12" t="str">
        <f>VLOOKUP($A412,'MG Universe'!$A$2:$S$9990,4)</f>
        <v>S</v>
      </c>
      <c r="E412" s="12" t="str">
        <f>VLOOKUP($A412,'MG Universe'!$A$2:$S$9990,5)</f>
        <v>U</v>
      </c>
      <c r="F412" s="13" t="str">
        <f>VLOOKUP($A412,'MG Universe'!$A$2:$S$9990,6)</f>
        <v>SU</v>
      </c>
      <c r="G412" s="77">
        <f>VLOOKUP($A412,'MG Universe'!$A$2:$S$9990,7)</f>
        <v>43210</v>
      </c>
      <c r="H412" s="15">
        <f>VLOOKUP($A412,'MG Universe'!$A$2:$S$9990,8)</f>
        <v>104.54</v>
      </c>
      <c r="I412" s="15">
        <f>VLOOKUP($A412,'MG Universe'!$A$2:$S$9990,9)</f>
        <v>2.72</v>
      </c>
      <c r="J412" s="15">
        <f>VLOOKUP($A412,'MG Universe'!$A$2:$S$9990,10)</f>
        <v>40.31</v>
      </c>
      <c r="K412" s="16">
        <f>VLOOKUP($A412,'MG Universe'!$A$2:$S$9990,11)</f>
        <v>0.3856</v>
      </c>
      <c r="L412" s="78">
        <f>VLOOKUP($A412,'MG Universe'!$A$2:$S$9990,12)</f>
        <v>14.82</v>
      </c>
      <c r="M412" s="16">
        <f>VLOOKUP($A412,'MG Universe'!$A$2:$S$9990,13)</f>
        <v>1.5900000000000001E-2</v>
      </c>
      <c r="N412" s="79">
        <f>VLOOKUP($A412,'MG Universe'!$A$2:$S$9990,14)</f>
        <v>1.1000000000000001</v>
      </c>
      <c r="O412" s="79">
        <f>VLOOKUP($A412,'MG Universe'!$A$2:$S$9990,15)</f>
        <v>1.35</v>
      </c>
      <c r="P412" s="15">
        <f>VLOOKUP($A412,'MG Universe'!$A$2:$S$9990,16)</f>
        <v>-18.440000000000001</v>
      </c>
      <c r="Q412" s="16">
        <f>VLOOKUP($A412,'MG Universe'!$A$2:$S$9990,17)</f>
        <v>3.1600000000000003E-2</v>
      </c>
      <c r="R412" s="80">
        <f>VLOOKUP($A412,'MG Universe'!$A$2:$S$9990,18)</f>
        <v>2</v>
      </c>
      <c r="S412" s="15">
        <f>VLOOKUP($A412,'MG Universe'!$A$2:$V$9990,19)</f>
        <v>6.91</v>
      </c>
      <c r="T412" s="15">
        <f>VLOOKUP($A412,'MG Universe'!$A$2:$V$9990,20)</f>
        <v>6325650996</v>
      </c>
      <c r="U412" s="15" t="str">
        <f>VLOOKUP($A412,'MG Universe'!$A$2:$V$9990,21)</f>
        <v>Mid</v>
      </c>
      <c r="V412" s="15" t="str">
        <f>VLOOKUP($A412,'MG Universe'!$A$2:$V$9990,22)</f>
        <v>Packaging</v>
      </c>
    </row>
    <row r="413" spans="1:22" ht="15.75" thickBot="1" x14ac:dyDescent="0.3">
      <c r="A413" s="119" t="s">
        <v>1322</v>
      </c>
      <c r="B413" s="12" t="str">
        <f>VLOOKUP($A413,'MG Universe'!$A$2:$S$9990,2)</f>
        <v>Sherwin-Williams Co</v>
      </c>
      <c r="C413" s="12" t="str">
        <f>VLOOKUP($A413,'MG Universe'!$A$2:$S$9990,3)</f>
        <v>C-</v>
      </c>
      <c r="D413" s="12" t="str">
        <f>VLOOKUP($A413,'MG Universe'!$A$2:$S$9990,4)</f>
        <v>S</v>
      </c>
      <c r="E413" s="12" t="str">
        <f>VLOOKUP($A413,'MG Universe'!$A$2:$S$9990,5)</f>
        <v>F</v>
      </c>
      <c r="F413" s="13" t="str">
        <f>VLOOKUP($A413,'MG Universe'!$A$2:$S$9990,6)</f>
        <v>SF</v>
      </c>
      <c r="G413" s="77">
        <f>VLOOKUP($A413,'MG Universe'!$A$2:$S$9990,7)</f>
        <v>43491</v>
      </c>
      <c r="H413" s="15">
        <f>VLOOKUP($A413,'MG Universe'!$A$2:$S$9990,8)</f>
        <v>545.08000000000004</v>
      </c>
      <c r="I413" s="15">
        <f>VLOOKUP($A413,'MG Universe'!$A$2:$S$9990,9)</f>
        <v>14.16</v>
      </c>
      <c r="J413" s="15">
        <f>VLOOKUP($A413,'MG Universe'!$A$2:$S$9990,10)</f>
        <v>418.96</v>
      </c>
      <c r="K413" s="16">
        <f>VLOOKUP($A413,'MG Universe'!$A$2:$S$9990,11)</f>
        <v>0.76859999999999995</v>
      </c>
      <c r="L413" s="78">
        <f>VLOOKUP($A413,'MG Universe'!$A$2:$S$9990,12)</f>
        <v>29.59</v>
      </c>
      <c r="M413" s="16">
        <f>VLOOKUP($A413,'MG Universe'!$A$2:$S$9990,13)</f>
        <v>8.0999999999999996E-3</v>
      </c>
      <c r="N413" s="79">
        <f>VLOOKUP($A413,'MG Universe'!$A$2:$S$9990,14)</f>
        <v>1.3</v>
      </c>
      <c r="O413" s="79">
        <f>VLOOKUP($A413,'MG Universe'!$A$2:$S$9990,15)</f>
        <v>1.04</v>
      </c>
      <c r="P413" s="15">
        <f>VLOOKUP($A413,'MG Universe'!$A$2:$S$9990,16)</f>
        <v>-115.29</v>
      </c>
      <c r="Q413" s="16">
        <f>VLOOKUP($A413,'MG Universe'!$A$2:$S$9990,17)</f>
        <v>0.10539999999999999</v>
      </c>
      <c r="R413" s="80">
        <f>VLOOKUP($A413,'MG Universe'!$A$2:$S$9990,18)</f>
        <v>20</v>
      </c>
      <c r="S413" s="15">
        <f>VLOOKUP($A413,'MG Universe'!$A$2:$V$9990,19)</f>
        <v>111.82</v>
      </c>
      <c r="T413" s="15">
        <f>VLOOKUP($A413,'MG Universe'!$A$2:$V$9990,20)</f>
        <v>39225682227</v>
      </c>
      <c r="U413" s="15" t="str">
        <f>VLOOKUP($A413,'MG Universe'!$A$2:$V$9990,21)</f>
        <v>Large</v>
      </c>
      <c r="V413" s="15" t="str">
        <f>VLOOKUP($A413,'MG Universe'!$A$2:$V$9990,22)</f>
        <v>Construction</v>
      </c>
    </row>
    <row r="414" spans="1:22" ht="15.75" thickBot="1" x14ac:dyDescent="0.3">
      <c r="A414" s="119" t="s">
        <v>1328</v>
      </c>
      <c r="B414" s="12" t="str">
        <f>VLOOKUP($A414,'MG Universe'!$A$2:$S$9990,2)</f>
        <v>SVB Financial Group</v>
      </c>
      <c r="C414" s="12" t="str">
        <f>VLOOKUP($A414,'MG Universe'!$A$2:$S$9990,3)</f>
        <v>D+</v>
      </c>
      <c r="D414" s="12" t="str">
        <f>VLOOKUP($A414,'MG Universe'!$A$2:$S$9990,4)</f>
        <v>S</v>
      </c>
      <c r="E414" s="12" t="str">
        <f>VLOOKUP($A414,'MG Universe'!$A$2:$S$9990,5)</f>
        <v>U</v>
      </c>
      <c r="F414" s="13" t="str">
        <f>VLOOKUP($A414,'MG Universe'!$A$2:$S$9990,6)</f>
        <v>SU</v>
      </c>
      <c r="G414" s="77">
        <f>VLOOKUP($A414,'MG Universe'!$A$2:$S$9990,7)</f>
        <v>43252</v>
      </c>
      <c r="H414" s="15">
        <f>VLOOKUP($A414,'MG Universe'!$A$2:$S$9990,8)</f>
        <v>374.55</v>
      </c>
      <c r="I414" s="15">
        <f>VLOOKUP($A414,'MG Universe'!$A$2:$S$9990,9)</f>
        <v>9.73</v>
      </c>
      <c r="J414" s="15">
        <f>VLOOKUP($A414,'MG Universe'!$A$2:$S$9990,10)</f>
        <v>239.56</v>
      </c>
      <c r="K414" s="16">
        <f>VLOOKUP($A414,'MG Universe'!$A$2:$S$9990,11)</f>
        <v>0.63959999999999995</v>
      </c>
      <c r="L414" s="78">
        <f>VLOOKUP($A414,'MG Universe'!$A$2:$S$9990,12)</f>
        <v>24.62</v>
      </c>
      <c r="M414" s="16">
        <f>VLOOKUP($A414,'MG Universe'!$A$2:$S$9990,13)</f>
        <v>0</v>
      </c>
      <c r="N414" s="79">
        <f>VLOOKUP($A414,'MG Universe'!$A$2:$S$9990,14)</f>
        <v>2.1</v>
      </c>
      <c r="O414" s="79" t="str">
        <f>VLOOKUP($A414,'MG Universe'!$A$2:$S$9990,15)</f>
        <v>N/A</v>
      </c>
      <c r="P414" s="15" t="str">
        <f>VLOOKUP($A414,'MG Universe'!$A$2:$S$9990,16)</f>
        <v>N/A</v>
      </c>
      <c r="Q414" s="16">
        <f>VLOOKUP($A414,'MG Universe'!$A$2:$S$9990,17)</f>
        <v>8.0600000000000005E-2</v>
      </c>
      <c r="R414" s="80">
        <f>VLOOKUP($A414,'MG Universe'!$A$2:$S$9990,18)</f>
        <v>0</v>
      </c>
      <c r="S414" s="15">
        <f>VLOOKUP($A414,'MG Universe'!$A$2:$V$9990,19)</f>
        <v>156.32</v>
      </c>
      <c r="T414" s="15">
        <f>VLOOKUP($A414,'MG Universe'!$A$2:$V$9990,20)</f>
        <v>12597619416</v>
      </c>
      <c r="U414" s="15" t="str">
        <f>VLOOKUP($A414,'MG Universe'!$A$2:$V$9990,21)</f>
        <v>Large</v>
      </c>
      <c r="V414" s="15" t="str">
        <f>VLOOKUP($A414,'MG Universe'!$A$2:$V$9990,22)</f>
        <v>Banks</v>
      </c>
    </row>
    <row r="415" spans="1:22" ht="15.75" thickBot="1" x14ac:dyDescent="0.3">
      <c r="A415" s="119" t="s">
        <v>1332</v>
      </c>
      <c r="B415" s="12" t="str">
        <f>VLOOKUP($A415,'MG Universe'!$A$2:$S$9990,2)</f>
        <v>J M Smucker Co</v>
      </c>
      <c r="C415" s="12" t="str">
        <f>VLOOKUP($A415,'MG Universe'!$A$2:$S$9990,3)</f>
        <v>A</v>
      </c>
      <c r="D415" s="12" t="str">
        <f>VLOOKUP($A415,'MG Universe'!$A$2:$S$9990,4)</f>
        <v>D</v>
      </c>
      <c r="E415" s="12" t="str">
        <f>VLOOKUP($A415,'MG Universe'!$A$2:$S$9990,5)</f>
        <v>U</v>
      </c>
      <c r="F415" s="13" t="str">
        <f>VLOOKUP($A415,'MG Universe'!$A$2:$S$9990,6)</f>
        <v>DU</v>
      </c>
      <c r="G415" s="77">
        <f>VLOOKUP($A415,'MG Universe'!$A$2:$S$9990,7)</f>
        <v>43241</v>
      </c>
      <c r="H415" s="15">
        <f>VLOOKUP($A415,'MG Universe'!$A$2:$S$9990,8)</f>
        <v>184.97</v>
      </c>
      <c r="I415" s="15">
        <f>VLOOKUP($A415,'MG Universe'!$A$2:$S$9990,9)</f>
        <v>7.39</v>
      </c>
      <c r="J415" s="15">
        <f>VLOOKUP($A415,'MG Universe'!$A$2:$S$9990,10)</f>
        <v>104.94</v>
      </c>
      <c r="K415" s="16">
        <f>VLOOKUP($A415,'MG Universe'!$A$2:$S$9990,11)</f>
        <v>0.56730000000000003</v>
      </c>
      <c r="L415" s="78">
        <f>VLOOKUP($A415,'MG Universe'!$A$2:$S$9990,12)</f>
        <v>14.2</v>
      </c>
      <c r="M415" s="16">
        <f>VLOOKUP($A415,'MG Universe'!$A$2:$S$9990,13)</f>
        <v>2.7799999999999998E-2</v>
      </c>
      <c r="N415" s="79">
        <f>VLOOKUP($A415,'MG Universe'!$A$2:$S$9990,14)</f>
        <v>0.6</v>
      </c>
      <c r="O415" s="79">
        <f>VLOOKUP($A415,'MG Universe'!$A$2:$S$9990,15)</f>
        <v>1.48</v>
      </c>
      <c r="P415" s="15">
        <f>VLOOKUP($A415,'MG Universe'!$A$2:$S$9990,16)</f>
        <v>-52.35</v>
      </c>
      <c r="Q415" s="16">
        <f>VLOOKUP($A415,'MG Universe'!$A$2:$S$9990,17)</f>
        <v>2.8500000000000001E-2</v>
      </c>
      <c r="R415" s="80">
        <f>VLOOKUP($A415,'MG Universe'!$A$2:$S$9990,18)</f>
        <v>15</v>
      </c>
      <c r="S415" s="15">
        <f>VLOOKUP($A415,'MG Universe'!$A$2:$V$9990,19)</f>
        <v>128.91</v>
      </c>
      <c r="T415" s="15">
        <f>VLOOKUP($A415,'MG Universe'!$A$2:$V$9990,20)</f>
        <v>11937764797</v>
      </c>
      <c r="U415" s="15" t="str">
        <f>VLOOKUP($A415,'MG Universe'!$A$2:$V$9990,21)</f>
        <v>Large</v>
      </c>
      <c r="V415" s="15" t="str">
        <f>VLOOKUP($A415,'MG Universe'!$A$2:$V$9990,22)</f>
        <v>Food Processing</v>
      </c>
    </row>
    <row r="416" spans="1:22" ht="15.75" thickBot="1" x14ac:dyDescent="0.3">
      <c r="A416" s="119" t="s">
        <v>1340</v>
      </c>
      <c r="B416" s="12" t="str">
        <f>VLOOKUP($A416,'MG Universe'!$A$2:$S$9990,2)</f>
        <v>Schlumberger Limited.</v>
      </c>
      <c r="C416" s="12" t="str">
        <f>VLOOKUP($A416,'MG Universe'!$A$2:$S$9990,3)</f>
        <v>D</v>
      </c>
      <c r="D416" s="12" t="str">
        <f>VLOOKUP($A416,'MG Universe'!$A$2:$S$9990,4)</f>
        <v>S</v>
      </c>
      <c r="E416" s="12" t="str">
        <f>VLOOKUP($A416,'MG Universe'!$A$2:$S$9990,5)</f>
        <v>O</v>
      </c>
      <c r="F416" s="13" t="str">
        <f>VLOOKUP($A416,'MG Universe'!$A$2:$S$9990,6)</f>
        <v>SO</v>
      </c>
      <c r="G416" s="77">
        <f>VLOOKUP($A416,'MG Universe'!$A$2:$S$9990,7)</f>
        <v>43278</v>
      </c>
      <c r="H416" s="15">
        <f>VLOOKUP($A416,'MG Universe'!$A$2:$S$9990,8)</f>
        <v>0</v>
      </c>
      <c r="I416" s="15">
        <f>VLOOKUP($A416,'MG Universe'!$A$2:$S$9990,9)</f>
        <v>0.56000000000000005</v>
      </c>
      <c r="J416" s="15">
        <f>VLOOKUP($A416,'MG Universe'!$A$2:$S$9990,10)</f>
        <v>44.6</v>
      </c>
      <c r="K416" s="16" t="str">
        <f>VLOOKUP($A416,'MG Universe'!$A$2:$S$9990,11)</f>
        <v>N/A</v>
      </c>
      <c r="L416" s="78">
        <f>VLOOKUP($A416,'MG Universe'!$A$2:$S$9990,12)</f>
        <v>79.64</v>
      </c>
      <c r="M416" s="16">
        <f>VLOOKUP($A416,'MG Universe'!$A$2:$S$9990,13)</f>
        <v>4.48E-2</v>
      </c>
      <c r="N416" s="79">
        <f>VLOOKUP($A416,'MG Universe'!$A$2:$S$9990,14)</f>
        <v>1.4</v>
      </c>
      <c r="O416" s="79">
        <f>VLOOKUP($A416,'MG Universe'!$A$2:$S$9990,15)</f>
        <v>1.1100000000000001</v>
      </c>
      <c r="P416" s="15">
        <f>VLOOKUP($A416,'MG Universe'!$A$2:$S$9990,16)</f>
        <v>-11.55</v>
      </c>
      <c r="Q416" s="16">
        <f>VLOOKUP($A416,'MG Universe'!$A$2:$S$9990,17)</f>
        <v>0.35570000000000002</v>
      </c>
      <c r="R416" s="80">
        <f>VLOOKUP($A416,'MG Universe'!$A$2:$S$9990,18)</f>
        <v>0</v>
      </c>
      <c r="S416" s="15">
        <f>VLOOKUP($A416,'MG Universe'!$A$2:$V$9990,19)</f>
        <v>32.840000000000003</v>
      </c>
      <c r="T416" s="15">
        <f>VLOOKUP($A416,'MG Universe'!$A$2:$V$9990,20)</f>
        <v>61680192289</v>
      </c>
      <c r="U416" s="15" t="str">
        <f>VLOOKUP($A416,'MG Universe'!$A$2:$V$9990,21)</f>
        <v>Large</v>
      </c>
      <c r="V416" s="15" t="str">
        <f>VLOOKUP($A416,'MG Universe'!$A$2:$V$9990,22)</f>
        <v>Oil &amp; Gas</v>
      </c>
    </row>
    <row r="417" spans="1:22" ht="15.75" thickBot="1" x14ac:dyDescent="0.3">
      <c r="A417" s="119" t="s">
        <v>1344</v>
      </c>
      <c r="B417" s="12" t="str">
        <f>VLOOKUP($A417,'MG Universe'!$A$2:$S$9990,2)</f>
        <v>SL Green Realty Corp</v>
      </c>
      <c r="C417" s="12" t="str">
        <f>VLOOKUP($A417,'MG Universe'!$A$2:$S$9990,3)</f>
        <v>D+</v>
      </c>
      <c r="D417" s="12" t="str">
        <f>VLOOKUP($A417,'MG Universe'!$A$2:$S$9990,4)</f>
        <v>S</v>
      </c>
      <c r="E417" s="12" t="str">
        <f>VLOOKUP($A417,'MG Universe'!$A$2:$S$9990,5)</f>
        <v>O</v>
      </c>
      <c r="F417" s="13" t="str">
        <f>VLOOKUP($A417,'MG Universe'!$A$2:$S$9990,6)</f>
        <v>SO</v>
      </c>
      <c r="G417" s="77">
        <f>VLOOKUP($A417,'MG Universe'!$A$2:$S$9990,7)</f>
        <v>43203</v>
      </c>
      <c r="H417" s="15">
        <f>VLOOKUP($A417,'MG Universe'!$A$2:$S$9990,8)</f>
        <v>0</v>
      </c>
      <c r="I417" s="15">
        <f>VLOOKUP($A417,'MG Universe'!$A$2:$S$9990,9)</f>
        <v>1.94</v>
      </c>
      <c r="J417" s="15">
        <f>VLOOKUP($A417,'MG Universe'!$A$2:$S$9990,10)</f>
        <v>92.81</v>
      </c>
      <c r="K417" s="16" t="str">
        <f>VLOOKUP($A417,'MG Universe'!$A$2:$S$9990,11)</f>
        <v>N/A</v>
      </c>
      <c r="L417" s="78">
        <f>VLOOKUP($A417,'MG Universe'!$A$2:$S$9990,12)</f>
        <v>47.84</v>
      </c>
      <c r="M417" s="16">
        <f>VLOOKUP($A417,'MG Universe'!$A$2:$S$9990,13)</f>
        <v>3.3799999999999997E-2</v>
      </c>
      <c r="N417" s="79">
        <f>VLOOKUP($A417,'MG Universe'!$A$2:$S$9990,14)</f>
        <v>1.3</v>
      </c>
      <c r="O417" s="79">
        <f>VLOOKUP($A417,'MG Universe'!$A$2:$S$9990,15)</f>
        <v>4.08</v>
      </c>
      <c r="P417" s="15">
        <f>VLOOKUP($A417,'MG Universe'!$A$2:$S$9990,16)</f>
        <v>-66.44</v>
      </c>
      <c r="Q417" s="16">
        <f>VLOOKUP($A417,'MG Universe'!$A$2:$S$9990,17)</f>
        <v>0.19670000000000001</v>
      </c>
      <c r="R417" s="80">
        <f>VLOOKUP($A417,'MG Universe'!$A$2:$S$9990,18)</f>
        <v>7</v>
      </c>
      <c r="S417" s="15">
        <f>VLOOKUP($A417,'MG Universe'!$A$2:$V$9990,19)</f>
        <v>48.11</v>
      </c>
      <c r="T417" s="15">
        <f>VLOOKUP($A417,'MG Universe'!$A$2:$V$9990,20)</f>
        <v>7913975315</v>
      </c>
      <c r="U417" s="15" t="str">
        <f>VLOOKUP($A417,'MG Universe'!$A$2:$V$9990,21)</f>
        <v>Mid</v>
      </c>
      <c r="V417" s="15" t="str">
        <f>VLOOKUP($A417,'MG Universe'!$A$2:$V$9990,22)</f>
        <v>REIT</v>
      </c>
    </row>
    <row r="418" spans="1:22" ht="15.75" thickBot="1" x14ac:dyDescent="0.3">
      <c r="A418" s="119" t="s">
        <v>1360</v>
      </c>
      <c r="B418" s="12" t="str">
        <f>VLOOKUP($A418,'MG Universe'!$A$2:$S$9990,2)</f>
        <v>Snap-on Incorporated</v>
      </c>
      <c r="C418" s="12" t="str">
        <f>VLOOKUP($A418,'MG Universe'!$A$2:$S$9990,3)</f>
        <v>B</v>
      </c>
      <c r="D418" s="12" t="str">
        <f>VLOOKUP($A418,'MG Universe'!$A$2:$S$9990,4)</f>
        <v>D</v>
      </c>
      <c r="E418" s="12" t="str">
        <f>VLOOKUP($A418,'MG Universe'!$A$2:$S$9990,5)</f>
        <v>U</v>
      </c>
      <c r="F418" s="13" t="str">
        <f>VLOOKUP($A418,'MG Universe'!$A$2:$S$9990,6)</f>
        <v>DU</v>
      </c>
      <c r="G418" s="77">
        <f>VLOOKUP($A418,'MG Universe'!$A$2:$S$9990,7)</f>
        <v>43241</v>
      </c>
      <c r="H418" s="15">
        <f>VLOOKUP($A418,'MG Universe'!$A$2:$S$9990,8)</f>
        <v>273.95</v>
      </c>
      <c r="I418" s="15">
        <f>VLOOKUP($A418,'MG Universe'!$A$2:$S$9990,9)</f>
        <v>9.69</v>
      </c>
      <c r="J418" s="15">
        <f>VLOOKUP($A418,'MG Universe'!$A$2:$S$9990,10)</f>
        <v>166.18</v>
      </c>
      <c r="K418" s="16">
        <f>VLOOKUP($A418,'MG Universe'!$A$2:$S$9990,11)</f>
        <v>0.60660000000000003</v>
      </c>
      <c r="L418" s="78">
        <f>VLOOKUP($A418,'MG Universe'!$A$2:$S$9990,12)</f>
        <v>17.149999999999999</v>
      </c>
      <c r="M418" s="16">
        <f>VLOOKUP($A418,'MG Universe'!$A$2:$S$9990,13)</f>
        <v>1.78E-2</v>
      </c>
      <c r="N418" s="79">
        <f>VLOOKUP($A418,'MG Universe'!$A$2:$S$9990,14)</f>
        <v>1.3</v>
      </c>
      <c r="O418" s="79">
        <f>VLOOKUP($A418,'MG Universe'!$A$2:$S$9990,15)</f>
        <v>2.2799999999999998</v>
      </c>
      <c r="P418" s="15">
        <f>VLOOKUP($A418,'MG Universe'!$A$2:$S$9990,16)</f>
        <v>-1.1299999999999999</v>
      </c>
      <c r="Q418" s="16">
        <f>VLOOKUP($A418,'MG Universe'!$A$2:$S$9990,17)</f>
        <v>4.3200000000000002E-2</v>
      </c>
      <c r="R418" s="80">
        <f>VLOOKUP($A418,'MG Universe'!$A$2:$S$9990,18)</f>
        <v>8</v>
      </c>
      <c r="S418" s="15">
        <f>VLOOKUP($A418,'MG Universe'!$A$2:$V$9990,19)</f>
        <v>114.95</v>
      </c>
      <c r="T418" s="15">
        <f>VLOOKUP($A418,'MG Universe'!$A$2:$V$9990,20)</f>
        <v>9253234352</v>
      </c>
      <c r="U418" s="15" t="str">
        <f>VLOOKUP($A418,'MG Universe'!$A$2:$V$9990,21)</f>
        <v>Mid</v>
      </c>
      <c r="V418" s="15" t="str">
        <f>VLOOKUP($A418,'MG Universe'!$A$2:$V$9990,22)</f>
        <v>Machinery</v>
      </c>
    </row>
    <row r="419" spans="1:22" ht="15.75" thickBot="1" x14ac:dyDescent="0.3">
      <c r="A419" s="119" t="s">
        <v>1368</v>
      </c>
      <c r="B419" s="12" t="str">
        <f>VLOOKUP($A419,'MG Universe'!$A$2:$S$9990,2)</f>
        <v>Synopsys, Inc.</v>
      </c>
      <c r="C419" s="12" t="str">
        <f>VLOOKUP($A419,'MG Universe'!$A$2:$S$9990,3)</f>
        <v>D</v>
      </c>
      <c r="D419" s="12" t="str">
        <f>VLOOKUP($A419,'MG Universe'!$A$2:$S$9990,4)</f>
        <v>S</v>
      </c>
      <c r="E419" s="12" t="str">
        <f>VLOOKUP($A419,'MG Universe'!$A$2:$S$9990,5)</f>
        <v>O</v>
      </c>
      <c r="F419" s="13" t="str">
        <f>VLOOKUP($A419,'MG Universe'!$A$2:$S$9990,6)</f>
        <v>SO</v>
      </c>
      <c r="G419" s="77">
        <f>VLOOKUP($A419,'MG Universe'!$A$2:$S$9990,7)</f>
        <v>43198</v>
      </c>
      <c r="H419" s="15">
        <f>VLOOKUP($A419,'MG Universe'!$A$2:$S$9990,8)</f>
        <v>43.13</v>
      </c>
      <c r="I419" s="15">
        <f>VLOOKUP($A419,'MG Universe'!$A$2:$S$9990,9)</f>
        <v>2.11</v>
      </c>
      <c r="J419" s="15">
        <f>VLOOKUP($A419,'MG Universe'!$A$2:$S$9990,10)</f>
        <v>97.56</v>
      </c>
      <c r="K419" s="16">
        <f>VLOOKUP($A419,'MG Universe'!$A$2:$S$9990,11)</f>
        <v>2.262</v>
      </c>
      <c r="L419" s="78">
        <f>VLOOKUP($A419,'MG Universe'!$A$2:$S$9990,12)</f>
        <v>46.24</v>
      </c>
      <c r="M419" s="16">
        <f>VLOOKUP($A419,'MG Universe'!$A$2:$S$9990,13)</f>
        <v>0</v>
      </c>
      <c r="N419" s="79">
        <f>VLOOKUP($A419,'MG Universe'!$A$2:$S$9990,14)</f>
        <v>1.2</v>
      </c>
      <c r="O419" s="79">
        <f>VLOOKUP($A419,'MG Universe'!$A$2:$S$9990,15)</f>
        <v>0.68</v>
      </c>
      <c r="P419" s="15">
        <f>VLOOKUP($A419,'MG Universe'!$A$2:$S$9990,16)</f>
        <v>-8.36</v>
      </c>
      <c r="Q419" s="16">
        <f>VLOOKUP($A419,'MG Universe'!$A$2:$S$9990,17)</f>
        <v>0.18870000000000001</v>
      </c>
      <c r="R419" s="80">
        <f>VLOOKUP($A419,'MG Universe'!$A$2:$S$9990,18)</f>
        <v>0</v>
      </c>
      <c r="S419" s="15">
        <f>VLOOKUP($A419,'MG Universe'!$A$2:$V$9990,19)</f>
        <v>42.52</v>
      </c>
      <c r="T419" s="15">
        <f>VLOOKUP($A419,'MG Universe'!$A$2:$V$9990,20)</f>
        <v>14586683034</v>
      </c>
      <c r="U419" s="15" t="str">
        <f>VLOOKUP($A419,'MG Universe'!$A$2:$V$9990,21)</f>
        <v>Large</v>
      </c>
      <c r="V419" s="15" t="str">
        <f>VLOOKUP($A419,'MG Universe'!$A$2:$V$9990,22)</f>
        <v>Software</v>
      </c>
    </row>
    <row r="420" spans="1:22" ht="15.75" thickBot="1" x14ac:dyDescent="0.3">
      <c r="A420" s="119" t="s">
        <v>47</v>
      </c>
      <c r="B420" s="12" t="str">
        <f>VLOOKUP($A420,'MG Universe'!$A$2:$S$9990,2)</f>
        <v>Southern Co</v>
      </c>
      <c r="C420" s="12" t="str">
        <f>VLOOKUP($A420,'MG Universe'!$A$2:$S$9990,3)</f>
        <v>D</v>
      </c>
      <c r="D420" s="12" t="str">
        <f>VLOOKUP($A420,'MG Universe'!$A$2:$S$9990,4)</f>
        <v>S</v>
      </c>
      <c r="E420" s="12" t="str">
        <f>VLOOKUP($A420,'MG Universe'!$A$2:$S$9990,5)</f>
        <v>O</v>
      </c>
      <c r="F420" s="13" t="str">
        <f>VLOOKUP($A420,'MG Universe'!$A$2:$S$9990,6)</f>
        <v>SO</v>
      </c>
      <c r="G420" s="77">
        <f>VLOOKUP($A420,'MG Universe'!$A$2:$S$9990,7)</f>
        <v>43482</v>
      </c>
      <c r="H420" s="15">
        <f>VLOOKUP($A420,'MG Universe'!$A$2:$S$9990,8)</f>
        <v>7.18</v>
      </c>
      <c r="I420" s="15">
        <f>VLOOKUP($A420,'MG Universe'!$A$2:$S$9990,9)</f>
        <v>1.9</v>
      </c>
      <c r="J420" s="15">
        <f>VLOOKUP($A420,'MG Universe'!$A$2:$S$9990,10)</f>
        <v>48.61</v>
      </c>
      <c r="K420" s="16">
        <f>VLOOKUP($A420,'MG Universe'!$A$2:$S$9990,11)</f>
        <v>6.7702</v>
      </c>
      <c r="L420" s="78">
        <f>VLOOKUP($A420,'MG Universe'!$A$2:$S$9990,12)</f>
        <v>25.58</v>
      </c>
      <c r="M420" s="16">
        <f>VLOOKUP($A420,'MG Universe'!$A$2:$S$9990,13)</f>
        <v>4.7300000000000002E-2</v>
      </c>
      <c r="N420" s="79">
        <f>VLOOKUP($A420,'MG Universe'!$A$2:$S$9990,14)</f>
        <v>0.2</v>
      </c>
      <c r="O420" s="79">
        <f>VLOOKUP($A420,'MG Universe'!$A$2:$S$9990,15)</f>
        <v>0.72</v>
      </c>
      <c r="P420" s="15">
        <f>VLOOKUP($A420,'MG Universe'!$A$2:$S$9990,16)</f>
        <v>-71.86</v>
      </c>
      <c r="Q420" s="16">
        <f>VLOOKUP($A420,'MG Universe'!$A$2:$S$9990,17)</f>
        <v>8.5400000000000004E-2</v>
      </c>
      <c r="R420" s="80">
        <f>VLOOKUP($A420,'MG Universe'!$A$2:$S$9990,18)</f>
        <v>17</v>
      </c>
      <c r="S420" s="15">
        <f>VLOOKUP($A420,'MG Universe'!$A$2:$V$9990,19)</f>
        <v>33.1</v>
      </c>
      <c r="T420" s="15">
        <f>VLOOKUP($A420,'MG Universe'!$A$2:$V$9990,20)</f>
        <v>50014294917</v>
      </c>
      <c r="U420" s="15" t="str">
        <f>VLOOKUP($A420,'MG Universe'!$A$2:$V$9990,21)</f>
        <v>Large</v>
      </c>
      <c r="V420" s="15" t="str">
        <f>VLOOKUP($A420,'MG Universe'!$A$2:$V$9990,22)</f>
        <v>Utilities</v>
      </c>
    </row>
    <row r="421" spans="1:22" ht="15.75" thickBot="1" x14ac:dyDescent="0.3">
      <c r="A421" s="119" t="s">
        <v>1375</v>
      </c>
      <c r="B421" s="12" t="str">
        <f>VLOOKUP($A421,'MG Universe'!$A$2:$S$9990,2)</f>
        <v>Simon Property Group Inc</v>
      </c>
      <c r="C421" s="12" t="str">
        <f>VLOOKUP($A421,'MG Universe'!$A$2:$S$9990,3)</f>
        <v>D+</v>
      </c>
      <c r="D421" s="12" t="str">
        <f>VLOOKUP($A421,'MG Universe'!$A$2:$S$9990,4)</f>
        <v>S</v>
      </c>
      <c r="E421" s="12" t="str">
        <f>VLOOKUP($A421,'MG Universe'!$A$2:$S$9990,5)</f>
        <v>O</v>
      </c>
      <c r="F421" s="13" t="str">
        <f>VLOOKUP($A421,'MG Universe'!$A$2:$S$9990,6)</f>
        <v>SO</v>
      </c>
      <c r="G421" s="77">
        <f>VLOOKUP($A421,'MG Universe'!$A$2:$S$9990,7)</f>
        <v>43475</v>
      </c>
      <c r="H421" s="15">
        <f>VLOOKUP($A421,'MG Universe'!$A$2:$S$9990,8)</f>
        <v>156.47</v>
      </c>
      <c r="I421" s="15">
        <f>VLOOKUP($A421,'MG Universe'!$A$2:$S$9990,9)</f>
        <v>6.41</v>
      </c>
      <c r="J421" s="15">
        <f>VLOOKUP($A421,'MG Universe'!$A$2:$S$9990,10)</f>
        <v>181.87</v>
      </c>
      <c r="K421" s="16">
        <f>VLOOKUP($A421,'MG Universe'!$A$2:$S$9990,11)</f>
        <v>1.1623000000000001</v>
      </c>
      <c r="L421" s="78">
        <f>VLOOKUP($A421,'MG Universe'!$A$2:$S$9990,12)</f>
        <v>28.37</v>
      </c>
      <c r="M421" s="16">
        <f>VLOOKUP($A421,'MG Universe'!$A$2:$S$9990,13)</f>
        <v>3.9300000000000002E-2</v>
      </c>
      <c r="N421" s="79">
        <f>VLOOKUP($A421,'MG Universe'!$A$2:$S$9990,14)</f>
        <v>0.6</v>
      </c>
      <c r="O421" s="79">
        <f>VLOOKUP($A421,'MG Universe'!$A$2:$S$9990,15)</f>
        <v>0.51</v>
      </c>
      <c r="P421" s="15">
        <f>VLOOKUP($A421,'MG Universe'!$A$2:$S$9990,16)</f>
        <v>-83.3</v>
      </c>
      <c r="Q421" s="16">
        <f>VLOOKUP($A421,'MG Universe'!$A$2:$S$9990,17)</f>
        <v>9.9400000000000002E-2</v>
      </c>
      <c r="R421" s="80">
        <f>VLOOKUP($A421,'MG Universe'!$A$2:$S$9990,18)</f>
        <v>7</v>
      </c>
      <c r="S421" s="15">
        <f>VLOOKUP($A421,'MG Universe'!$A$2:$V$9990,19)</f>
        <v>44.34</v>
      </c>
      <c r="T421" s="15">
        <f>VLOOKUP($A421,'MG Universe'!$A$2:$V$9990,20)</f>
        <v>56253189717</v>
      </c>
      <c r="U421" s="15" t="str">
        <f>VLOOKUP($A421,'MG Universe'!$A$2:$V$9990,21)</f>
        <v>Large</v>
      </c>
      <c r="V421" s="15" t="str">
        <f>VLOOKUP($A421,'MG Universe'!$A$2:$V$9990,22)</f>
        <v>REIT</v>
      </c>
    </row>
    <row r="422" spans="1:22" ht="15.75" thickBot="1" x14ac:dyDescent="0.3">
      <c r="A422" s="119" t="s">
        <v>1377</v>
      </c>
      <c r="B422" s="12" t="str">
        <f>VLOOKUP($A422,'MG Universe'!$A$2:$S$9990,2)</f>
        <v>S&amp;P Global Inc</v>
      </c>
      <c r="C422" s="12" t="str">
        <f>VLOOKUP($A422,'MG Universe'!$A$2:$S$9990,3)</f>
        <v>C-</v>
      </c>
      <c r="D422" s="12" t="str">
        <f>VLOOKUP($A422,'MG Universe'!$A$2:$S$9990,4)</f>
        <v>S</v>
      </c>
      <c r="E422" s="12" t="str">
        <f>VLOOKUP($A422,'MG Universe'!$A$2:$S$9990,5)</f>
        <v>F</v>
      </c>
      <c r="F422" s="13" t="str">
        <f>VLOOKUP($A422,'MG Universe'!$A$2:$S$9990,6)</f>
        <v>SF</v>
      </c>
      <c r="G422" s="77">
        <f>VLOOKUP($A422,'MG Universe'!$A$2:$S$9990,7)</f>
        <v>43238</v>
      </c>
      <c r="H422" s="15">
        <f>VLOOKUP($A422,'MG Universe'!$A$2:$S$9990,8)</f>
        <v>249.84</v>
      </c>
      <c r="I422" s="15">
        <f>VLOOKUP($A422,'MG Universe'!$A$2:$S$9990,9)</f>
        <v>6.49</v>
      </c>
      <c r="J422" s="15">
        <f>VLOOKUP($A422,'MG Universe'!$A$2:$S$9990,10)</f>
        <v>194.41</v>
      </c>
      <c r="K422" s="16">
        <f>VLOOKUP($A422,'MG Universe'!$A$2:$S$9990,11)</f>
        <v>0.77810000000000001</v>
      </c>
      <c r="L422" s="78">
        <f>VLOOKUP($A422,'MG Universe'!$A$2:$S$9990,12)</f>
        <v>29.96</v>
      </c>
      <c r="M422" s="16">
        <f>VLOOKUP($A422,'MG Universe'!$A$2:$S$9990,13)</f>
        <v>8.3999999999999995E-3</v>
      </c>
      <c r="N422" s="79">
        <f>VLOOKUP($A422,'MG Universe'!$A$2:$S$9990,14)</f>
        <v>1.2</v>
      </c>
      <c r="O422" s="79">
        <f>VLOOKUP($A422,'MG Universe'!$A$2:$S$9990,15)</f>
        <v>1.05</v>
      </c>
      <c r="P422" s="15">
        <f>VLOOKUP($A422,'MG Universe'!$A$2:$S$9990,16)</f>
        <v>-20.46</v>
      </c>
      <c r="Q422" s="16">
        <f>VLOOKUP($A422,'MG Universe'!$A$2:$S$9990,17)</f>
        <v>0.10730000000000001</v>
      </c>
      <c r="R422" s="80">
        <f>VLOOKUP($A422,'MG Universe'!$A$2:$S$9990,18)</f>
        <v>20</v>
      </c>
      <c r="S422" s="15">
        <f>VLOOKUP($A422,'MG Universe'!$A$2:$V$9990,19)</f>
        <v>23.11</v>
      </c>
      <c r="T422" s="15">
        <f>VLOOKUP($A422,'MG Universe'!$A$2:$V$9990,20)</f>
        <v>48777469918</v>
      </c>
      <c r="U422" s="15" t="str">
        <f>VLOOKUP($A422,'MG Universe'!$A$2:$V$9990,21)</f>
        <v>Large</v>
      </c>
      <c r="V422" s="15" t="str">
        <f>VLOOKUP($A422,'MG Universe'!$A$2:$V$9990,22)</f>
        <v>Financial Services</v>
      </c>
    </row>
    <row r="423" spans="1:22" ht="15.75" thickBot="1" x14ac:dyDescent="0.3">
      <c r="A423" s="119" t="s">
        <v>1399</v>
      </c>
      <c r="B423" s="12" t="str">
        <f>VLOOKUP($A423,'MG Universe'!$A$2:$S$9990,2)</f>
        <v>Sempra Energy</v>
      </c>
      <c r="C423" s="12" t="str">
        <f>VLOOKUP($A423,'MG Universe'!$A$2:$S$9990,3)</f>
        <v>D</v>
      </c>
      <c r="D423" s="12" t="str">
        <f>VLOOKUP($A423,'MG Universe'!$A$2:$S$9990,4)</f>
        <v>S</v>
      </c>
      <c r="E423" s="12" t="str">
        <f>VLOOKUP($A423,'MG Universe'!$A$2:$S$9990,5)</f>
        <v>O</v>
      </c>
      <c r="F423" s="13" t="str">
        <f>VLOOKUP($A423,'MG Universe'!$A$2:$S$9990,6)</f>
        <v>SO</v>
      </c>
      <c r="G423" s="77">
        <f>VLOOKUP($A423,'MG Universe'!$A$2:$S$9990,7)</f>
        <v>43240</v>
      </c>
      <c r="H423" s="15">
        <f>VLOOKUP($A423,'MG Universe'!$A$2:$S$9990,8)</f>
        <v>33.53</v>
      </c>
      <c r="I423" s="15">
        <f>VLOOKUP($A423,'MG Universe'!$A$2:$S$9990,9)</f>
        <v>4.17</v>
      </c>
      <c r="J423" s="15">
        <f>VLOOKUP($A423,'MG Universe'!$A$2:$S$9990,10)</f>
        <v>117.19</v>
      </c>
      <c r="K423" s="16">
        <f>VLOOKUP($A423,'MG Universe'!$A$2:$S$9990,11)</f>
        <v>3.4950999999999999</v>
      </c>
      <c r="L423" s="78">
        <f>VLOOKUP($A423,'MG Universe'!$A$2:$S$9990,12)</f>
        <v>28.1</v>
      </c>
      <c r="M423" s="16">
        <f>VLOOKUP($A423,'MG Universe'!$A$2:$S$9990,13)</f>
        <v>2.81E-2</v>
      </c>
      <c r="N423" s="79">
        <f>VLOOKUP($A423,'MG Universe'!$A$2:$S$9990,14)</f>
        <v>0.5</v>
      </c>
      <c r="O423" s="79">
        <f>VLOOKUP($A423,'MG Universe'!$A$2:$S$9990,15)</f>
        <v>0.37</v>
      </c>
      <c r="P423" s="15">
        <f>VLOOKUP($A423,'MG Universe'!$A$2:$S$9990,16)</f>
        <v>-158.94999999999999</v>
      </c>
      <c r="Q423" s="16">
        <f>VLOOKUP($A423,'MG Universe'!$A$2:$S$9990,17)</f>
        <v>9.8000000000000004E-2</v>
      </c>
      <c r="R423" s="80">
        <f>VLOOKUP($A423,'MG Universe'!$A$2:$S$9990,18)</f>
        <v>7</v>
      </c>
      <c r="S423" s="15">
        <f>VLOOKUP($A423,'MG Universe'!$A$2:$V$9990,19)</f>
        <v>77.95</v>
      </c>
      <c r="T423" s="15">
        <f>VLOOKUP($A423,'MG Universe'!$A$2:$V$9990,20)</f>
        <v>32070239506</v>
      </c>
      <c r="U423" s="15" t="str">
        <f>VLOOKUP($A423,'MG Universe'!$A$2:$V$9990,21)</f>
        <v>Large</v>
      </c>
      <c r="V423" s="15" t="str">
        <f>VLOOKUP($A423,'MG Universe'!$A$2:$V$9990,22)</f>
        <v>Utilities</v>
      </c>
    </row>
    <row r="424" spans="1:22" ht="15.75" thickBot="1" x14ac:dyDescent="0.3">
      <c r="A424" s="119" t="s">
        <v>1415</v>
      </c>
      <c r="B424" s="12" t="str">
        <f>VLOOKUP($A424,'MG Universe'!$A$2:$S$9990,2)</f>
        <v>SunTrust Banks, Inc.</v>
      </c>
      <c r="C424" s="12" t="str">
        <f>VLOOKUP($A424,'MG Universe'!$A$2:$S$9990,3)</f>
        <v>A-</v>
      </c>
      <c r="D424" s="12" t="str">
        <f>VLOOKUP($A424,'MG Universe'!$A$2:$S$9990,4)</f>
        <v>E</v>
      </c>
      <c r="E424" s="12" t="str">
        <f>VLOOKUP($A424,'MG Universe'!$A$2:$S$9990,5)</f>
        <v>U</v>
      </c>
      <c r="F424" s="13" t="str">
        <f>VLOOKUP($A424,'MG Universe'!$A$2:$S$9990,6)</f>
        <v>EU</v>
      </c>
      <c r="G424" s="77">
        <f>VLOOKUP($A424,'MG Universe'!$A$2:$S$9990,7)</f>
        <v>43277</v>
      </c>
      <c r="H424" s="15">
        <f>VLOOKUP($A424,'MG Universe'!$A$2:$S$9990,8)</f>
        <v>125.39</v>
      </c>
      <c r="I424" s="15">
        <f>VLOOKUP($A424,'MG Universe'!$A$2:$S$9990,9)</f>
        <v>4.3</v>
      </c>
      <c r="J424" s="15">
        <f>VLOOKUP($A424,'MG Universe'!$A$2:$S$9990,10)</f>
        <v>59.44</v>
      </c>
      <c r="K424" s="16">
        <f>VLOOKUP($A424,'MG Universe'!$A$2:$S$9990,11)</f>
        <v>0.47399999999999998</v>
      </c>
      <c r="L424" s="78">
        <f>VLOOKUP($A424,'MG Universe'!$A$2:$S$9990,12)</f>
        <v>13.82</v>
      </c>
      <c r="M424" s="16">
        <f>VLOOKUP($A424,'MG Universe'!$A$2:$S$9990,13)</f>
        <v>2.2200000000000001E-2</v>
      </c>
      <c r="N424" s="79">
        <f>VLOOKUP($A424,'MG Universe'!$A$2:$S$9990,14)</f>
        <v>1.5</v>
      </c>
      <c r="O424" s="79" t="str">
        <f>VLOOKUP($A424,'MG Universe'!$A$2:$S$9990,15)</f>
        <v>N/A</v>
      </c>
      <c r="P424" s="15" t="str">
        <f>VLOOKUP($A424,'MG Universe'!$A$2:$S$9990,16)</f>
        <v>N/A</v>
      </c>
      <c r="Q424" s="16">
        <f>VLOOKUP($A424,'MG Universe'!$A$2:$S$9990,17)</f>
        <v>2.6599999999999999E-2</v>
      </c>
      <c r="R424" s="80">
        <f>VLOOKUP($A424,'MG Universe'!$A$2:$S$9990,18)</f>
        <v>7</v>
      </c>
      <c r="S424" s="15">
        <f>VLOOKUP($A424,'MG Universe'!$A$2:$V$9990,19)</f>
        <v>74.34</v>
      </c>
      <c r="T424" s="15">
        <f>VLOOKUP($A424,'MG Universe'!$A$2:$V$9990,20)</f>
        <v>26705505727</v>
      </c>
      <c r="U424" s="15" t="str">
        <f>VLOOKUP($A424,'MG Universe'!$A$2:$V$9990,21)</f>
        <v>Large</v>
      </c>
      <c r="V424" s="15" t="str">
        <f>VLOOKUP($A424,'MG Universe'!$A$2:$V$9990,22)</f>
        <v>Banks</v>
      </c>
    </row>
    <row r="425" spans="1:22" ht="15.75" thickBot="1" x14ac:dyDescent="0.3">
      <c r="A425" s="119" t="s">
        <v>1425</v>
      </c>
      <c r="B425" s="12" t="str">
        <f>VLOOKUP($A425,'MG Universe'!$A$2:$S$9990,2)</f>
        <v>State Street Corp</v>
      </c>
      <c r="C425" s="12" t="str">
        <f>VLOOKUP($A425,'MG Universe'!$A$2:$S$9990,3)</f>
        <v>A</v>
      </c>
      <c r="D425" s="12" t="str">
        <f>VLOOKUP($A425,'MG Universe'!$A$2:$S$9990,4)</f>
        <v>D</v>
      </c>
      <c r="E425" s="12" t="str">
        <f>VLOOKUP($A425,'MG Universe'!$A$2:$S$9990,5)</f>
        <v>U</v>
      </c>
      <c r="F425" s="13" t="str">
        <f>VLOOKUP($A425,'MG Universe'!$A$2:$S$9990,6)</f>
        <v>DU</v>
      </c>
      <c r="G425" s="77">
        <f>VLOOKUP($A425,'MG Universe'!$A$2:$S$9990,7)</f>
        <v>43480</v>
      </c>
      <c r="H425" s="15">
        <f>VLOOKUP($A425,'MG Universe'!$A$2:$S$9990,8)</f>
        <v>100.16</v>
      </c>
      <c r="I425" s="15">
        <f>VLOOKUP($A425,'MG Universe'!$A$2:$S$9990,9)</f>
        <v>5.58</v>
      </c>
      <c r="J425" s="15">
        <f>VLOOKUP($A425,'MG Universe'!$A$2:$S$9990,10)</f>
        <v>71.099999999999994</v>
      </c>
      <c r="K425" s="16">
        <f>VLOOKUP($A425,'MG Universe'!$A$2:$S$9990,11)</f>
        <v>0.70989999999999998</v>
      </c>
      <c r="L425" s="78">
        <f>VLOOKUP($A425,'MG Universe'!$A$2:$S$9990,12)</f>
        <v>12.74</v>
      </c>
      <c r="M425" s="16">
        <f>VLOOKUP($A425,'MG Universe'!$A$2:$S$9990,13)</f>
        <v>2.2499999999999999E-2</v>
      </c>
      <c r="N425" s="79">
        <f>VLOOKUP($A425,'MG Universe'!$A$2:$S$9990,14)</f>
        <v>1.4</v>
      </c>
      <c r="O425" s="79" t="str">
        <f>VLOOKUP($A425,'MG Universe'!$A$2:$S$9990,15)</f>
        <v>N/A</v>
      </c>
      <c r="P425" s="15" t="str">
        <f>VLOOKUP($A425,'MG Universe'!$A$2:$S$9990,16)</f>
        <v>N/A</v>
      </c>
      <c r="Q425" s="16">
        <f>VLOOKUP($A425,'MG Universe'!$A$2:$S$9990,17)</f>
        <v>2.12E-2</v>
      </c>
      <c r="R425" s="80">
        <f>VLOOKUP($A425,'MG Universe'!$A$2:$S$9990,18)</f>
        <v>7</v>
      </c>
      <c r="S425" s="15">
        <f>VLOOKUP($A425,'MG Universe'!$A$2:$V$9990,19)</f>
        <v>89.66</v>
      </c>
      <c r="T425" s="15">
        <f>VLOOKUP($A425,'MG Universe'!$A$2:$V$9990,20)</f>
        <v>27014209790</v>
      </c>
      <c r="U425" s="15" t="str">
        <f>VLOOKUP($A425,'MG Universe'!$A$2:$V$9990,21)</f>
        <v>Large</v>
      </c>
      <c r="V425" s="15" t="str">
        <f>VLOOKUP($A425,'MG Universe'!$A$2:$V$9990,22)</f>
        <v>Financial Services</v>
      </c>
    </row>
    <row r="426" spans="1:22" ht="15.75" thickBot="1" x14ac:dyDescent="0.3">
      <c r="A426" s="119" t="s">
        <v>1429</v>
      </c>
      <c r="B426" s="12" t="str">
        <f>VLOOKUP($A426,'MG Universe'!$A$2:$S$9990,2)</f>
        <v>Seagate Technology PLC</v>
      </c>
      <c r="C426" s="12" t="str">
        <f>VLOOKUP($A426,'MG Universe'!$A$2:$S$9990,3)</f>
        <v>D+</v>
      </c>
      <c r="D426" s="12" t="str">
        <f>VLOOKUP($A426,'MG Universe'!$A$2:$S$9990,4)</f>
        <v>S</v>
      </c>
      <c r="E426" s="12" t="str">
        <f>VLOOKUP($A426,'MG Universe'!$A$2:$S$9990,5)</f>
        <v>O</v>
      </c>
      <c r="F426" s="13" t="str">
        <f>VLOOKUP($A426,'MG Universe'!$A$2:$S$9990,6)</f>
        <v>SO</v>
      </c>
      <c r="G426" s="77">
        <f>VLOOKUP($A426,'MG Universe'!$A$2:$S$9990,7)</f>
        <v>43471</v>
      </c>
      <c r="H426" s="15">
        <f>VLOOKUP($A426,'MG Universe'!$A$2:$S$9990,8)</f>
        <v>3.53</v>
      </c>
      <c r="I426" s="15">
        <f>VLOOKUP($A426,'MG Universe'!$A$2:$S$9990,9)</f>
        <v>3.64</v>
      </c>
      <c r="J426" s="15">
        <f>VLOOKUP($A426,'MG Universe'!$A$2:$S$9990,10)</f>
        <v>45.56</v>
      </c>
      <c r="K426" s="16">
        <f>VLOOKUP($A426,'MG Universe'!$A$2:$S$9990,11)</f>
        <v>12.906499999999999</v>
      </c>
      <c r="L426" s="78">
        <f>VLOOKUP($A426,'MG Universe'!$A$2:$S$9990,12)</f>
        <v>12.52</v>
      </c>
      <c r="M426" s="16">
        <f>VLOOKUP($A426,'MG Universe'!$A$2:$S$9990,13)</f>
        <v>5.5300000000000002E-2</v>
      </c>
      <c r="N426" s="79">
        <f>VLOOKUP($A426,'MG Universe'!$A$2:$S$9990,14)</f>
        <v>1.6</v>
      </c>
      <c r="O426" s="79">
        <f>VLOOKUP($A426,'MG Universe'!$A$2:$S$9990,15)</f>
        <v>1.42</v>
      </c>
      <c r="P426" s="15">
        <f>VLOOKUP($A426,'MG Universe'!$A$2:$S$9990,16)</f>
        <v>-10.99</v>
      </c>
      <c r="Q426" s="16">
        <f>VLOOKUP($A426,'MG Universe'!$A$2:$S$9990,17)</f>
        <v>2.01E-2</v>
      </c>
      <c r="R426" s="80">
        <f>VLOOKUP($A426,'MG Universe'!$A$2:$S$9990,18)</f>
        <v>8</v>
      </c>
      <c r="S426" s="15">
        <f>VLOOKUP($A426,'MG Universe'!$A$2:$V$9990,19)</f>
        <v>24.89</v>
      </c>
      <c r="T426" s="15">
        <f>VLOOKUP($A426,'MG Universe'!$A$2:$V$9990,20)</f>
        <v>13039317953</v>
      </c>
      <c r="U426" s="15" t="str">
        <f>VLOOKUP($A426,'MG Universe'!$A$2:$V$9990,21)</f>
        <v>Large</v>
      </c>
      <c r="V426" s="15" t="str">
        <f>VLOOKUP($A426,'MG Universe'!$A$2:$V$9990,22)</f>
        <v>IT Hardware</v>
      </c>
    </row>
    <row r="427" spans="1:22" ht="15.75" thickBot="1" x14ac:dyDescent="0.3">
      <c r="A427" s="119" t="s">
        <v>1431</v>
      </c>
      <c r="B427" s="12" t="str">
        <f>VLOOKUP($A427,'MG Universe'!$A$2:$S$9990,2)</f>
        <v>Constellation Brands, Inc. Class A</v>
      </c>
      <c r="C427" s="12" t="str">
        <f>VLOOKUP($A427,'MG Universe'!$A$2:$S$9990,3)</f>
        <v>B-</v>
      </c>
      <c r="D427" s="12" t="str">
        <f>VLOOKUP($A427,'MG Universe'!$A$2:$S$9990,4)</f>
        <v>E</v>
      </c>
      <c r="E427" s="12" t="str">
        <f>VLOOKUP($A427,'MG Universe'!$A$2:$S$9990,5)</f>
        <v>U</v>
      </c>
      <c r="F427" s="13" t="str">
        <f>VLOOKUP($A427,'MG Universe'!$A$2:$S$9990,6)</f>
        <v>EU</v>
      </c>
      <c r="G427" s="77">
        <f>VLOOKUP($A427,'MG Universe'!$A$2:$S$9990,7)</f>
        <v>43235</v>
      </c>
      <c r="H427" s="15">
        <f>VLOOKUP($A427,'MG Universe'!$A$2:$S$9990,8)</f>
        <v>278.39</v>
      </c>
      <c r="I427" s="15">
        <f>VLOOKUP($A427,'MG Universe'!$A$2:$S$9990,9)</f>
        <v>8.6999999999999993</v>
      </c>
      <c r="J427" s="15">
        <f>VLOOKUP($A427,'MG Universe'!$A$2:$S$9990,10)</f>
        <v>172.81</v>
      </c>
      <c r="K427" s="16">
        <f>VLOOKUP($A427,'MG Universe'!$A$2:$S$9990,11)</f>
        <v>0.62070000000000003</v>
      </c>
      <c r="L427" s="78">
        <f>VLOOKUP($A427,'MG Universe'!$A$2:$S$9990,12)</f>
        <v>19.86</v>
      </c>
      <c r="M427" s="16">
        <f>VLOOKUP($A427,'MG Universe'!$A$2:$S$9990,13)</f>
        <v>1.2E-2</v>
      </c>
      <c r="N427" s="79">
        <f>VLOOKUP($A427,'MG Universe'!$A$2:$S$9990,14)</f>
        <v>0.5</v>
      </c>
      <c r="O427" s="79">
        <f>VLOOKUP($A427,'MG Universe'!$A$2:$S$9990,15)</f>
        <v>1.79</v>
      </c>
      <c r="P427" s="15">
        <f>VLOOKUP($A427,'MG Universe'!$A$2:$S$9990,16)</f>
        <v>-45.22</v>
      </c>
      <c r="Q427" s="16">
        <f>VLOOKUP($A427,'MG Universe'!$A$2:$S$9990,17)</f>
        <v>5.6800000000000003E-2</v>
      </c>
      <c r="R427" s="80">
        <f>VLOOKUP($A427,'MG Universe'!$A$2:$S$9990,18)</f>
        <v>3</v>
      </c>
      <c r="S427" s="15">
        <f>VLOOKUP($A427,'MG Universe'!$A$2:$V$9990,19)</f>
        <v>94.52</v>
      </c>
      <c r="T427" s="15">
        <f>VLOOKUP($A427,'MG Universe'!$A$2:$V$9990,20)</f>
        <v>32804487274</v>
      </c>
      <c r="U427" s="15" t="str">
        <f>VLOOKUP($A427,'MG Universe'!$A$2:$V$9990,21)</f>
        <v>Large</v>
      </c>
      <c r="V427" s="15" t="str">
        <f>VLOOKUP($A427,'MG Universe'!$A$2:$V$9990,22)</f>
        <v>Alcohol &amp; Tobacco</v>
      </c>
    </row>
    <row r="428" spans="1:22" ht="15.75" thickBot="1" x14ac:dyDescent="0.3">
      <c r="A428" s="119" t="s">
        <v>1437</v>
      </c>
      <c r="B428" s="12" t="str">
        <f>VLOOKUP($A428,'MG Universe'!$A$2:$S$9990,2)</f>
        <v>Stanley Black &amp; Decker, Inc.</v>
      </c>
      <c r="C428" s="12" t="str">
        <f>VLOOKUP($A428,'MG Universe'!$A$2:$S$9990,3)</f>
        <v>A-</v>
      </c>
      <c r="D428" s="12" t="str">
        <f>VLOOKUP($A428,'MG Universe'!$A$2:$S$9990,4)</f>
        <v>D</v>
      </c>
      <c r="E428" s="12" t="str">
        <f>VLOOKUP($A428,'MG Universe'!$A$2:$S$9990,5)</f>
        <v>U</v>
      </c>
      <c r="F428" s="13" t="str">
        <f>VLOOKUP($A428,'MG Universe'!$A$2:$S$9990,6)</f>
        <v>DU</v>
      </c>
      <c r="G428" s="77">
        <f>VLOOKUP($A428,'MG Universe'!$A$2:$S$9990,7)</f>
        <v>43276</v>
      </c>
      <c r="H428" s="15">
        <f>VLOOKUP($A428,'MG Universe'!$A$2:$S$9990,8)</f>
        <v>235.72</v>
      </c>
      <c r="I428" s="15">
        <f>VLOOKUP($A428,'MG Universe'!$A$2:$S$9990,9)</f>
        <v>7.32</v>
      </c>
      <c r="J428" s="15">
        <f>VLOOKUP($A428,'MG Universe'!$A$2:$S$9990,10)</f>
        <v>128.79</v>
      </c>
      <c r="K428" s="16">
        <f>VLOOKUP($A428,'MG Universe'!$A$2:$S$9990,11)</f>
        <v>0.5464</v>
      </c>
      <c r="L428" s="78">
        <f>VLOOKUP($A428,'MG Universe'!$A$2:$S$9990,12)</f>
        <v>17.59</v>
      </c>
      <c r="M428" s="16">
        <f>VLOOKUP($A428,'MG Universe'!$A$2:$S$9990,13)</f>
        <v>1.8800000000000001E-2</v>
      </c>
      <c r="N428" s="79">
        <f>VLOOKUP($A428,'MG Universe'!$A$2:$S$9990,14)</f>
        <v>1.2</v>
      </c>
      <c r="O428" s="79">
        <f>VLOOKUP($A428,'MG Universe'!$A$2:$S$9990,15)</f>
        <v>1.06</v>
      </c>
      <c r="P428" s="15">
        <f>VLOOKUP($A428,'MG Universe'!$A$2:$S$9990,16)</f>
        <v>-40.049999999999997</v>
      </c>
      <c r="Q428" s="16">
        <f>VLOOKUP($A428,'MG Universe'!$A$2:$S$9990,17)</f>
        <v>4.5499999999999999E-2</v>
      </c>
      <c r="R428" s="80">
        <f>VLOOKUP($A428,'MG Universe'!$A$2:$S$9990,18)</f>
        <v>20</v>
      </c>
      <c r="S428" s="15">
        <f>VLOOKUP($A428,'MG Universe'!$A$2:$V$9990,19)</f>
        <v>95.94</v>
      </c>
      <c r="T428" s="15">
        <f>VLOOKUP($A428,'MG Universe'!$A$2:$V$9990,20)</f>
        <v>19455016385</v>
      </c>
      <c r="U428" s="15" t="str">
        <f>VLOOKUP($A428,'MG Universe'!$A$2:$V$9990,21)</f>
        <v>Large</v>
      </c>
      <c r="V428" s="15" t="str">
        <f>VLOOKUP($A428,'MG Universe'!$A$2:$V$9990,22)</f>
        <v>Machinery</v>
      </c>
    </row>
    <row r="429" spans="1:22" ht="15.75" thickBot="1" x14ac:dyDescent="0.3">
      <c r="A429" s="119" t="s">
        <v>1439</v>
      </c>
      <c r="B429" s="12" t="str">
        <f>VLOOKUP($A429,'MG Universe'!$A$2:$S$9990,2)</f>
        <v>Skyworks Solutions Inc</v>
      </c>
      <c r="C429" s="12" t="str">
        <f>VLOOKUP($A429,'MG Universe'!$A$2:$S$9990,3)</f>
        <v>B-</v>
      </c>
      <c r="D429" s="12" t="str">
        <f>VLOOKUP($A429,'MG Universe'!$A$2:$S$9990,4)</f>
        <v>E</v>
      </c>
      <c r="E429" s="12" t="str">
        <f>VLOOKUP($A429,'MG Universe'!$A$2:$S$9990,5)</f>
        <v>U</v>
      </c>
      <c r="F429" s="13" t="str">
        <f>VLOOKUP($A429,'MG Universe'!$A$2:$S$9990,6)</f>
        <v>EU</v>
      </c>
      <c r="G429" s="77">
        <f>VLOOKUP($A429,'MG Universe'!$A$2:$S$9990,7)</f>
        <v>43277</v>
      </c>
      <c r="H429" s="15">
        <f>VLOOKUP($A429,'MG Universe'!$A$2:$S$9990,8)</f>
        <v>212.29</v>
      </c>
      <c r="I429" s="15">
        <f>VLOOKUP($A429,'MG Universe'!$A$2:$S$9990,9)</f>
        <v>5.51</v>
      </c>
      <c r="J429" s="15">
        <f>VLOOKUP($A429,'MG Universe'!$A$2:$S$9990,10)</f>
        <v>74.87</v>
      </c>
      <c r="K429" s="16">
        <f>VLOOKUP($A429,'MG Universe'!$A$2:$S$9990,11)</f>
        <v>0.35270000000000001</v>
      </c>
      <c r="L429" s="78">
        <f>VLOOKUP($A429,'MG Universe'!$A$2:$S$9990,12)</f>
        <v>13.59</v>
      </c>
      <c r="M429" s="16">
        <f>VLOOKUP($A429,'MG Universe'!$A$2:$S$9990,13)</f>
        <v>1.55E-2</v>
      </c>
      <c r="N429" s="79">
        <f>VLOOKUP($A429,'MG Universe'!$A$2:$S$9990,14)</f>
        <v>0.7</v>
      </c>
      <c r="O429" s="79">
        <f>VLOOKUP($A429,'MG Universe'!$A$2:$S$9990,15)</f>
        <v>8.83</v>
      </c>
      <c r="P429" s="15">
        <f>VLOOKUP($A429,'MG Universe'!$A$2:$S$9990,16)</f>
        <v>11.59</v>
      </c>
      <c r="Q429" s="16">
        <f>VLOOKUP($A429,'MG Universe'!$A$2:$S$9990,17)</f>
        <v>2.5399999999999999E-2</v>
      </c>
      <c r="R429" s="80">
        <f>VLOOKUP($A429,'MG Universe'!$A$2:$S$9990,18)</f>
        <v>4</v>
      </c>
      <c r="S429" s="15">
        <f>VLOOKUP($A429,'MG Universe'!$A$2:$V$9990,19)</f>
        <v>59.1</v>
      </c>
      <c r="T429" s="15">
        <f>VLOOKUP($A429,'MG Universe'!$A$2:$V$9990,20)</f>
        <v>13031872678</v>
      </c>
      <c r="U429" s="15" t="str">
        <f>VLOOKUP($A429,'MG Universe'!$A$2:$V$9990,21)</f>
        <v>Large</v>
      </c>
      <c r="V429" s="15" t="str">
        <f>VLOOKUP($A429,'MG Universe'!$A$2:$V$9990,22)</f>
        <v>IT Hardware</v>
      </c>
    </row>
    <row r="430" spans="1:22" ht="15.75" thickBot="1" x14ac:dyDescent="0.3">
      <c r="A430" s="119" t="s">
        <v>1449</v>
      </c>
      <c r="B430" s="12" t="str">
        <f>VLOOKUP($A430,'MG Universe'!$A$2:$S$9990,2)</f>
        <v>Synchrony Financial</v>
      </c>
      <c r="C430" s="12" t="str">
        <f>VLOOKUP($A430,'MG Universe'!$A$2:$S$9990,3)</f>
        <v>B+</v>
      </c>
      <c r="D430" s="12" t="str">
        <f>VLOOKUP($A430,'MG Universe'!$A$2:$S$9990,4)</f>
        <v>E</v>
      </c>
      <c r="E430" s="12" t="str">
        <f>VLOOKUP($A430,'MG Universe'!$A$2:$S$9990,5)</f>
        <v>U</v>
      </c>
      <c r="F430" s="13" t="str">
        <f>VLOOKUP($A430,'MG Universe'!$A$2:$S$9990,6)</f>
        <v>EU</v>
      </c>
      <c r="G430" s="77">
        <f>VLOOKUP($A430,'MG Universe'!$A$2:$S$9990,7)</f>
        <v>43256</v>
      </c>
      <c r="H430" s="15">
        <f>VLOOKUP($A430,'MG Universe'!$A$2:$S$9990,8)</f>
        <v>107.77</v>
      </c>
      <c r="I430" s="15">
        <f>VLOOKUP($A430,'MG Universe'!$A$2:$S$9990,9)</f>
        <v>2.8</v>
      </c>
      <c r="J430" s="15">
        <f>VLOOKUP($A430,'MG Universe'!$A$2:$S$9990,10)</f>
        <v>29.72</v>
      </c>
      <c r="K430" s="16">
        <f>VLOOKUP($A430,'MG Universe'!$A$2:$S$9990,11)</f>
        <v>0.27579999999999999</v>
      </c>
      <c r="L430" s="78">
        <f>VLOOKUP($A430,'MG Universe'!$A$2:$S$9990,12)</f>
        <v>10.61</v>
      </c>
      <c r="M430" s="16">
        <f>VLOOKUP($A430,'MG Universe'!$A$2:$S$9990,13)</f>
        <v>1.8800000000000001E-2</v>
      </c>
      <c r="N430" s="79">
        <f>VLOOKUP($A430,'MG Universe'!$A$2:$S$9990,14)</f>
        <v>1.3</v>
      </c>
      <c r="O430" s="79" t="str">
        <f>VLOOKUP($A430,'MG Universe'!$A$2:$S$9990,15)</f>
        <v>N/A</v>
      </c>
      <c r="P430" s="15" t="str">
        <f>VLOOKUP($A430,'MG Universe'!$A$2:$S$9990,16)</f>
        <v>N/A</v>
      </c>
      <c r="Q430" s="16">
        <f>VLOOKUP($A430,'MG Universe'!$A$2:$S$9990,17)</f>
        <v>1.06E-2</v>
      </c>
      <c r="R430" s="80">
        <f>VLOOKUP($A430,'MG Universe'!$A$2:$S$9990,18)</f>
        <v>2</v>
      </c>
      <c r="S430" s="15">
        <f>VLOOKUP($A430,'MG Universe'!$A$2:$V$9990,19)</f>
        <v>36.58</v>
      </c>
      <c r="T430" s="15">
        <f>VLOOKUP($A430,'MG Universe'!$A$2:$V$9990,20)</f>
        <v>21362735506</v>
      </c>
      <c r="U430" s="15" t="str">
        <f>VLOOKUP($A430,'MG Universe'!$A$2:$V$9990,21)</f>
        <v>Large</v>
      </c>
      <c r="V430" s="15" t="str">
        <f>VLOOKUP($A430,'MG Universe'!$A$2:$V$9990,22)</f>
        <v>Financial Services</v>
      </c>
    </row>
    <row r="431" spans="1:22" ht="15.75" thickBot="1" x14ac:dyDescent="0.3">
      <c r="A431" s="119" t="s">
        <v>1451</v>
      </c>
      <c r="B431" s="12" t="str">
        <f>VLOOKUP($A431,'MG Universe'!$A$2:$S$9990,2)</f>
        <v>Stryker Corporation</v>
      </c>
      <c r="C431" s="12" t="str">
        <f>VLOOKUP($A431,'MG Universe'!$A$2:$S$9990,3)</f>
        <v>C</v>
      </c>
      <c r="D431" s="12" t="str">
        <f>VLOOKUP($A431,'MG Universe'!$A$2:$S$9990,4)</f>
        <v>E</v>
      </c>
      <c r="E431" s="12" t="str">
        <f>VLOOKUP($A431,'MG Universe'!$A$2:$S$9990,5)</f>
        <v>O</v>
      </c>
      <c r="F431" s="13" t="str">
        <f>VLOOKUP($A431,'MG Universe'!$A$2:$S$9990,6)</f>
        <v>EO</v>
      </c>
      <c r="G431" s="77">
        <f>VLOOKUP($A431,'MG Universe'!$A$2:$S$9990,7)</f>
        <v>43200</v>
      </c>
      <c r="H431" s="15">
        <f>VLOOKUP($A431,'MG Universe'!$A$2:$S$9990,8)</f>
        <v>149.69</v>
      </c>
      <c r="I431" s="15">
        <f>VLOOKUP($A431,'MG Universe'!$A$2:$S$9990,9)</f>
        <v>4.54</v>
      </c>
      <c r="J431" s="15">
        <f>VLOOKUP($A431,'MG Universe'!$A$2:$S$9990,10)</f>
        <v>177.14</v>
      </c>
      <c r="K431" s="16">
        <f>VLOOKUP($A431,'MG Universe'!$A$2:$S$9990,11)</f>
        <v>1.1834</v>
      </c>
      <c r="L431" s="78">
        <f>VLOOKUP($A431,'MG Universe'!$A$2:$S$9990,12)</f>
        <v>39.020000000000003</v>
      </c>
      <c r="M431" s="16">
        <f>VLOOKUP($A431,'MG Universe'!$A$2:$S$9990,13)</f>
        <v>9.9000000000000008E-3</v>
      </c>
      <c r="N431" s="79">
        <f>VLOOKUP($A431,'MG Universe'!$A$2:$S$9990,14)</f>
        <v>0.9</v>
      </c>
      <c r="O431" s="79">
        <f>VLOOKUP($A431,'MG Universe'!$A$2:$S$9990,15)</f>
        <v>2.29</v>
      </c>
      <c r="P431" s="15">
        <f>VLOOKUP($A431,'MG Universe'!$A$2:$S$9990,16)</f>
        <v>-11.12</v>
      </c>
      <c r="Q431" s="16">
        <f>VLOOKUP($A431,'MG Universe'!$A$2:$S$9990,17)</f>
        <v>0.15260000000000001</v>
      </c>
      <c r="R431" s="80">
        <f>VLOOKUP($A431,'MG Universe'!$A$2:$S$9990,18)</f>
        <v>8</v>
      </c>
      <c r="S431" s="15">
        <f>VLOOKUP($A431,'MG Universe'!$A$2:$V$9990,19)</f>
        <v>65.12</v>
      </c>
      <c r="T431" s="15">
        <f>VLOOKUP($A431,'MG Universe'!$A$2:$V$9990,20)</f>
        <v>66283484951</v>
      </c>
      <c r="U431" s="15" t="str">
        <f>VLOOKUP($A431,'MG Universe'!$A$2:$V$9990,21)</f>
        <v>Large</v>
      </c>
      <c r="V431" s="15" t="str">
        <f>VLOOKUP($A431,'MG Universe'!$A$2:$V$9990,22)</f>
        <v>Medical</v>
      </c>
    </row>
    <row r="432" spans="1:22" ht="15.75" thickBot="1" x14ac:dyDescent="0.3">
      <c r="A432" s="119" t="s">
        <v>1455</v>
      </c>
      <c r="B432" s="12" t="str">
        <f>VLOOKUP($A432,'MG Universe'!$A$2:$S$9990,2)</f>
        <v>Symantec Corporation</v>
      </c>
      <c r="C432" s="12" t="str">
        <f>VLOOKUP($A432,'MG Universe'!$A$2:$S$9990,3)</f>
        <v>C-</v>
      </c>
      <c r="D432" s="12" t="str">
        <f>VLOOKUP($A432,'MG Universe'!$A$2:$S$9990,4)</f>
        <v>S</v>
      </c>
      <c r="E432" s="12" t="str">
        <f>VLOOKUP($A432,'MG Universe'!$A$2:$S$9990,5)</f>
        <v>U</v>
      </c>
      <c r="F432" s="13" t="str">
        <f>VLOOKUP($A432,'MG Universe'!$A$2:$S$9990,6)</f>
        <v>SU</v>
      </c>
      <c r="G432" s="77">
        <f>VLOOKUP($A432,'MG Universe'!$A$2:$S$9990,7)</f>
        <v>43198</v>
      </c>
      <c r="H432" s="15">
        <f>VLOOKUP($A432,'MG Universe'!$A$2:$S$9990,8)</f>
        <v>34.18</v>
      </c>
      <c r="I432" s="15">
        <f>VLOOKUP($A432,'MG Universe'!$A$2:$S$9990,9)</f>
        <v>1.66</v>
      </c>
      <c r="J432" s="15">
        <f>VLOOKUP($A432,'MG Universe'!$A$2:$S$9990,10)</f>
        <v>23.02</v>
      </c>
      <c r="K432" s="16">
        <f>VLOOKUP($A432,'MG Universe'!$A$2:$S$9990,11)</f>
        <v>0.67349999999999999</v>
      </c>
      <c r="L432" s="78">
        <f>VLOOKUP($A432,'MG Universe'!$A$2:$S$9990,12)</f>
        <v>13.87</v>
      </c>
      <c r="M432" s="16">
        <f>VLOOKUP($A432,'MG Universe'!$A$2:$S$9990,13)</f>
        <v>1.2999999999999999E-2</v>
      </c>
      <c r="N432" s="79">
        <f>VLOOKUP($A432,'MG Universe'!$A$2:$S$9990,14)</f>
        <v>1.1000000000000001</v>
      </c>
      <c r="O432" s="79">
        <f>VLOOKUP($A432,'MG Universe'!$A$2:$S$9990,15)</f>
        <v>1.1499999999999999</v>
      </c>
      <c r="P432" s="15">
        <f>VLOOKUP($A432,'MG Universe'!$A$2:$S$9990,16)</f>
        <v>-11.18</v>
      </c>
      <c r="Q432" s="16">
        <f>VLOOKUP($A432,'MG Universe'!$A$2:$S$9990,17)</f>
        <v>2.6800000000000001E-2</v>
      </c>
      <c r="R432" s="80">
        <f>VLOOKUP($A432,'MG Universe'!$A$2:$S$9990,18)</f>
        <v>0</v>
      </c>
      <c r="S432" s="15">
        <f>VLOOKUP($A432,'MG Universe'!$A$2:$V$9990,19)</f>
        <v>16.66</v>
      </c>
      <c r="T432" s="15">
        <f>VLOOKUP($A432,'MG Universe'!$A$2:$V$9990,20)</f>
        <v>14707202052</v>
      </c>
      <c r="U432" s="15" t="str">
        <f>VLOOKUP($A432,'MG Universe'!$A$2:$V$9990,21)</f>
        <v>Large</v>
      </c>
      <c r="V432" s="15" t="str">
        <f>VLOOKUP($A432,'MG Universe'!$A$2:$V$9990,22)</f>
        <v>Software</v>
      </c>
    </row>
    <row r="433" spans="1:22" ht="15.75" thickBot="1" x14ac:dyDescent="0.3">
      <c r="A433" s="119" t="s">
        <v>1457</v>
      </c>
      <c r="B433" s="12" t="str">
        <f>VLOOKUP($A433,'MG Universe'!$A$2:$S$9990,2)</f>
        <v>SYSCO Corporation</v>
      </c>
      <c r="C433" s="12" t="str">
        <f>VLOOKUP($A433,'MG Universe'!$A$2:$S$9990,3)</f>
        <v>D+</v>
      </c>
      <c r="D433" s="12" t="str">
        <f>VLOOKUP($A433,'MG Universe'!$A$2:$S$9990,4)</f>
        <v>S</v>
      </c>
      <c r="E433" s="12" t="str">
        <f>VLOOKUP($A433,'MG Universe'!$A$2:$S$9990,5)</f>
        <v>O</v>
      </c>
      <c r="F433" s="13" t="str">
        <f>VLOOKUP($A433,'MG Universe'!$A$2:$S$9990,6)</f>
        <v>SO</v>
      </c>
      <c r="G433" s="77">
        <f>VLOOKUP($A433,'MG Universe'!$A$2:$S$9990,7)</f>
        <v>43228</v>
      </c>
      <c r="H433" s="15">
        <f>VLOOKUP($A433,'MG Universe'!$A$2:$S$9990,8)</f>
        <v>26.27</v>
      </c>
      <c r="I433" s="15">
        <f>VLOOKUP($A433,'MG Universe'!$A$2:$S$9990,9)</f>
        <v>2.0099999999999998</v>
      </c>
      <c r="J433" s="15">
        <f>VLOOKUP($A433,'MG Universe'!$A$2:$S$9990,10)</f>
        <v>66.64</v>
      </c>
      <c r="K433" s="16">
        <f>VLOOKUP($A433,'MG Universe'!$A$2:$S$9990,11)</f>
        <v>2.5367000000000002</v>
      </c>
      <c r="L433" s="78">
        <f>VLOOKUP($A433,'MG Universe'!$A$2:$S$9990,12)</f>
        <v>33.15</v>
      </c>
      <c r="M433" s="16">
        <f>VLOOKUP($A433,'MG Universe'!$A$2:$S$9990,13)</f>
        <v>1.95E-2</v>
      </c>
      <c r="N433" s="79">
        <f>VLOOKUP($A433,'MG Universe'!$A$2:$S$9990,14)</f>
        <v>0.5</v>
      </c>
      <c r="O433" s="79">
        <f>VLOOKUP($A433,'MG Universe'!$A$2:$S$9990,15)</f>
        <v>1.38</v>
      </c>
      <c r="P433" s="15">
        <f>VLOOKUP($A433,'MG Universe'!$A$2:$S$9990,16)</f>
        <v>-14.56</v>
      </c>
      <c r="Q433" s="16">
        <f>VLOOKUP($A433,'MG Universe'!$A$2:$S$9990,17)</f>
        <v>0.12330000000000001</v>
      </c>
      <c r="R433" s="80">
        <f>VLOOKUP($A433,'MG Universe'!$A$2:$S$9990,18)</f>
        <v>20</v>
      </c>
      <c r="S433" s="15">
        <f>VLOOKUP($A433,'MG Universe'!$A$2:$V$9990,19)</f>
        <v>16.149999999999999</v>
      </c>
      <c r="T433" s="15">
        <f>VLOOKUP($A433,'MG Universe'!$A$2:$V$9990,20)</f>
        <v>34638672002</v>
      </c>
      <c r="U433" s="15" t="str">
        <f>VLOOKUP($A433,'MG Universe'!$A$2:$V$9990,21)</f>
        <v>Large</v>
      </c>
      <c r="V433" s="15" t="str">
        <f>VLOOKUP($A433,'MG Universe'!$A$2:$V$9990,22)</f>
        <v>Food Processing</v>
      </c>
    </row>
    <row r="434" spans="1:22" ht="15.75" thickBot="1" x14ac:dyDescent="0.3">
      <c r="A434" s="119" t="s">
        <v>1459</v>
      </c>
      <c r="B434" s="12" t="str">
        <f>VLOOKUP($A434,'MG Universe'!$A$2:$S$9990,2)</f>
        <v>AT&amp;T Inc.</v>
      </c>
      <c r="C434" s="12" t="str">
        <f>VLOOKUP($A434,'MG Universe'!$A$2:$S$9990,3)</f>
        <v>A</v>
      </c>
      <c r="D434" s="12" t="str">
        <f>VLOOKUP($A434,'MG Universe'!$A$2:$S$9990,4)</f>
        <v>D</v>
      </c>
      <c r="E434" s="12" t="str">
        <f>VLOOKUP($A434,'MG Universe'!$A$2:$S$9990,5)</f>
        <v>U</v>
      </c>
      <c r="F434" s="13" t="str">
        <f>VLOOKUP($A434,'MG Universe'!$A$2:$S$9990,6)</f>
        <v>DU</v>
      </c>
      <c r="G434" s="77">
        <f>VLOOKUP($A434,'MG Universe'!$A$2:$S$9990,7)</f>
        <v>43495</v>
      </c>
      <c r="H434" s="15">
        <f>VLOOKUP($A434,'MG Universe'!$A$2:$S$9990,8)</f>
        <v>83.46</v>
      </c>
      <c r="I434" s="15">
        <f>VLOOKUP($A434,'MG Universe'!$A$2:$S$9990,9)</f>
        <v>3.06</v>
      </c>
      <c r="J434" s="15">
        <f>VLOOKUP($A434,'MG Universe'!$A$2:$S$9990,10)</f>
        <v>29.61</v>
      </c>
      <c r="K434" s="16">
        <f>VLOOKUP($A434,'MG Universe'!$A$2:$S$9990,11)</f>
        <v>0.3548</v>
      </c>
      <c r="L434" s="78">
        <f>VLOOKUP($A434,'MG Universe'!$A$2:$S$9990,12)</f>
        <v>9.68</v>
      </c>
      <c r="M434" s="16">
        <f>VLOOKUP($A434,'MG Universe'!$A$2:$S$9990,13)</f>
        <v>6.6500000000000004E-2</v>
      </c>
      <c r="N434" s="79">
        <f>VLOOKUP($A434,'MG Universe'!$A$2:$S$9990,14)</f>
        <v>0.5</v>
      </c>
      <c r="O434" s="79">
        <f>VLOOKUP($A434,'MG Universe'!$A$2:$S$9990,15)</f>
        <v>0.81</v>
      </c>
      <c r="P434" s="15">
        <f>VLOOKUP($A434,'MG Universe'!$A$2:$S$9990,16)</f>
        <v>-40.549999999999997</v>
      </c>
      <c r="Q434" s="16">
        <f>VLOOKUP($A434,'MG Universe'!$A$2:$S$9990,17)</f>
        <v>5.8999999999999999E-3</v>
      </c>
      <c r="R434" s="80">
        <f>VLOOKUP($A434,'MG Universe'!$A$2:$S$9990,18)</f>
        <v>14</v>
      </c>
      <c r="S434" s="15">
        <f>VLOOKUP($A434,'MG Universe'!$A$2:$V$9990,19)</f>
        <v>38.89</v>
      </c>
      <c r="T434" s="15">
        <f>VLOOKUP($A434,'MG Universe'!$A$2:$V$9990,20)</f>
        <v>215620024444</v>
      </c>
      <c r="U434" s="15" t="str">
        <f>VLOOKUP($A434,'MG Universe'!$A$2:$V$9990,21)</f>
        <v>Large</v>
      </c>
      <c r="V434" s="15" t="str">
        <f>VLOOKUP($A434,'MG Universe'!$A$2:$V$9990,22)</f>
        <v>Telecom</v>
      </c>
    </row>
    <row r="435" spans="1:22" ht="15.75" thickBot="1" x14ac:dyDescent="0.3">
      <c r="A435" s="119" t="s">
        <v>1461</v>
      </c>
      <c r="B435" s="12" t="str">
        <f>VLOOKUP($A435,'MG Universe'!$A$2:$S$9990,2)</f>
        <v>Molson Coors Brewing Co Class B</v>
      </c>
      <c r="C435" s="12" t="str">
        <f>VLOOKUP($A435,'MG Universe'!$A$2:$S$9990,3)</f>
        <v>A</v>
      </c>
      <c r="D435" s="12" t="str">
        <f>VLOOKUP($A435,'MG Universe'!$A$2:$S$9990,4)</f>
        <v>D</v>
      </c>
      <c r="E435" s="12" t="str">
        <f>VLOOKUP($A435,'MG Universe'!$A$2:$S$9990,5)</f>
        <v>U</v>
      </c>
      <c r="F435" s="13" t="str">
        <f>VLOOKUP($A435,'MG Universe'!$A$2:$S$9990,6)</f>
        <v>DU</v>
      </c>
      <c r="G435" s="77">
        <f>VLOOKUP($A435,'MG Universe'!$A$2:$S$9990,7)</f>
        <v>43476</v>
      </c>
      <c r="H435" s="15">
        <f>VLOOKUP($A435,'MG Universe'!$A$2:$S$9990,8)</f>
        <v>224.6</v>
      </c>
      <c r="I435" s="15">
        <f>VLOOKUP($A435,'MG Universe'!$A$2:$S$9990,9)</f>
        <v>5.89</v>
      </c>
      <c r="J435" s="15">
        <f>VLOOKUP($A435,'MG Universe'!$A$2:$S$9990,10)</f>
        <v>65.849999999999994</v>
      </c>
      <c r="K435" s="16">
        <f>VLOOKUP($A435,'MG Universe'!$A$2:$S$9990,11)</f>
        <v>0.29320000000000002</v>
      </c>
      <c r="L435" s="78">
        <f>VLOOKUP($A435,'MG Universe'!$A$2:$S$9990,12)</f>
        <v>11.18</v>
      </c>
      <c r="M435" s="16">
        <f>VLOOKUP($A435,'MG Universe'!$A$2:$S$9990,13)</f>
        <v>2.4899999999999999E-2</v>
      </c>
      <c r="N435" s="79">
        <f>VLOOKUP($A435,'MG Universe'!$A$2:$S$9990,14)</f>
        <v>0.8</v>
      </c>
      <c r="O435" s="79">
        <f>VLOOKUP($A435,'MG Universe'!$A$2:$S$9990,15)</f>
        <v>0.64</v>
      </c>
      <c r="P435" s="15">
        <f>VLOOKUP($A435,'MG Universe'!$A$2:$S$9990,16)</f>
        <v>-62.64</v>
      </c>
      <c r="Q435" s="16">
        <f>VLOOKUP($A435,'MG Universe'!$A$2:$S$9990,17)</f>
        <v>1.34E-2</v>
      </c>
      <c r="R435" s="80">
        <f>VLOOKUP($A435,'MG Universe'!$A$2:$S$9990,18)</f>
        <v>0</v>
      </c>
      <c r="S435" s="15">
        <f>VLOOKUP($A435,'MG Universe'!$A$2:$V$9990,19)</f>
        <v>86.77</v>
      </c>
      <c r="T435" s="15">
        <f>VLOOKUP($A435,'MG Universe'!$A$2:$V$9990,20)</f>
        <v>14250216239</v>
      </c>
      <c r="U435" s="15" t="str">
        <f>VLOOKUP($A435,'MG Universe'!$A$2:$V$9990,21)</f>
        <v>Large</v>
      </c>
      <c r="V435" s="15" t="str">
        <f>VLOOKUP($A435,'MG Universe'!$A$2:$V$9990,22)</f>
        <v>Alcohol &amp; Tobacco</v>
      </c>
    </row>
    <row r="436" spans="1:22" ht="15.75" thickBot="1" x14ac:dyDescent="0.3">
      <c r="A436" s="119" t="s">
        <v>1467</v>
      </c>
      <c r="B436" s="12" t="str">
        <f>VLOOKUP($A436,'MG Universe'!$A$2:$S$9990,2)</f>
        <v>TransDigm Group Incorporated</v>
      </c>
      <c r="C436" s="12" t="str">
        <f>VLOOKUP($A436,'MG Universe'!$A$2:$S$9990,3)</f>
        <v>D+</v>
      </c>
      <c r="D436" s="12" t="str">
        <f>VLOOKUP($A436,'MG Universe'!$A$2:$S$9990,4)</f>
        <v>S</v>
      </c>
      <c r="E436" s="12" t="str">
        <f>VLOOKUP($A436,'MG Universe'!$A$2:$S$9990,5)</f>
        <v>F</v>
      </c>
      <c r="F436" s="13" t="str">
        <f>VLOOKUP($A436,'MG Universe'!$A$2:$S$9990,6)</f>
        <v>SF</v>
      </c>
      <c r="G436" s="77">
        <f>VLOOKUP($A436,'MG Universe'!$A$2:$S$9990,7)</f>
        <v>43256</v>
      </c>
      <c r="H436" s="15">
        <f>VLOOKUP($A436,'MG Universe'!$A$2:$S$9990,8)</f>
        <v>413.57</v>
      </c>
      <c r="I436" s="15">
        <f>VLOOKUP($A436,'MG Universe'!$A$2:$S$9990,9)</f>
        <v>10.74</v>
      </c>
      <c r="J436" s="15">
        <f>VLOOKUP($A436,'MG Universe'!$A$2:$S$9990,10)</f>
        <v>402.63</v>
      </c>
      <c r="K436" s="16">
        <f>VLOOKUP($A436,'MG Universe'!$A$2:$S$9990,11)</f>
        <v>0.97350000000000003</v>
      </c>
      <c r="L436" s="78">
        <f>VLOOKUP($A436,'MG Universe'!$A$2:$S$9990,12)</f>
        <v>37.49</v>
      </c>
      <c r="M436" s="16">
        <f>VLOOKUP($A436,'MG Universe'!$A$2:$S$9990,13)</f>
        <v>0</v>
      </c>
      <c r="N436" s="79">
        <f>VLOOKUP($A436,'MG Universe'!$A$2:$S$9990,14)</f>
        <v>1</v>
      </c>
      <c r="O436" s="79">
        <f>VLOOKUP($A436,'MG Universe'!$A$2:$S$9990,15)</f>
        <v>3.04</v>
      </c>
      <c r="P436" s="15">
        <f>VLOOKUP($A436,'MG Universe'!$A$2:$S$9990,16)</f>
        <v>-184.05</v>
      </c>
      <c r="Q436" s="16">
        <f>VLOOKUP($A436,'MG Universe'!$A$2:$S$9990,17)</f>
        <v>0.1449</v>
      </c>
      <c r="R436" s="80">
        <f>VLOOKUP($A436,'MG Universe'!$A$2:$S$9990,18)</f>
        <v>0</v>
      </c>
      <c r="S436" s="15">
        <f>VLOOKUP($A436,'MG Universe'!$A$2:$V$9990,19)</f>
        <v>0</v>
      </c>
      <c r="T436" s="15">
        <f>VLOOKUP($A436,'MG Universe'!$A$2:$V$9990,20)</f>
        <v>21276982608</v>
      </c>
      <c r="U436" s="15" t="str">
        <f>VLOOKUP($A436,'MG Universe'!$A$2:$V$9990,21)</f>
        <v>Large</v>
      </c>
      <c r="V436" s="15" t="str">
        <f>VLOOKUP($A436,'MG Universe'!$A$2:$V$9990,22)</f>
        <v>Defense</v>
      </c>
    </row>
    <row r="437" spans="1:22" ht="15.75" thickBot="1" x14ac:dyDescent="0.3">
      <c r="A437" s="119" t="s">
        <v>1471</v>
      </c>
      <c r="B437" s="12" t="str">
        <f>VLOOKUP($A437,'MG Universe'!$A$2:$S$9990,2)</f>
        <v>TE Connectivity Ltd</v>
      </c>
      <c r="C437" s="12" t="str">
        <f>VLOOKUP($A437,'MG Universe'!$A$2:$S$9990,3)</f>
        <v>B+</v>
      </c>
      <c r="D437" s="12" t="str">
        <f>VLOOKUP($A437,'MG Universe'!$A$2:$S$9990,4)</f>
        <v>D</v>
      </c>
      <c r="E437" s="12" t="str">
        <f>VLOOKUP($A437,'MG Universe'!$A$2:$S$9990,5)</f>
        <v>U</v>
      </c>
      <c r="F437" s="13" t="str">
        <f>VLOOKUP($A437,'MG Universe'!$A$2:$S$9990,6)</f>
        <v>DU</v>
      </c>
      <c r="G437" s="77">
        <f>VLOOKUP($A437,'MG Universe'!$A$2:$S$9990,7)</f>
        <v>43478</v>
      </c>
      <c r="H437" s="15">
        <f>VLOOKUP($A437,'MG Universe'!$A$2:$S$9990,8)</f>
        <v>116.24</v>
      </c>
      <c r="I437" s="15">
        <f>VLOOKUP($A437,'MG Universe'!$A$2:$S$9990,9)</f>
        <v>5.85</v>
      </c>
      <c r="J437" s="15">
        <f>VLOOKUP($A437,'MG Universe'!$A$2:$S$9990,10)</f>
        <v>80.97</v>
      </c>
      <c r="K437" s="16">
        <f>VLOOKUP($A437,'MG Universe'!$A$2:$S$9990,11)</f>
        <v>0.6966</v>
      </c>
      <c r="L437" s="78">
        <f>VLOOKUP($A437,'MG Universe'!$A$2:$S$9990,12)</f>
        <v>13.84</v>
      </c>
      <c r="M437" s="16">
        <f>VLOOKUP($A437,'MG Universe'!$A$2:$S$9990,13)</f>
        <v>2.07E-2</v>
      </c>
      <c r="N437" s="79">
        <f>VLOOKUP($A437,'MG Universe'!$A$2:$S$9990,14)</f>
        <v>1</v>
      </c>
      <c r="O437" s="79">
        <f>VLOOKUP($A437,'MG Universe'!$A$2:$S$9990,15)</f>
        <v>1.41</v>
      </c>
      <c r="P437" s="15">
        <f>VLOOKUP($A437,'MG Universe'!$A$2:$S$9990,16)</f>
        <v>-9.59</v>
      </c>
      <c r="Q437" s="16">
        <f>VLOOKUP($A437,'MG Universe'!$A$2:$S$9990,17)</f>
        <v>2.6700000000000002E-2</v>
      </c>
      <c r="R437" s="80">
        <f>VLOOKUP($A437,'MG Universe'!$A$2:$S$9990,18)</f>
        <v>8</v>
      </c>
      <c r="S437" s="15">
        <f>VLOOKUP($A437,'MG Universe'!$A$2:$V$9990,19)</f>
        <v>62.63</v>
      </c>
      <c r="T437" s="15">
        <f>VLOOKUP($A437,'MG Universe'!$A$2:$V$9990,20)</f>
        <v>27437008793</v>
      </c>
      <c r="U437" s="15" t="str">
        <f>VLOOKUP($A437,'MG Universe'!$A$2:$V$9990,21)</f>
        <v>Large</v>
      </c>
      <c r="V437" s="15" t="str">
        <f>VLOOKUP($A437,'MG Universe'!$A$2:$V$9990,22)</f>
        <v>IT Hardware</v>
      </c>
    </row>
    <row r="438" spans="1:22" ht="15.75" thickBot="1" x14ac:dyDescent="0.3">
      <c r="A438" s="119" t="s">
        <v>1839</v>
      </c>
      <c r="B438" s="12" t="str">
        <f>VLOOKUP($A438,'MG Universe'!$A$2:$S$9990,2)</f>
        <v>TE Connectivity Ltd</v>
      </c>
      <c r="C438" s="12" t="str">
        <f>VLOOKUP($A438,'MG Universe'!$A$2:$S$9990,3)</f>
        <v>B+</v>
      </c>
      <c r="D438" s="12" t="str">
        <f>VLOOKUP($A438,'MG Universe'!$A$2:$S$9990,4)</f>
        <v>D</v>
      </c>
      <c r="E438" s="12" t="str">
        <f>VLOOKUP($A438,'MG Universe'!$A$2:$S$9990,5)</f>
        <v>U</v>
      </c>
      <c r="F438" s="13" t="str">
        <f>VLOOKUP($A438,'MG Universe'!$A$2:$S$9990,6)</f>
        <v>DU</v>
      </c>
      <c r="G438" s="77">
        <f>VLOOKUP($A438,'MG Universe'!$A$2:$S$9990,7)</f>
        <v>43478</v>
      </c>
      <c r="H438" s="15">
        <f>VLOOKUP($A438,'MG Universe'!$A$2:$S$9990,8)</f>
        <v>116.24</v>
      </c>
      <c r="I438" s="15">
        <f>VLOOKUP($A438,'MG Universe'!$A$2:$S$9990,9)</f>
        <v>5.85</v>
      </c>
      <c r="J438" s="15">
        <f>VLOOKUP($A438,'MG Universe'!$A$2:$S$9990,10)</f>
        <v>80.97</v>
      </c>
      <c r="K438" s="16">
        <f>VLOOKUP($A438,'MG Universe'!$A$2:$S$9990,11)</f>
        <v>0.6966</v>
      </c>
      <c r="L438" s="78">
        <f>VLOOKUP($A438,'MG Universe'!$A$2:$S$9990,12)</f>
        <v>13.84</v>
      </c>
      <c r="M438" s="16">
        <f>VLOOKUP($A438,'MG Universe'!$A$2:$S$9990,13)</f>
        <v>2.07E-2</v>
      </c>
      <c r="N438" s="79">
        <f>VLOOKUP($A438,'MG Universe'!$A$2:$S$9990,14)</f>
        <v>1</v>
      </c>
      <c r="O438" s="79">
        <f>VLOOKUP($A438,'MG Universe'!$A$2:$S$9990,15)</f>
        <v>1.41</v>
      </c>
      <c r="P438" s="15">
        <f>VLOOKUP($A438,'MG Universe'!$A$2:$S$9990,16)</f>
        <v>-9.59</v>
      </c>
      <c r="Q438" s="16">
        <f>VLOOKUP($A438,'MG Universe'!$A$2:$S$9990,17)</f>
        <v>2.6700000000000002E-2</v>
      </c>
      <c r="R438" s="80">
        <f>VLOOKUP($A438,'MG Universe'!$A$2:$S$9990,18)</f>
        <v>8</v>
      </c>
      <c r="S438" s="15">
        <f>VLOOKUP($A438,'MG Universe'!$A$2:$V$9990,19)</f>
        <v>62.63</v>
      </c>
      <c r="T438" s="15">
        <f>VLOOKUP($A438,'MG Universe'!$A$2:$V$9990,20)</f>
        <v>27437008793</v>
      </c>
      <c r="U438" s="15" t="str">
        <f>VLOOKUP($A438,'MG Universe'!$A$2:$V$9990,21)</f>
        <v>Large</v>
      </c>
      <c r="V438" s="15" t="str">
        <f>VLOOKUP($A438,'MG Universe'!$A$2:$V$9990,22)</f>
        <v>IT Hardware</v>
      </c>
    </row>
    <row r="439" spans="1:22" ht="15.75" thickBot="1" x14ac:dyDescent="0.3">
      <c r="A439" s="119" t="s">
        <v>1475</v>
      </c>
      <c r="B439" s="12" t="str">
        <f>VLOOKUP($A439,'MG Universe'!$A$2:$S$9990,2)</f>
        <v>Target Corporation</v>
      </c>
      <c r="C439" s="12" t="str">
        <f>VLOOKUP($A439,'MG Universe'!$A$2:$S$9990,3)</f>
        <v>B-</v>
      </c>
      <c r="D439" s="12" t="str">
        <f>VLOOKUP($A439,'MG Universe'!$A$2:$S$9990,4)</f>
        <v>S</v>
      </c>
      <c r="E439" s="12" t="str">
        <f>VLOOKUP($A439,'MG Universe'!$A$2:$S$9990,5)</f>
        <v>U</v>
      </c>
      <c r="F439" s="13" t="str">
        <f>VLOOKUP($A439,'MG Universe'!$A$2:$S$9990,6)</f>
        <v>SU</v>
      </c>
      <c r="G439" s="77">
        <f>VLOOKUP($A439,'MG Universe'!$A$2:$S$9990,7)</f>
        <v>43260</v>
      </c>
      <c r="H439" s="15">
        <f>VLOOKUP($A439,'MG Universe'!$A$2:$S$9990,8)</f>
        <v>177</v>
      </c>
      <c r="I439" s="15">
        <f>VLOOKUP($A439,'MG Universe'!$A$2:$S$9990,9)</f>
        <v>4.5999999999999996</v>
      </c>
      <c r="J439" s="15">
        <f>VLOOKUP($A439,'MG Universe'!$A$2:$S$9990,10)</f>
        <v>72.44</v>
      </c>
      <c r="K439" s="16">
        <f>VLOOKUP($A439,'MG Universe'!$A$2:$S$9990,11)</f>
        <v>0.4093</v>
      </c>
      <c r="L439" s="78">
        <f>VLOOKUP($A439,'MG Universe'!$A$2:$S$9990,12)</f>
        <v>15.75</v>
      </c>
      <c r="M439" s="16">
        <f>VLOOKUP($A439,'MG Universe'!$A$2:$S$9990,13)</f>
        <v>3.3700000000000001E-2</v>
      </c>
      <c r="N439" s="79">
        <f>VLOOKUP($A439,'MG Universe'!$A$2:$S$9990,14)</f>
        <v>0.7</v>
      </c>
      <c r="O439" s="79">
        <f>VLOOKUP($A439,'MG Universe'!$A$2:$S$9990,15)</f>
        <v>0.9</v>
      </c>
      <c r="P439" s="15">
        <f>VLOOKUP($A439,'MG Universe'!$A$2:$S$9990,16)</f>
        <v>-31.23</v>
      </c>
      <c r="Q439" s="16">
        <f>VLOOKUP($A439,'MG Universe'!$A$2:$S$9990,17)</f>
        <v>3.6200000000000003E-2</v>
      </c>
      <c r="R439" s="80">
        <f>VLOOKUP($A439,'MG Universe'!$A$2:$S$9990,18)</f>
        <v>20</v>
      </c>
      <c r="S439" s="15">
        <f>VLOOKUP($A439,'MG Universe'!$A$2:$V$9990,19)</f>
        <v>49.41</v>
      </c>
      <c r="T439" s="15">
        <f>VLOOKUP($A439,'MG Universe'!$A$2:$V$9990,20)</f>
        <v>37801656234</v>
      </c>
      <c r="U439" s="15" t="str">
        <f>VLOOKUP($A439,'MG Universe'!$A$2:$V$9990,21)</f>
        <v>Large</v>
      </c>
      <c r="V439" s="15" t="str">
        <f>VLOOKUP($A439,'MG Universe'!$A$2:$V$9990,22)</f>
        <v>Retail</v>
      </c>
    </row>
    <row r="440" spans="1:22" ht="15.75" thickBot="1" x14ac:dyDescent="0.3">
      <c r="A440" s="119" t="s">
        <v>1479</v>
      </c>
      <c r="B440" s="12" t="str">
        <f>VLOOKUP($A440,'MG Universe'!$A$2:$S$9990,2)</f>
        <v>Tiffany &amp; Co.</v>
      </c>
      <c r="C440" s="12" t="str">
        <f>VLOOKUP($A440,'MG Universe'!$A$2:$S$9990,3)</f>
        <v>C+</v>
      </c>
      <c r="D440" s="12" t="str">
        <f>VLOOKUP($A440,'MG Universe'!$A$2:$S$9990,4)</f>
        <v>E</v>
      </c>
      <c r="E440" s="12" t="str">
        <f>VLOOKUP($A440,'MG Universe'!$A$2:$S$9990,5)</f>
        <v>O</v>
      </c>
      <c r="F440" s="13" t="str">
        <f>VLOOKUP($A440,'MG Universe'!$A$2:$S$9990,6)</f>
        <v>EO</v>
      </c>
      <c r="G440" s="77">
        <f>VLOOKUP($A440,'MG Universe'!$A$2:$S$9990,7)</f>
        <v>43199</v>
      </c>
      <c r="H440" s="15">
        <f>VLOOKUP($A440,'MG Universe'!$A$2:$S$9990,8)</f>
        <v>55.85</v>
      </c>
      <c r="I440" s="15">
        <f>VLOOKUP($A440,'MG Universe'!$A$2:$S$9990,9)</f>
        <v>3.6</v>
      </c>
      <c r="J440" s="15">
        <f>VLOOKUP($A440,'MG Universe'!$A$2:$S$9990,10)</f>
        <v>88.38</v>
      </c>
      <c r="K440" s="16">
        <f>VLOOKUP($A440,'MG Universe'!$A$2:$S$9990,11)</f>
        <v>1.5825</v>
      </c>
      <c r="L440" s="78">
        <f>VLOOKUP($A440,'MG Universe'!$A$2:$S$9990,12)</f>
        <v>24.55</v>
      </c>
      <c r="M440" s="16">
        <f>VLOOKUP($A440,'MG Universe'!$A$2:$S$9990,13)</f>
        <v>2.2100000000000002E-2</v>
      </c>
      <c r="N440" s="79">
        <f>VLOOKUP($A440,'MG Universe'!$A$2:$S$9990,14)</f>
        <v>1.6</v>
      </c>
      <c r="O440" s="79">
        <f>VLOOKUP($A440,'MG Universe'!$A$2:$S$9990,15)</f>
        <v>5.5</v>
      </c>
      <c r="P440" s="15">
        <f>VLOOKUP($A440,'MG Universe'!$A$2:$S$9990,16)</f>
        <v>13.98</v>
      </c>
      <c r="Q440" s="16">
        <f>VLOOKUP($A440,'MG Universe'!$A$2:$S$9990,17)</f>
        <v>8.0299999999999996E-2</v>
      </c>
      <c r="R440" s="80">
        <f>VLOOKUP($A440,'MG Universe'!$A$2:$S$9990,18)</f>
        <v>15</v>
      </c>
      <c r="S440" s="15">
        <f>VLOOKUP($A440,'MG Universe'!$A$2:$V$9990,19)</f>
        <v>49.01</v>
      </c>
      <c r="T440" s="15">
        <f>VLOOKUP($A440,'MG Universe'!$A$2:$V$9990,20)</f>
        <v>10773256525</v>
      </c>
      <c r="U440" s="15" t="str">
        <f>VLOOKUP($A440,'MG Universe'!$A$2:$V$9990,21)</f>
        <v>Large</v>
      </c>
      <c r="V440" s="15" t="str">
        <f>VLOOKUP($A440,'MG Universe'!$A$2:$V$9990,22)</f>
        <v>Retail</v>
      </c>
    </row>
    <row r="441" spans="1:22" ht="15.75" thickBot="1" x14ac:dyDescent="0.3">
      <c r="A441" s="119" t="s">
        <v>1481</v>
      </c>
      <c r="B441" s="12" t="str">
        <f>VLOOKUP($A441,'MG Universe'!$A$2:$S$9990,2)</f>
        <v>TJX Companies Inc</v>
      </c>
      <c r="C441" s="12" t="str">
        <f>VLOOKUP($A441,'MG Universe'!$A$2:$S$9990,3)</f>
        <v>B-</v>
      </c>
      <c r="D441" s="12" t="str">
        <f>VLOOKUP($A441,'MG Universe'!$A$2:$S$9990,4)</f>
        <v>E</v>
      </c>
      <c r="E441" s="12" t="str">
        <f>VLOOKUP($A441,'MG Universe'!$A$2:$S$9990,5)</f>
        <v>U</v>
      </c>
      <c r="F441" s="13" t="str">
        <f>VLOOKUP($A441,'MG Universe'!$A$2:$S$9990,6)</f>
        <v>EU</v>
      </c>
      <c r="G441" s="77">
        <f>VLOOKUP($A441,'MG Universe'!$A$2:$S$9990,7)</f>
        <v>43223</v>
      </c>
      <c r="H441" s="15">
        <f>VLOOKUP($A441,'MG Universe'!$A$2:$S$9990,8)</f>
        <v>91.71</v>
      </c>
      <c r="I441" s="15">
        <f>VLOOKUP($A441,'MG Universe'!$A$2:$S$9990,9)</f>
        <v>4.01</v>
      </c>
      <c r="J441" s="15">
        <f>VLOOKUP($A441,'MG Universe'!$A$2:$S$9990,10)</f>
        <v>48.99</v>
      </c>
      <c r="K441" s="16">
        <f>VLOOKUP($A441,'MG Universe'!$A$2:$S$9990,11)</f>
        <v>0.53420000000000001</v>
      </c>
      <c r="L441" s="78">
        <f>VLOOKUP($A441,'MG Universe'!$A$2:$S$9990,12)</f>
        <v>12.22</v>
      </c>
      <c r="M441" s="16">
        <f>VLOOKUP($A441,'MG Universe'!$A$2:$S$9990,13)</f>
        <v>1.9199999999999998E-2</v>
      </c>
      <c r="N441" s="79">
        <f>VLOOKUP($A441,'MG Universe'!$A$2:$S$9990,14)</f>
        <v>0.7</v>
      </c>
      <c r="O441" s="79">
        <f>VLOOKUP($A441,'MG Universe'!$A$2:$S$9990,15)</f>
        <v>1.66</v>
      </c>
      <c r="P441" s="15">
        <f>VLOOKUP($A441,'MG Universe'!$A$2:$S$9990,16)</f>
        <v>-0.66</v>
      </c>
      <c r="Q441" s="16">
        <f>VLOOKUP($A441,'MG Universe'!$A$2:$S$9990,17)</f>
        <v>1.8599999999999998E-2</v>
      </c>
      <c r="R441" s="80">
        <f>VLOOKUP($A441,'MG Universe'!$A$2:$S$9990,18)</f>
        <v>0</v>
      </c>
      <c r="S441" s="15">
        <f>VLOOKUP($A441,'MG Universe'!$A$2:$V$9990,19)</f>
        <v>29.21</v>
      </c>
      <c r="T441" s="15">
        <f>VLOOKUP($A441,'MG Universe'!$A$2:$V$9990,20)</f>
        <v>60411775619</v>
      </c>
      <c r="U441" s="15" t="str">
        <f>VLOOKUP($A441,'MG Universe'!$A$2:$V$9990,21)</f>
        <v>Large</v>
      </c>
      <c r="V441" s="15" t="str">
        <f>VLOOKUP($A441,'MG Universe'!$A$2:$V$9990,22)</f>
        <v>Retail</v>
      </c>
    </row>
    <row r="442" spans="1:22" ht="15.75" thickBot="1" x14ac:dyDescent="0.3">
      <c r="A442" s="119" t="s">
        <v>1483</v>
      </c>
      <c r="B442" s="12" t="str">
        <f>VLOOKUP($A442,'MG Universe'!$A$2:$S$9990,2)</f>
        <v>Torchmark Corporation</v>
      </c>
      <c r="C442" s="12" t="str">
        <f>VLOOKUP($A442,'MG Universe'!$A$2:$S$9990,3)</f>
        <v>A-</v>
      </c>
      <c r="D442" s="12" t="str">
        <f>VLOOKUP($A442,'MG Universe'!$A$2:$S$9990,4)</f>
        <v>D</v>
      </c>
      <c r="E442" s="12" t="str">
        <f>VLOOKUP($A442,'MG Universe'!$A$2:$S$9990,5)</f>
        <v>U</v>
      </c>
      <c r="F442" s="13" t="str">
        <f>VLOOKUP($A442,'MG Universe'!$A$2:$S$9990,6)</f>
        <v>DU</v>
      </c>
      <c r="G442" s="77">
        <f>VLOOKUP($A442,'MG Universe'!$A$2:$S$9990,7)</f>
        <v>43264</v>
      </c>
      <c r="H442" s="15">
        <f>VLOOKUP($A442,'MG Universe'!$A$2:$S$9990,8)</f>
        <v>247.84</v>
      </c>
      <c r="I442" s="15">
        <f>VLOOKUP($A442,'MG Universe'!$A$2:$S$9990,9)</f>
        <v>6.98</v>
      </c>
      <c r="J442" s="15">
        <f>VLOOKUP($A442,'MG Universe'!$A$2:$S$9990,10)</f>
        <v>83.48</v>
      </c>
      <c r="K442" s="16">
        <f>VLOOKUP($A442,'MG Universe'!$A$2:$S$9990,11)</f>
        <v>0.33679999999999999</v>
      </c>
      <c r="L442" s="78">
        <f>VLOOKUP($A442,'MG Universe'!$A$2:$S$9990,12)</f>
        <v>11.96</v>
      </c>
      <c r="M442" s="16">
        <f>VLOOKUP($A442,'MG Universe'!$A$2:$S$9990,13)</f>
        <v>7.1999999999999998E-3</v>
      </c>
      <c r="N442" s="79">
        <f>VLOOKUP($A442,'MG Universe'!$A$2:$S$9990,14)</f>
        <v>1</v>
      </c>
      <c r="O442" s="79" t="str">
        <f>VLOOKUP($A442,'MG Universe'!$A$2:$S$9990,15)</f>
        <v>N/A</v>
      </c>
      <c r="P442" s="15" t="str">
        <f>VLOOKUP($A442,'MG Universe'!$A$2:$S$9990,16)</f>
        <v>N/A</v>
      </c>
      <c r="Q442" s="16">
        <f>VLOOKUP($A442,'MG Universe'!$A$2:$S$9990,17)</f>
        <v>1.7299999999999999E-2</v>
      </c>
      <c r="R442" s="80">
        <f>VLOOKUP($A442,'MG Universe'!$A$2:$S$9990,18)</f>
        <v>12</v>
      </c>
      <c r="S442" s="15">
        <f>VLOOKUP($A442,'MG Universe'!$A$2:$V$9990,19)</f>
        <v>85.68</v>
      </c>
      <c r="T442" s="15">
        <f>VLOOKUP($A442,'MG Universe'!$A$2:$V$9990,20)</f>
        <v>9311359574</v>
      </c>
      <c r="U442" s="15" t="str">
        <f>VLOOKUP($A442,'MG Universe'!$A$2:$V$9990,21)</f>
        <v>Mid</v>
      </c>
      <c r="V442" s="15" t="str">
        <f>VLOOKUP($A442,'MG Universe'!$A$2:$V$9990,22)</f>
        <v>Insurance</v>
      </c>
    </row>
    <row r="443" spans="1:22" ht="15.75" thickBot="1" x14ac:dyDescent="0.3">
      <c r="A443" s="119" t="s">
        <v>1485</v>
      </c>
      <c r="B443" s="12" t="str">
        <f>VLOOKUP($A443,'MG Universe'!$A$2:$S$9990,2)</f>
        <v>Thermo Fisher Scientific Inc.</v>
      </c>
      <c r="C443" s="12" t="str">
        <f>VLOOKUP($A443,'MG Universe'!$A$2:$S$9990,3)</f>
        <v>D+</v>
      </c>
      <c r="D443" s="12" t="str">
        <f>VLOOKUP($A443,'MG Universe'!$A$2:$S$9990,4)</f>
        <v>S</v>
      </c>
      <c r="E443" s="12" t="str">
        <f>VLOOKUP($A443,'MG Universe'!$A$2:$S$9990,5)</f>
        <v>F</v>
      </c>
      <c r="F443" s="13" t="str">
        <f>VLOOKUP($A443,'MG Universe'!$A$2:$S$9990,6)</f>
        <v>SF</v>
      </c>
      <c r="G443" s="77">
        <f>VLOOKUP($A443,'MG Universe'!$A$2:$S$9990,7)</f>
        <v>43216</v>
      </c>
      <c r="H443" s="15">
        <f>VLOOKUP($A443,'MG Universe'!$A$2:$S$9990,8)</f>
        <v>244.12</v>
      </c>
      <c r="I443" s="15">
        <f>VLOOKUP($A443,'MG Universe'!$A$2:$S$9990,9)</f>
        <v>7.05</v>
      </c>
      <c r="J443" s="15">
        <f>VLOOKUP($A443,'MG Universe'!$A$2:$S$9990,10)</f>
        <v>243.59</v>
      </c>
      <c r="K443" s="16">
        <f>VLOOKUP($A443,'MG Universe'!$A$2:$S$9990,11)</f>
        <v>0.99780000000000002</v>
      </c>
      <c r="L443" s="78">
        <f>VLOOKUP($A443,'MG Universe'!$A$2:$S$9990,12)</f>
        <v>34.549999999999997</v>
      </c>
      <c r="M443" s="16">
        <f>VLOOKUP($A443,'MG Universe'!$A$2:$S$9990,13)</f>
        <v>2.5000000000000001E-3</v>
      </c>
      <c r="N443" s="79">
        <f>VLOOKUP($A443,'MG Universe'!$A$2:$S$9990,14)</f>
        <v>1.1000000000000001</v>
      </c>
      <c r="O443" s="79">
        <f>VLOOKUP($A443,'MG Universe'!$A$2:$S$9990,15)</f>
        <v>1.34</v>
      </c>
      <c r="P443" s="15">
        <f>VLOOKUP($A443,'MG Universe'!$A$2:$S$9990,16)</f>
        <v>-53.89</v>
      </c>
      <c r="Q443" s="16">
        <f>VLOOKUP($A443,'MG Universe'!$A$2:$S$9990,17)</f>
        <v>0.1303</v>
      </c>
      <c r="R443" s="80">
        <f>VLOOKUP($A443,'MG Universe'!$A$2:$S$9990,18)</f>
        <v>0</v>
      </c>
      <c r="S443" s="15">
        <f>VLOOKUP($A443,'MG Universe'!$A$2:$V$9990,19)</f>
        <v>123.59</v>
      </c>
      <c r="T443" s="15">
        <f>VLOOKUP($A443,'MG Universe'!$A$2:$V$9990,20)</f>
        <v>98063486365</v>
      </c>
      <c r="U443" s="15" t="str">
        <f>VLOOKUP($A443,'MG Universe'!$A$2:$V$9990,21)</f>
        <v>Large</v>
      </c>
      <c r="V443" s="15" t="str">
        <f>VLOOKUP($A443,'MG Universe'!$A$2:$V$9990,22)</f>
        <v>Medical</v>
      </c>
    </row>
    <row r="444" spans="1:22" ht="15.75" thickBot="1" x14ac:dyDescent="0.3">
      <c r="A444" s="119" t="s">
        <v>1487</v>
      </c>
      <c r="B444" s="12" t="str">
        <f>VLOOKUP($A444,'MG Universe'!$A$2:$S$9990,2)</f>
        <v>Tapestry Inc</v>
      </c>
      <c r="C444" s="12" t="str">
        <f>VLOOKUP($A444,'MG Universe'!$A$2:$S$9990,3)</f>
        <v>D+</v>
      </c>
      <c r="D444" s="12" t="str">
        <f>VLOOKUP($A444,'MG Universe'!$A$2:$S$9990,4)</f>
        <v>S</v>
      </c>
      <c r="E444" s="12" t="str">
        <f>VLOOKUP($A444,'MG Universe'!$A$2:$S$9990,5)</f>
        <v>O</v>
      </c>
      <c r="F444" s="13" t="str">
        <f>VLOOKUP($A444,'MG Universe'!$A$2:$S$9990,6)</f>
        <v>SO</v>
      </c>
      <c r="G444" s="77">
        <f>VLOOKUP($A444,'MG Universe'!$A$2:$S$9990,7)</f>
        <v>43200</v>
      </c>
      <c r="H444" s="15">
        <f>VLOOKUP($A444,'MG Universe'!$A$2:$S$9990,8)</f>
        <v>0</v>
      </c>
      <c r="I444" s="15">
        <f>VLOOKUP($A444,'MG Universe'!$A$2:$S$9990,9)</f>
        <v>1.66</v>
      </c>
      <c r="J444" s="15">
        <f>VLOOKUP($A444,'MG Universe'!$A$2:$S$9990,10)</f>
        <v>38.479999999999997</v>
      </c>
      <c r="K444" s="16" t="str">
        <f>VLOOKUP($A444,'MG Universe'!$A$2:$S$9990,11)</f>
        <v>N/A</v>
      </c>
      <c r="L444" s="78">
        <f>VLOOKUP($A444,'MG Universe'!$A$2:$S$9990,12)</f>
        <v>23.18</v>
      </c>
      <c r="M444" s="16">
        <f>VLOOKUP($A444,'MG Universe'!$A$2:$S$9990,13)</f>
        <v>3.5099999999999999E-2</v>
      </c>
      <c r="N444" s="79">
        <f>VLOOKUP($A444,'MG Universe'!$A$2:$S$9990,14)</f>
        <v>0.8</v>
      </c>
      <c r="O444" s="79">
        <f>VLOOKUP($A444,'MG Universe'!$A$2:$S$9990,15)</f>
        <v>1.9</v>
      </c>
      <c r="P444" s="15">
        <f>VLOOKUP($A444,'MG Universe'!$A$2:$S$9990,16)</f>
        <v>-4.3600000000000003</v>
      </c>
      <c r="Q444" s="16">
        <f>VLOOKUP($A444,'MG Universe'!$A$2:$S$9990,17)</f>
        <v>7.3400000000000007E-2</v>
      </c>
      <c r="R444" s="80">
        <f>VLOOKUP($A444,'MG Universe'!$A$2:$S$9990,18)</f>
        <v>0</v>
      </c>
      <c r="S444" s="15">
        <f>VLOOKUP($A444,'MG Universe'!$A$2:$V$9990,19)</f>
        <v>16.84</v>
      </c>
      <c r="T444" s="15">
        <f>VLOOKUP($A444,'MG Universe'!$A$2:$V$9990,20)</f>
        <v>11151349947</v>
      </c>
      <c r="U444" s="15" t="str">
        <f>VLOOKUP($A444,'MG Universe'!$A$2:$V$9990,21)</f>
        <v>Large</v>
      </c>
      <c r="V444" s="15" t="str">
        <f>VLOOKUP($A444,'MG Universe'!$A$2:$V$9990,22)</f>
        <v>Retail</v>
      </c>
    </row>
    <row r="445" spans="1:22" ht="15.75" thickBot="1" x14ac:dyDescent="0.3">
      <c r="A445" s="119" t="s">
        <v>1489</v>
      </c>
      <c r="B445" s="12" t="str">
        <f>VLOOKUP($A445,'MG Universe'!$A$2:$S$9990,2)</f>
        <v>Tripadvisor Inc Common Stock</v>
      </c>
      <c r="C445" s="12" t="str">
        <f>VLOOKUP($A445,'MG Universe'!$A$2:$S$9990,3)</f>
        <v>F</v>
      </c>
      <c r="D445" s="12" t="str">
        <f>VLOOKUP($A445,'MG Universe'!$A$2:$S$9990,4)</f>
        <v>S</v>
      </c>
      <c r="E445" s="12" t="str">
        <f>VLOOKUP($A445,'MG Universe'!$A$2:$S$9990,5)</f>
        <v>O</v>
      </c>
      <c r="F445" s="13" t="str">
        <f>VLOOKUP($A445,'MG Universe'!$A$2:$S$9990,6)</f>
        <v>SO</v>
      </c>
      <c r="G445" s="77">
        <f>VLOOKUP($A445,'MG Universe'!$A$2:$S$9990,7)</f>
        <v>43477</v>
      </c>
      <c r="H445" s="15">
        <f>VLOOKUP($A445,'MG Universe'!$A$2:$S$9990,8)</f>
        <v>1.25</v>
      </c>
      <c r="I445" s="15">
        <f>VLOOKUP($A445,'MG Universe'!$A$2:$S$9990,9)</f>
        <v>0.66</v>
      </c>
      <c r="J445" s="15">
        <f>VLOOKUP($A445,'MG Universe'!$A$2:$S$9990,10)</f>
        <v>57.62</v>
      </c>
      <c r="K445" s="16">
        <f>VLOOKUP($A445,'MG Universe'!$A$2:$S$9990,11)</f>
        <v>46.095999999999997</v>
      </c>
      <c r="L445" s="78">
        <f>VLOOKUP($A445,'MG Universe'!$A$2:$S$9990,12)</f>
        <v>87.3</v>
      </c>
      <c r="M445" s="16">
        <f>VLOOKUP($A445,'MG Universe'!$A$2:$S$9990,13)</f>
        <v>0</v>
      </c>
      <c r="N445" s="79">
        <f>VLOOKUP($A445,'MG Universe'!$A$2:$S$9990,14)</f>
        <v>1.5</v>
      </c>
      <c r="O445" s="79">
        <f>VLOOKUP($A445,'MG Universe'!$A$2:$S$9990,15)</f>
        <v>2.04</v>
      </c>
      <c r="P445" s="15">
        <f>VLOOKUP($A445,'MG Universe'!$A$2:$S$9990,16)</f>
        <v>1.25</v>
      </c>
      <c r="Q445" s="16">
        <f>VLOOKUP($A445,'MG Universe'!$A$2:$S$9990,17)</f>
        <v>0.39400000000000002</v>
      </c>
      <c r="R445" s="80">
        <f>VLOOKUP($A445,'MG Universe'!$A$2:$S$9990,18)</f>
        <v>0</v>
      </c>
      <c r="S445" s="15">
        <f>VLOOKUP($A445,'MG Universe'!$A$2:$V$9990,19)</f>
        <v>12.95</v>
      </c>
      <c r="T445" s="15">
        <f>VLOOKUP($A445,'MG Universe'!$A$2:$V$9990,20)</f>
        <v>7932332058</v>
      </c>
      <c r="U445" s="15" t="str">
        <f>VLOOKUP($A445,'MG Universe'!$A$2:$V$9990,21)</f>
        <v>Mid</v>
      </c>
      <c r="V445" s="15" t="str">
        <f>VLOOKUP($A445,'MG Universe'!$A$2:$V$9990,22)</f>
        <v>Travel</v>
      </c>
    </row>
    <row r="446" spans="1:22" ht="15.75" thickBot="1" x14ac:dyDescent="0.3">
      <c r="A446" s="119" t="s">
        <v>1491</v>
      </c>
      <c r="B446" s="12" t="str">
        <f>VLOOKUP($A446,'MG Universe'!$A$2:$S$9990,2)</f>
        <v>T. Rowe Price Group Inc</v>
      </c>
      <c r="C446" s="12" t="str">
        <f>VLOOKUP($A446,'MG Universe'!$A$2:$S$9990,3)</f>
        <v>A-</v>
      </c>
      <c r="D446" s="12" t="str">
        <f>VLOOKUP($A446,'MG Universe'!$A$2:$S$9990,4)</f>
        <v>E</v>
      </c>
      <c r="E446" s="12" t="str">
        <f>VLOOKUP($A446,'MG Universe'!$A$2:$S$9990,5)</f>
        <v>U</v>
      </c>
      <c r="F446" s="13" t="str">
        <f>VLOOKUP($A446,'MG Universe'!$A$2:$S$9990,6)</f>
        <v>EU</v>
      </c>
      <c r="G446" s="77">
        <f>VLOOKUP($A446,'MG Universe'!$A$2:$S$9990,7)</f>
        <v>43277</v>
      </c>
      <c r="H446" s="15">
        <f>VLOOKUP($A446,'MG Universe'!$A$2:$S$9990,8)</f>
        <v>138.96</v>
      </c>
      <c r="I446" s="15">
        <f>VLOOKUP($A446,'MG Universe'!$A$2:$S$9990,9)</f>
        <v>5.76</v>
      </c>
      <c r="J446" s="15">
        <f>VLOOKUP($A446,'MG Universe'!$A$2:$S$9990,10)</f>
        <v>95.17</v>
      </c>
      <c r="K446" s="16">
        <f>VLOOKUP($A446,'MG Universe'!$A$2:$S$9990,11)</f>
        <v>0.68489999999999995</v>
      </c>
      <c r="L446" s="78">
        <f>VLOOKUP($A446,'MG Universe'!$A$2:$S$9990,12)</f>
        <v>16.52</v>
      </c>
      <c r="M446" s="16">
        <f>VLOOKUP($A446,'MG Universe'!$A$2:$S$9990,13)</f>
        <v>2.4E-2</v>
      </c>
      <c r="N446" s="79">
        <f>VLOOKUP($A446,'MG Universe'!$A$2:$S$9990,14)</f>
        <v>1</v>
      </c>
      <c r="O446" s="79">
        <f>VLOOKUP($A446,'MG Universe'!$A$2:$S$9990,15)</f>
        <v>3.87</v>
      </c>
      <c r="P446" s="15">
        <f>VLOOKUP($A446,'MG Universe'!$A$2:$S$9990,16)</f>
        <v>3.21</v>
      </c>
      <c r="Q446" s="16">
        <f>VLOOKUP($A446,'MG Universe'!$A$2:$S$9990,17)</f>
        <v>4.0099999999999997E-2</v>
      </c>
      <c r="R446" s="80">
        <f>VLOOKUP($A446,'MG Universe'!$A$2:$S$9990,18)</f>
        <v>20</v>
      </c>
      <c r="S446" s="15">
        <f>VLOOKUP($A446,'MG Universe'!$A$2:$V$9990,19)</f>
        <v>60.69</v>
      </c>
      <c r="T446" s="15">
        <f>VLOOKUP($A446,'MG Universe'!$A$2:$V$9990,20)</f>
        <v>22659976564</v>
      </c>
      <c r="U446" s="15" t="str">
        <f>VLOOKUP($A446,'MG Universe'!$A$2:$V$9990,21)</f>
        <v>Large</v>
      </c>
      <c r="V446" s="15" t="str">
        <f>VLOOKUP($A446,'MG Universe'!$A$2:$V$9990,22)</f>
        <v>Financial Services</v>
      </c>
    </row>
    <row r="447" spans="1:22" ht="15.75" thickBot="1" x14ac:dyDescent="0.3">
      <c r="A447" s="119" t="s">
        <v>1493</v>
      </c>
      <c r="B447" s="12" t="str">
        <f>VLOOKUP($A447,'MG Universe'!$A$2:$S$9990,2)</f>
        <v>Travelers Companies Inc</v>
      </c>
      <c r="C447" s="12" t="str">
        <f>VLOOKUP($A447,'MG Universe'!$A$2:$S$9990,3)</f>
        <v>A-</v>
      </c>
      <c r="D447" s="12" t="str">
        <f>VLOOKUP($A447,'MG Universe'!$A$2:$S$9990,4)</f>
        <v>D</v>
      </c>
      <c r="E447" s="12" t="str">
        <f>VLOOKUP($A447,'MG Universe'!$A$2:$S$9990,5)</f>
        <v>F</v>
      </c>
      <c r="F447" s="13" t="str">
        <f>VLOOKUP($A447,'MG Universe'!$A$2:$S$9990,6)</f>
        <v>DF</v>
      </c>
      <c r="G447" s="77">
        <f>VLOOKUP($A447,'MG Universe'!$A$2:$S$9990,7)</f>
        <v>43425</v>
      </c>
      <c r="H447" s="15">
        <f>VLOOKUP($A447,'MG Universe'!$A$2:$S$9990,8)</f>
        <v>116.05</v>
      </c>
      <c r="I447" s="15">
        <f>VLOOKUP($A447,'MG Universe'!$A$2:$S$9990,9)</f>
        <v>9.3800000000000008</v>
      </c>
      <c r="J447" s="15">
        <f>VLOOKUP($A447,'MG Universe'!$A$2:$S$9990,10)</f>
        <v>126.04</v>
      </c>
      <c r="K447" s="16">
        <f>VLOOKUP($A447,'MG Universe'!$A$2:$S$9990,11)</f>
        <v>1.0861000000000001</v>
      </c>
      <c r="L447" s="78">
        <f>VLOOKUP($A447,'MG Universe'!$A$2:$S$9990,12)</f>
        <v>13.44</v>
      </c>
      <c r="M447" s="16">
        <f>VLOOKUP($A447,'MG Universe'!$A$2:$S$9990,13)</f>
        <v>2.2499999999999999E-2</v>
      </c>
      <c r="N447" s="79">
        <f>VLOOKUP($A447,'MG Universe'!$A$2:$S$9990,14)</f>
        <v>1.1000000000000001</v>
      </c>
      <c r="O447" s="79" t="str">
        <f>VLOOKUP($A447,'MG Universe'!$A$2:$S$9990,15)</f>
        <v>N/A</v>
      </c>
      <c r="P447" s="15" t="str">
        <f>VLOOKUP($A447,'MG Universe'!$A$2:$S$9990,16)</f>
        <v>N/A</v>
      </c>
      <c r="Q447" s="16">
        <f>VLOOKUP($A447,'MG Universe'!$A$2:$S$9990,17)</f>
        <v>2.47E-2</v>
      </c>
      <c r="R447" s="80">
        <f>VLOOKUP($A447,'MG Universe'!$A$2:$S$9990,18)</f>
        <v>12</v>
      </c>
      <c r="S447" s="15">
        <f>VLOOKUP($A447,'MG Universe'!$A$2:$V$9990,19)</f>
        <v>137.63999999999999</v>
      </c>
      <c r="T447" s="15">
        <f>VLOOKUP($A447,'MG Universe'!$A$2:$V$9990,20)</f>
        <v>33224144241</v>
      </c>
      <c r="U447" s="15" t="str">
        <f>VLOOKUP($A447,'MG Universe'!$A$2:$V$9990,21)</f>
        <v>Large</v>
      </c>
      <c r="V447" s="15" t="str">
        <f>VLOOKUP($A447,'MG Universe'!$A$2:$V$9990,22)</f>
        <v>Insurance</v>
      </c>
    </row>
    <row r="448" spans="1:22" ht="15.75" thickBot="1" x14ac:dyDescent="0.3">
      <c r="A448" s="119" t="s">
        <v>1495</v>
      </c>
      <c r="B448" s="12" t="str">
        <f>VLOOKUP($A448,'MG Universe'!$A$2:$S$9990,2)</f>
        <v>Tractor Supply Company</v>
      </c>
      <c r="C448" s="12" t="str">
        <f>VLOOKUP($A448,'MG Universe'!$A$2:$S$9990,3)</f>
        <v>C+</v>
      </c>
      <c r="D448" s="12" t="str">
        <f>VLOOKUP($A448,'MG Universe'!$A$2:$S$9990,4)</f>
        <v>E</v>
      </c>
      <c r="E448" s="12" t="str">
        <f>VLOOKUP($A448,'MG Universe'!$A$2:$S$9990,5)</f>
        <v>F</v>
      </c>
      <c r="F448" s="13" t="str">
        <f>VLOOKUP($A448,'MG Universe'!$A$2:$S$9990,6)</f>
        <v>EF</v>
      </c>
      <c r="G448" s="77">
        <f>VLOOKUP($A448,'MG Universe'!$A$2:$S$9990,7)</f>
        <v>43203</v>
      </c>
      <c r="H448" s="15">
        <f>VLOOKUP($A448,'MG Universe'!$A$2:$S$9990,8)</f>
        <v>89.63</v>
      </c>
      <c r="I448" s="15">
        <f>VLOOKUP($A448,'MG Universe'!$A$2:$S$9990,9)</f>
        <v>3.43</v>
      </c>
      <c r="J448" s="15">
        <f>VLOOKUP($A448,'MG Universe'!$A$2:$S$9990,10)</f>
        <v>88.86</v>
      </c>
      <c r="K448" s="16">
        <f>VLOOKUP($A448,'MG Universe'!$A$2:$S$9990,11)</f>
        <v>0.99139999999999995</v>
      </c>
      <c r="L448" s="78">
        <f>VLOOKUP($A448,'MG Universe'!$A$2:$S$9990,12)</f>
        <v>25.91</v>
      </c>
      <c r="M448" s="16">
        <f>VLOOKUP($A448,'MG Universe'!$A$2:$S$9990,13)</f>
        <v>1.18E-2</v>
      </c>
      <c r="N448" s="79">
        <f>VLOOKUP($A448,'MG Universe'!$A$2:$S$9990,14)</f>
        <v>1.1000000000000001</v>
      </c>
      <c r="O448" s="79">
        <f>VLOOKUP($A448,'MG Universe'!$A$2:$S$9990,15)</f>
        <v>1.95</v>
      </c>
      <c r="P448" s="15">
        <f>VLOOKUP($A448,'MG Universe'!$A$2:$S$9990,16)</f>
        <v>1.63</v>
      </c>
      <c r="Q448" s="16">
        <f>VLOOKUP($A448,'MG Universe'!$A$2:$S$9990,17)</f>
        <v>8.6999999999999994E-2</v>
      </c>
      <c r="R448" s="80">
        <f>VLOOKUP($A448,'MG Universe'!$A$2:$S$9990,18)</f>
        <v>8</v>
      </c>
      <c r="S448" s="15">
        <f>VLOOKUP($A448,'MG Universe'!$A$2:$V$9990,19)</f>
        <v>31.76</v>
      </c>
      <c r="T448" s="15">
        <f>VLOOKUP($A448,'MG Universe'!$A$2:$V$9990,20)</f>
        <v>10846962554</v>
      </c>
      <c r="U448" s="15" t="str">
        <f>VLOOKUP($A448,'MG Universe'!$A$2:$V$9990,21)</f>
        <v>Large</v>
      </c>
      <c r="V448" s="15" t="str">
        <f>VLOOKUP($A448,'MG Universe'!$A$2:$V$9990,22)</f>
        <v>Retail</v>
      </c>
    </row>
    <row r="449" spans="1:22" ht="15.75" thickBot="1" x14ac:dyDescent="0.3">
      <c r="A449" s="119" t="s">
        <v>1606</v>
      </c>
      <c r="B449" s="12" t="str">
        <f>VLOOKUP($A449,'MG Universe'!$A$2:$S$9990,2)</f>
        <v>Tyson Foods, Inc.</v>
      </c>
      <c r="C449" s="12" t="str">
        <f>VLOOKUP($A449,'MG Universe'!$A$2:$S$9990,3)</f>
        <v>B+</v>
      </c>
      <c r="D449" s="12" t="str">
        <f>VLOOKUP($A449,'MG Universe'!$A$2:$S$9990,4)</f>
        <v>E</v>
      </c>
      <c r="E449" s="12" t="str">
        <f>VLOOKUP($A449,'MG Universe'!$A$2:$S$9990,5)</f>
        <v>U</v>
      </c>
      <c r="F449" s="13" t="str">
        <f>VLOOKUP($A449,'MG Universe'!$A$2:$S$9990,6)</f>
        <v>EU</v>
      </c>
      <c r="G449" s="77">
        <f>VLOOKUP($A449,'MG Universe'!$A$2:$S$9990,7)</f>
        <v>43277</v>
      </c>
      <c r="H449" s="15">
        <f>VLOOKUP($A449,'MG Universe'!$A$2:$S$9990,8)</f>
        <v>212.57</v>
      </c>
      <c r="I449" s="15">
        <f>VLOOKUP($A449,'MG Universe'!$A$2:$S$9990,9)</f>
        <v>5.52</v>
      </c>
      <c r="J449" s="15">
        <f>VLOOKUP($A449,'MG Universe'!$A$2:$S$9990,10)</f>
        <v>61.78</v>
      </c>
      <c r="K449" s="16">
        <f>VLOOKUP($A449,'MG Universe'!$A$2:$S$9990,11)</f>
        <v>0.29060000000000002</v>
      </c>
      <c r="L449" s="78">
        <f>VLOOKUP($A449,'MG Universe'!$A$2:$S$9990,12)</f>
        <v>11.19</v>
      </c>
      <c r="M449" s="16">
        <f>VLOOKUP($A449,'MG Universe'!$A$2:$S$9990,13)</f>
        <v>1.46E-2</v>
      </c>
      <c r="N449" s="79">
        <f>VLOOKUP($A449,'MG Universe'!$A$2:$S$9990,14)</f>
        <v>0.5</v>
      </c>
      <c r="O449" s="79">
        <f>VLOOKUP($A449,'MG Universe'!$A$2:$S$9990,15)</f>
        <v>1.56</v>
      </c>
      <c r="P449" s="15">
        <f>VLOOKUP($A449,'MG Universe'!$A$2:$S$9990,16)</f>
        <v>-26.88</v>
      </c>
      <c r="Q449" s="16">
        <f>VLOOKUP($A449,'MG Universe'!$A$2:$S$9990,17)</f>
        <v>1.35E-2</v>
      </c>
      <c r="R449" s="80">
        <f>VLOOKUP($A449,'MG Universe'!$A$2:$S$9990,18)</f>
        <v>5</v>
      </c>
      <c r="S449" s="15">
        <f>VLOOKUP($A449,'MG Universe'!$A$2:$V$9990,19)</f>
        <v>73.400000000000006</v>
      </c>
      <c r="T449" s="15">
        <f>VLOOKUP($A449,'MG Universe'!$A$2:$V$9990,20)</f>
        <v>18264021039</v>
      </c>
      <c r="U449" s="15" t="str">
        <f>VLOOKUP($A449,'MG Universe'!$A$2:$V$9990,21)</f>
        <v>Large</v>
      </c>
      <c r="V449" s="15" t="str">
        <f>VLOOKUP($A449,'MG Universe'!$A$2:$V$9990,22)</f>
        <v>Food Processing</v>
      </c>
    </row>
    <row r="450" spans="1:22" ht="15.75" thickBot="1" x14ac:dyDescent="0.3">
      <c r="A450" s="119" t="s">
        <v>1608</v>
      </c>
      <c r="B450" s="12" t="str">
        <f>VLOOKUP($A450,'MG Universe'!$A$2:$S$9990,2)</f>
        <v>Total System Services, Inc.</v>
      </c>
      <c r="C450" s="12" t="str">
        <f>VLOOKUP($A450,'MG Universe'!$A$2:$S$9990,3)</f>
        <v>C</v>
      </c>
      <c r="D450" s="12" t="str">
        <f>VLOOKUP($A450,'MG Universe'!$A$2:$S$9990,4)</f>
        <v>E</v>
      </c>
      <c r="E450" s="12" t="str">
        <f>VLOOKUP($A450,'MG Universe'!$A$2:$S$9990,5)</f>
        <v>F</v>
      </c>
      <c r="F450" s="13" t="str">
        <f>VLOOKUP($A450,'MG Universe'!$A$2:$S$9990,6)</f>
        <v>EF</v>
      </c>
      <c r="G450" s="77">
        <f>VLOOKUP($A450,'MG Universe'!$A$2:$S$9990,7)</f>
        <v>43439</v>
      </c>
      <c r="H450" s="15">
        <f>VLOOKUP($A450,'MG Universe'!$A$2:$S$9990,8)</f>
        <v>99.33</v>
      </c>
      <c r="I450" s="15">
        <f>VLOOKUP($A450,'MG Universe'!$A$2:$S$9990,9)</f>
        <v>2.71</v>
      </c>
      <c r="J450" s="15">
        <f>VLOOKUP($A450,'MG Universe'!$A$2:$S$9990,10)</f>
        <v>91.76</v>
      </c>
      <c r="K450" s="16">
        <f>VLOOKUP($A450,'MG Universe'!$A$2:$S$9990,11)</f>
        <v>0.92379999999999995</v>
      </c>
      <c r="L450" s="78">
        <f>VLOOKUP($A450,'MG Universe'!$A$2:$S$9990,12)</f>
        <v>33.86</v>
      </c>
      <c r="M450" s="16">
        <f>VLOOKUP($A450,'MG Universe'!$A$2:$S$9990,13)</f>
        <v>5.0000000000000001E-3</v>
      </c>
      <c r="N450" s="79">
        <f>VLOOKUP($A450,'MG Universe'!$A$2:$S$9990,14)</f>
        <v>1.1000000000000001</v>
      </c>
      <c r="O450" s="79">
        <f>VLOOKUP($A450,'MG Universe'!$A$2:$S$9990,15)</f>
        <v>2.57</v>
      </c>
      <c r="P450" s="15">
        <f>VLOOKUP($A450,'MG Universe'!$A$2:$S$9990,16)</f>
        <v>-19.760000000000002</v>
      </c>
      <c r="Q450" s="16">
        <f>VLOOKUP($A450,'MG Universe'!$A$2:$S$9990,17)</f>
        <v>0.1268</v>
      </c>
      <c r="R450" s="80">
        <f>VLOOKUP($A450,'MG Universe'!$A$2:$S$9990,18)</f>
        <v>1</v>
      </c>
      <c r="S450" s="15">
        <f>VLOOKUP($A450,'MG Universe'!$A$2:$V$9990,19)</f>
        <v>30.87</v>
      </c>
      <c r="T450" s="15">
        <f>VLOOKUP($A450,'MG Universe'!$A$2:$V$9990,20)</f>
        <v>16740786549</v>
      </c>
      <c r="U450" s="15" t="str">
        <f>VLOOKUP($A450,'MG Universe'!$A$2:$V$9990,21)</f>
        <v>Large</v>
      </c>
      <c r="V450" s="15" t="str">
        <f>VLOOKUP($A450,'MG Universe'!$A$2:$V$9990,22)</f>
        <v>Financial Services</v>
      </c>
    </row>
    <row r="451" spans="1:22" ht="15.75" thickBot="1" x14ac:dyDescent="0.3">
      <c r="A451" s="119" t="s">
        <v>1734</v>
      </c>
      <c r="B451" s="12" t="str">
        <f>VLOOKUP($A451,'MG Universe'!$A$2:$S$9990,2)</f>
        <v>Total System Services, Inc.</v>
      </c>
      <c r="C451" s="12" t="str">
        <f>VLOOKUP($A451,'MG Universe'!$A$2:$S$9990,3)</f>
        <v>C</v>
      </c>
      <c r="D451" s="12" t="str">
        <f>VLOOKUP($A451,'MG Universe'!$A$2:$S$9990,4)</f>
        <v>E</v>
      </c>
      <c r="E451" s="12" t="str">
        <f>VLOOKUP($A451,'MG Universe'!$A$2:$S$9990,5)</f>
        <v>F</v>
      </c>
      <c r="F451" s="13" t="str">
        <f>VLOOKUP($A451,'MG Universe'!$A$2:$S$9990,6)</f>
        <v>EF</v>
      </c>
      <c r="G451" s="77">
        <f>VLOOKUP($A451,'MG Universe'!$A$2:$S$9990,7)</f>
        <v>43439</v>
      </c>
      <c r="H451" s="15">
        <f>VLOOKUP($A451,'MG Universe'!$A$2:$S$9990,8)</f>
        <v>99.33</v>
      </c>
      <c r="I451" s="15">
        <f>VLOOKUP($A451,'MG Universe'!$A$2:$S$9990,9)</f>
        <v>2.71</v>
      </c>
      <c r="J451" s="15">
        <f>VLOOKUP($A451,'MG Universe'!$A$2:$S$9990,10)</f>
        <v>91.76</v>
      </c>
      <c r="K451" s="16">
        <f>VLOOKUP($A451,'MG Universe'!$A$2:$S$9990,11)</f>
        <v>0.92379999999999995</v>
      </c>
      <c r="L451" s="78">
        <f>VLOOKUP($A451,'MG Universe'!$A$2:$S$9990,12)</f>
        <v>33.86</v>
      </c>
      <c r="M451" s="16">
        <f>VLOOKUP($A451,'MG Universe'!$A$2:$S$9990,13)</f>
        <v>5.0000000000000001E-3</v>
      </c>
      <c r="N451" s="79">
        <f>VLOOKUP($A451,'MG Universe'!$A$2:$S$9990,14)</f>
        <v>1.1000000000000001</v>
      </c>
      <c r="O451" s="79">
        <f>VLOOKUP($A451,'MG Universe'!$A$2:$S$9990,15)</f>
        <v>2.57</v>
      </c>
      <c r="P451" s="15">
        <f>VLOOKUP($A451,'MG Universe'!$A$2:$S$9990,16)</f>
        <v>-19.760000000000002</v>
      </c>
      <c r="Q451" s="16">
        <f>VLOOKUP($A451,'MG Universe'!$A$2:$S$9990,17)</f>
        <v>0.1268</v>
      </c>
      <c r="R451" s="80">
        <f>VLOOKUP($A451,'MG Universe'!$A$2:$S$9990,18)</f>
        <v>1</v>
      </c>
      <c r="S451" s="15">
        <f>VLOOKUP($A451,'MG Universe'!$A$2:$V$9990,19)</f>
        <v>30.87</v>
      </c>
      <c r="T451" s="15">
        <f>VLOOKUP($A451,'MG Universe'!$A$2:$V$9990,20)</f>
        <v>16740786549</v>
      </c>
      <c r="U451" s="15" t="str">
        <f>VLOOKUP($A451,'MG Universe'!$A$2:$V$9990,21)</f>
        <v>Large</v>
      </c>
      <c r="V451" s="15" t="str">
        <f>VLOOKUP($A451,'MG Universe'!$A$2:$V$9990,22)</f>
        <v>Financial Services</v>
      </c>
    </row>
    <row r="452" spans="1:22" ht="15.75" thickBot="1" x14ac:dyDescent="0.3">
      <c r="A452" s="119" t="s">
        <v>1610</v>
      </c>
      <c r="B452" s="12" t="str">
        <f>VLOOKUP($A452,'MG Universe'!$A$2:$S$9990,2)</f>
        <v>Twitter Inc</v>
      </c>
      <c r="C452" s="12" t="str">
        <f>VLOOKUP($A452,'MG Universe'!$A$2:$S$9990,3)</f>
        <v>F</v>
      </c>
      <c r="D452" s="12" t="str">
        <f>VLOOKUP($A452,'MG Universe'!$A$2:$S$9990,4)</f>
        <v>S</v>
      </c>
      <c r="E452" s="12" t="str">
        <f>VLOOKUP($A452,'MG Universe'!$A$2:$S$9990,5)</f>
        <v>O</v>
      </c>
      <c r="F452" s="13" t="str">
        <f>VLOOKUP($A452,'MG Universe'!$A$2:$S$9990,6)</f>
        <v>SO</v>
      </c>
      <c r="G452" s="77">
        <f>VLOOKUP($A452,'MG Universe'!$A$2:$S$9990,7)</f>
        <v>43281</v>
      </c>
      <c r="H452" s="15">
        <f>VLOOKUP($A452,'MG Universe'!$A$2:$S$9990,8)</f>
        <v>0</v>
      </c>
      <c r="I452" s="15">
        <f>VLOOKUP($A452,'MG Universe'!$A$2:$S$9990,9)</f>
        <v>-0.15</v>
      </c>
      <c r="J452" s="15">
        <f>VLOOKUP($A452,'MG Universe'!$A$2:$S$9990,10)</f>
        <v>33.94</v>
      </c>
      <c r="K452" s="16" t="str">
        <f>VLOOKUP($A452,'MG Universe'!$A$2:$S$9990,11)</f>
        <v>N/A</v>
      </c>
      <c r="L452" s="78" t="str">
        <f>VLOOKUP($A452,'MG Universe'!$A$2:$S$9990,12)</f>
        <v>N/A</v>
      </c>
      <c r="M452" s="16">
        <f>VLOOKUP($A452,'MG Universe'!$A$2:$S$9990,13)</f>
        <v>0</v>
      </c>
      <c r="N452" s="79">
        <f>VLOOKUP($A452,'MG Universe'!$A$2:$S$9990,14)</f>
        <v>0.4</v>
      </c>
      <c r="O452" s="79">
        <f>VLOOKUP($A452,'MG Universe'!$A$2:$S$9990,15)</f>
        <v>10.23</v>
      </c>
      <c r="P452" s="15">
        <f>VLOOKUP($A452,'MG Universe'!$A$2:$S$9990,16)</f>
        <v>4.0199999999999996</v>
      </c>
      <c r="Q452" s="16">
        <f>VLOOKUP($A452,'MG Universe'!$A$2:$S$9990,17)</f>
        <v>-1.1738</v>
      </c>
      <c r="R452" s="80">
        <f>VLOOKUP($A452,'MG Universe'!$A$2:$S$9990,18)</f>
        <v>0</v>
      </c>
      <c r="S452" s="15">
        <f>VLOOKUP($A452,'MG Universe'!$A$2:$V$9990,19)</f>
        <v>9.23</v>
      </c>
      <c r="T452" s="15">
        <f>VLOOKUP($A452,'MG Universe'!$A$2:$V$9990,20)</f>
        <v>25836823954</v>
      </c>
      <c r="U452" s="15" t="str">
        <f>VLOOKUP($A452,'MG Universe'!$A$2:$V$9990,21)</f>
        <v>Large</v>
      </c>
      <c r="V452" s="15" t="str">
        <f>VLOOKUP($A452,'MG Universe'!$A$2:$V$9990,22)</f>
        <v>Internet Services</v>
      </c>
    </row>
    <row r="453" spans="1:22" ht="15.75" thickBot="1" x14ac:dyDescent="0.3">
      <c r="A453" s="119" t="s">
        <v>1612</v>
      </c>
      <c r="B453" s="12" t="str">
        <f>VLOOKUP($A453,'MG Universe'!$A$2:$S$9990,2)</f>
        <v>Texas Instruments Incorporated</v>
      </c>
      <c r="C453" s="12" t="str">
        <f>VLOOKUP($A453,'MG Universe'!$A$2:$S$9990,3)</f>
        <v>B</v>
      </c>
      <c r="D453" s="12" t="str">
        <f>VLOOKUP($A453,'MG Universe'!$A$2:$S$9990,4)</f>
        <v>E</v>
      </c>
      <c r="E453" s="12" t="str">
        <f>VLOOKUP($A453,'MG Universe'!$A$2:$S$9990,5)</f>
        <v>U</v>
      </c>
      <c r="F453" s="13" t="str">
        <f>VLOOKUP($A453,'MG Universe'!$A$2:$S$9990,6)</f>
        <v>EU</v>
      </c>
      <c r="G453" s="77">
        <f>VLOOKUP($A453,'MG Universe'!$A$2:$S$9990,7)</f>
        <v>43242</v>
      </c>
      <c r="H453" s="15">
        <f>VLOOKUP($A453,'MG Universe'!$A$2:$S$9990,8)</f>
        <v>139.22999999999999</v>
      </c>
      <c r="I453" s="15">
        <f>VLOOKUP($A453,'MG Universe'!$A$2:$S$9990,9)</f>
        <v>3.96</v>
      </c>
      <c r="J453" s="15">
        <f>VLOOKUP($A453,'MG Universe'!$A$2:$S$9990,10)</f>
        <v>101.8</v>
      </c>
      <c r="K453" s="16">
        <f>VLOOKUP($A453,'MG Universe'!$A$2:$S$9990,11)</f>
        <v>0.73119999999999996</v>
      </c>
      <c r="L453" s="78">
        <f>VLOOKUP($A453,'MG Universe'!$A$2:$S$9990,12)</f>
        <v>25.71</v>
      </c>
      <c r="M453" s="16">
        <f>VLOOKUP($A453,'MG Universe'!$A$2:$S$9990,13)</f>
        <v>2.0799999999999999E-2</v>
      </c>
      <c r="N453" s="79">
        <f>VLOOKUP($A453,'MG Universe'!$A$2:$S$9990,14)</f>
        <v>1.2</v>
      </c>
      <c r="O453" s="79">
        <f>VLOOKUP($A453,'MG Universe'!$A$2:$S$9990,15)</f>
        <v>4.62</v>
      </c>
      <c r="P453" s="15">
        <f>VLOOKUP($A453,'MG Universe'!$A$2:$S$9990,16)</f>
        <v>1.72</v>
      </c>
      <c r="Q453" s="16">
        <f>VLOOKUP($A453,'MG Universe'!$A$2:$S$9990,17)</f>
        <v>8.5999999999999993E-2</v>
      </c>
      <c r="R453" s="80">
        <f>VLOOKUP($A453,'MG Universe'!$A$2:$S$9990,18)</f>
        <v>14</v>
      </c>
      <c r="S453" s="15">
        <f>VLOOKUP($A453,'MG Universe'!$A$2:$V$9990,19)</f>
        <v>35.24</v>
      </c>
      <c r="T453" s="15">
        <f>VLOOKUP($A453,'MG Universe'!$A$2:$V$9990,20)</f>
        <v>97783280331</v>
      </c>
      <c r="U453" s="15" t="str">
        <f>VLOOKUP($A453,'MG Universe'!$A$2:$V$9990,21)</f>
        <v>Large</v>
      </c>
      <c r="V453" s="15" t="str">
        <f>VLOOKUP($A453,'MG Universe'!$A$2:$V$9990,22)</f>
        <v>IT Hardware</v>
      </c>
    </row>
    <row r="454" spans="1:22" ht="15.75" thickBot="1" x14ac:dyDescent="0.3">
      <c r="A454" s="119" t="s">
        <v>1614</v>
      </c>
      <c r="B454" s="12" t="str">
        <f>VLOOKUP($A454,'MG Universe'!$A$2:$S$9990,2)</f>
        <v>Textron Inc.</v>
      </c>
      <c r="C454" s="12" t="str">
        <f>VLOOKUP($A454,'MG Universe'!$A$2:$S$9990,3)</f>
        <v>B</v>
      </c>
      <c r="D454" s="12" t="str">
        <f>VLOOKUP($A454,'MG Universe'!$A$2:$S$9990,4)</f>
        <v>D</v>
      </c>
      <c r="E454" s="12" t="str">
        <f>VLOOKUP($A454,'MG Universe'!$A$2:$S$9990,5)</f>
        <v>U</v>
      </c>
      <c r="F454" s="13" t="str">
        <f>VLOOKUP($A454,'MG Universe'!$A$2:$S$9990,6)</f>
        <v>DU</v>
      </c>
      <c r="G454" s="77">
        <f>VLOOKUP($A454,'MG Universe'!$A$2:$S$9990,7)</f>
        <v>43480</v>
      </c>
      <c r="H454" s="15">
        <f>VLOOKUP($A454,'MG Universe'!$A$2:$S$9990,8)</f>
        <v>100.14</v>
      </c>
      <c r="I454" s="15">
        <f>VLOOKUP($A454,'MG Universe'!$A$2:$S$9990,9)</f>
        <v>3.07</v>
      </c>
      <c r="J454" s="15">
        <f>VLOOKUP($A454,'MG Universe'!$A$2:$S$9990,10)</f>
        <v>53.66</v>
      </c>
      <c r="K454" s="16">
        <f>VLOOKUP($A454,'MG Universe'!$A$2:$S$9990,11)</f>
        <v>0.53580000000000005</v>
      </c>
      <c r="L454" s="78">
        <f>VLOOKUP($A454,'MG Universe'!$A$2:$S$9990,12)</f>
        <v>17.48</v>
      </c>
      <c r="M454" s="16">
        <f>VLOOKUP($A454,'MG Universe'!$A$2:$S$9990,13)</f>
        <v>1.5E-3</v>
      </c>
      <c r="N454" s="79">
        <f>VLOOKUP($A454,'MG Universe'!$A$2:$S$9990,14)</f>
        <v>1.7</v>
      </c>
      <c r="O454" s="79">
        <f>VLOOKUP($A454,'MG Universe'!$A$2:$S$9990,15)</f>
        <v>2.06</v>
      </c>
      <c r="P454" s="15">
        <f>VLOOKUP($A454,'MG Universe'!$A$2:$S$9990,16)</f>
        <v>-8.3000000000000007</v>
      </c>
      <c r="Q454" s="16">
        <f>VLOOKUP($A454,'MG Universe'!$A$2:$S$9990,17)</f>
        <v>4.4900000000000002E-2</v>
      </c>
      <c r="R454" s="80">
        <f>VLOOKUP($A454,'MG Universe'!$A$2:$S$9990,18)</f>
        <v>0</v>
      </c>
      <c r="S454" s="15">
        <f>VLOOKUP($A454,'MG Universe'!$A$2:$V$9990,19)</f>
        <v>48.04</v>
      </c>
      <c r="T454" s="15">
        <f>VLOOKUP($A454,'MG Universe'!$A$2:$V$9990,20)</f>
        <v>13037287222</v>
      </c>
      <c r="U454" s="15" t="str">
        <f>VLOOKUP($A454,'MG Universe'!$A$2:$V$9990,21)</f>
        <v>Large</v>
      </c>
      <c r="V454" s="15" t="str">
        <f>VLOOKUP($A454,'MG Universe'!$A$2:$V$9990,22)</f>
        <v>Aircraft Manufacturing</v>
      </c>
    </row>
    <row r="455" spans="1:22" ht="15.75" thickBot="1" x14ac:dyDescent="0.3">
      <c r="A455" s="119" t="s">
        <v>1616</v>
      </c>
      <c r="B455" s="12" t="str">
        <f>VLOOKUP($A455,'MG Universe'!$A$2:$S$9990,2)</f>
        <v>Under Armour Inc Class C</v>
      </c>
      <c r="C455" s="12" t="str">
        <f>VLOOKUP($A455,'MG Universe'!$A$2:$S$9990,3)</f>
        <v>F</v>
      </c>
      <c r="D455" s="12" t="str">
        <f>VLOOKUP($A455,'MG Universe'!$A$2:$S$9990,4)</f>
        <v>S</v>
      </c>
      <c r="E455" s="12" t="str">
        <f>VLOOKUP($A455,'MG Universe'!$A$2:$S$9990,5)</f>
        <v>O</v>
      </c>
      <c r="F455" s="13" t="str">
        <f>VLOOKUP($A455,'MG Universe'!$A$2:$S$9990,6)</f>
        <v>SO</v>
      </c>
      <c r="G455" s="77">
        <f>VLOOKUP($A455,'MG Universe'!$A$2:$S$9990,7)</f>
        <v>43474</v>
      </c>
      <c r="H455" s="15">
        <f>VLOOKUP($A455,'MG Universe'!$A$2:$S$9990,8)</f>
        <v>0.81</v>
      </c>
      <c r="I455" s="15">
        <f>VLOOKUP($A455,'MG Universe'!$A$2:$S$9990,9)</f>
        <v>0.13</v>
      </c>
      <c r="J455" s="15">
        <f>VLOOKUP($A455,'MG Universe'!$A$2:$S$9990,10)</f>
        <v>18.93</v>
      </c>
      <c r="K455" s="16">
        <f>VLOOKUP($A455,'MG Universe'!$A$2:$S$9990,11)</f>
        <v>23.3704</v>
      </c>
      <c r="L455" s="78">
        <f>VLOOKUP($A455,'MG Universe'!$A$2:$S$9990,12)</f>
        <v>145.62</v>
      </c>
      <c r="M455" s="16">
        <f>VLOOKUP($A455,'MG Universe'!$A$2:$S$9990,13)</f>
        <v>0</v>
      </c>
      <c r="N455" s="79" t="e">
        <f>VLOOKUP($A455,'MG Universe'!$A$2:$S$9990,14)</f>
        <v>#N/A</v>
      </c>
      <c r="O455" s="79">
        <f>VLOOKUP($A455,'MG Universe'!$A$2:$S$9990,15)</f>
        <v>1.99</v>
      </c>
      <c r="P455" s="15">
        <f>VLOOKUP($A455,'MG Universe'!$A$2:$S$9990,16)</f>
        <v>0.81</v>
      </c>
      <c r="Q455" s="16">
        <f>VLOOKUP($A455,'MG Universe'!$A$2:$S$9990,17)</f>
        <v>0.68559999999999999</v>
      </c>
      <c r="R455" s="80">
        <f>VLOOKUP($A455,'MG Universe'!$A$2:$S$9990,18)</f>
        <v>0</v>
      </c>
      <c r="S455" s="15">
        <f>VLOOKUP($A455,'MG Universe'!$A$2:$V$9990,19)</f>
        <v>0</v>
      </c>
      <c r="T455" s="15">
        <f>VLOOKUP($A455,'MG Universe'!$A$2:$V$9990,20)</f>
        <v>8879273607</v>
      </c>
      <c r="U455" s="15" t="str">
        <f>VLOOKUP($A455,'MG Universe'!$A$2:$V$9990,21)</f>
        <v>Mid</v>
      </c>
      <c r="V455" s="15" t="str">
        <f>VLOOKUP($A455,'MG Universe'!$A$2:$V$9990,22)</f>
        <v>Apparel</v>
      </c>
    </row>
    <row r="456" spans="1:22" ht="15.75" thickBot="1" x14ac:dyDescent="0.3">
      <c r="A456" s="119" t="s">
        <v>1618</v>
      </c>
      <c r="B456" s="12" t="str">
        <f>VLOOKUP($A456,'MG Universe'!$A$2:$S$9990,2)</f>
        <v>Under Armour Inc Class A</v>
      </c>
      <c r="C456" s="12" t="str">
        <f>VLOOKUP($A456,'MG Universe'!$A$2:$S$9990,3)</f>
        <v>F</v>
      </c>
      <c r="D456" s="12" t="str">
        <f>VLOOKUP($A456,'MG Universe'!$A$2:$S$9990,4)</f>
        <v>S</v>
      </c>
      <c r="E456" s="12" t="str">
        <f>VLOOKUP($A456,'MG Universe'!$A$2:$S$9990,5)</f>
        <v>O</v>
      </c>
      <c r="F456" s="13" t="str">
        <f>VLOOKUP($A456,'MG Universe'!$A$2:$S$9990,6)</f>
        <v>SO</v>
      </c>
      <c r="G456" s="77">
        <f>VLOOKUP($A456,'MG Universe'!$A$2:$S$9990,7)</f>
        <v>43474</v>
      </c>
      <c r="H456" s="15">
        <f>VLOOKUP($A456,'MG Universe'!$A$2:$S$9990,8)</f>
        <v>0.81</v>
      </c>
      <c r="I456" s="15">
        <f>VLOOKUP($A456,'MG Universe'!$A$2:$S$9990,9)</f>
        <v>0.13</v>
      </c>
      <c r="J456" s="15">
        <f>VLOOKUP($A456,'MG Universe'!$A$2:$S$9990,10)</f>
        <v>20.7</v>
      </c>
      <c r="K456" s="16">
        <f>VLOOKUP($A456,'MG Universe'!$A$2:$S$9990,11)</f>
        <v>25.555599999999998</v>
      </c>
      <c r="L456" s="78">
        <f>VLOOKUP($A456,'MG Universe'!$A$2:$S$9990,12)</f>
        <v>159.22999999999999</v>
      </c>
      <c r="M456" s="16">
        <f>VLOOKUP($A456,'MG Universe'!$A$2:$S$9990,13)</f>
        <v>0</v>
      </c>
      <c r="N456" s="79">
        <f>VLOOKUP($A456,'MG Universe'!$A$2:$S$9990,14)</f>
        <v>0.4</v>
      </c>
      <c r="O456" s="79">
        <f>VLOOKUP($A456,'MG Universe'!$A$2:$S$9990,15)</f>
        <v>1.99</v>
      </c>
      <c r="P456" s="15">
        <f>VLOOKUP($A456,'MG Universe'!$A$2:$S$9990,16)</f>
        <v>0.81</v>
      </c>
      <c r="Q456" s="16">
        <f>VLOOKUP($A456,'MG Universe'!$A$2:$S$9990,17)</f>
        <v>0.75370000000000004</v>
      </c>
      <c r="R456" s="80">
        <f>VLOOKUP($A456,'MG Universe'!$A$2:$S$9990,18)</f>
        <v>0</v>
      </c>
      <c r="S456" s="15">
        <f>VLOOKUP($A456,'MG Universe'!$A$2:$V$9990,19)</f>
        <v>0</v>
      </c>
      <c r="T456" s="15">
        <f>VLOOKUP($A456,'MG Universe'!$A$2:$V$9990,20)</f>
        <v>8879273607</v>
      </c>
      <c r="U456" s="15" t="str">
        <f>VLOOKUP($A456,'MG Universe'!$A$2:$V$9990,21)</f>
        <v>Mid</v>
      </c>
      <c r="V456" s="15" t="str">
        <f>VLOOKUP($A456,'MG Universe'!$A$2:$V$9990,22)</f>
        <v>Apparel</v>
      </c>
    </row>
    <row r="457" spans="1:22" ht="15.75" thickBot="1" x14ac:dyDescent="0.3">
      <c r="A457" s="119" t="s">
        <v>1620</v>
      </c>
      <c r="B457" s="12" t="str">
        <f>VLOOKUP($A457,'MG Universe'!$A$2:$S$9990,2)</f>
        <v>United Continental Holdings Inc</v>
      </c>
      <c r="C457" s="12" t="str">
        <f>VLOOKUP($A457,'MG Universe'!$A$2:$S$9990,3)</f>
        <v>C-</v>
      </c>
      <c r="D457" s="12" t="str">
        <f>VLOOKUP($A457,'MG Universe'!$A$2:$S$9990,4)</f>
        <v>S</v>
      </c>
      <c r="E457" s="12" t="str">
        <f>VLOOKUP($A457,'MG Universe'!$A$2:$S$9990,5)</f>
        <v>U</v>
      </c>
      <c r="F457" s="13" t="str">
        <f>VLOOKUP($A457,'MG Universe'!$A$2:$S$9990,6)</f>
        <v>SU</v>
      </c>
      <c r="G457" s="77">
        <f>VLOOKUP($A457,'MG Universe'!$A$2:$S$9990,7)</f>
        <v>43475</v>
      </c>
      <c r="H457" s="15">
        <f>VLOOKUP($A457,'MG Universe'!$A$2:$S$9990,8)</f>
        <v>331.23</v>
      </c>
      <c r="I457" s="15">
        <f>VLOOKUP($A457,'MG Universe'!$A$2:$S$9990,9)</f>
        <v>8.6</v>
      </c>
      <c r="J457" s="15">
        <f>VLOOKUP($A457,'MG Universe'!$A$2:$S$9990,10)</f>
        <v>88.62</v>
      </c>
      <c r="K457" s="16">
        <f>VLOOKUP($A457,'MG Universe'!$A$2:$S$9990,11)</f>
        <v>0.26750000000000002</v>
      </c>
      <c r="L457" s="78">
        <f>VLOOKUP($A457,'MG Universe'!$A$2:$S$9990,12)</f>
        <v>10.3</v>
      </c>
      <c r="M457" s="16">
        <f>VLOOKUP($A457,'MG Universe'!$A$2:$S$9990,13)</f>
        <v>0</v>
      </c>
      <c r="N457" s="79">
        <f>VLOOKUP($A457,'MG Universe'!$A$2:$S$9990,14)</f>
        <v>1</v>
      </c>
      <c r="O457" s="79">
        <f>VLOOKUP($A457,'MG Universe'!$A$2:$S$9990,15)</f>
        <v>0.63</v>
      </c>
      <c r="P457" s="15">
        <f>VLOOKUP($A457,'MG Universe'!$A$2:$S$9990,16)</f>
        <v>-97.58</v>
      </c>
      <c r="Q457" s="16">
        <f>VLOOKUP($A457,'MG Universe'!$A$2:$S$9990,17)</f>
        <v>8.9999999999999993E-3</v>
      </c>
      <c r="R457" s="80">
        <f>VLOOKUP($A457,'MG Universe'!$A$2:$S$9990,18)</f>
        <v>0</v>
      </c>
      <c r="S457" s="15">
        <f>VLOOKUP($A457,'MG Universe'!$A$2:$V$9990,19)</f>
        <v>72.959999999999994</v>
      </c>
      <c r="T457" s="15">
        <f>VLOOKUP($A457,'MG Universe'!$A$2:$V$9990,20)</f>
        <v>24145760428</v>
      </c>
      <c r="U457" s="15" t="str">
        <f>VLOOKUP($A457,'MG Universe'!$A$2:$V$9990,21)</f>
        <v>Large</v>
      </c>
      <c r="V457" s="15" t="str">
        <f>VLOOKUP($A457,'MG Universe'!$A$2:$V$9990,22)</f>
        <v>Apparel</v>
      </c>
    </row>
    <row r="458" spans="1:22" ht="15.75" thickBot="1" x14ac:dyDescent="0.3">
      <c r="A458" s="119" t="s">
        <v>1622</v>
      </c>
      <c r="B458" s="12" t="str">
        <f>VLOOKUP($A458,'MG Universe'!$A$2:$S$9990,2)</f>
        <v>UDR, Inc.</v>
      </c>
      <c r="C458" s="12" t="str">
        <f>VLOOKUP($A458,'MG Universe'!$A$2:$S$9990,3)</f>
        <v>D+</v>
      </c>
      <c r="D458" s="12" t="str">
        <f>VLOOKUP($A458,'MG Universe'!$A$2:$S$9990,4)</f>
        <v>S</v>
      </c>
      <c r="E458" s="12" t="str">
        <f>VLOOKUP($A458,'MG Universe'!$A$2:$S$9990,5)</f>
        <v>O</v>
      </c>
      <c r="F458" s="13" t="str">
        <f>VLOOKUP($A458,'MG Universe'!$A$2:$S$9990,6)</f>
        <v>SO</v>
      </c>
      <c r="G458" s="77">
        <f>VLOOKUP($A458,'MG Universe'!$A$2:$S$9990,7)</f>
        <v>43257</v>
      </c>
      <c r="H458" s="15">
        <f>VLOOKUP($A458,'MG Universe'!$A$2:$S$9990,8)</f>
        <v>17.62</v>
      </c>
      <c r="I458" s="15">
        <f>VLOOKUP($A458,'MG Universe'!$A$2:$S$9990,9)</f>
        <v>0.62</v>
      </c>
      <c r="J458" s="15">
        <f>VLOOKUP($A458,'MG Universe'!$A$2:$S$9990,10)</f>
        <v>43.91</v>
      </c>
      <c r="K458" s="16">
        <f>VLOOKUP($A458,'MG Universe'!$A$2:$S$9990,11)</f>
        <v>2.4921000000000002</v>
      </c>
      <c r="L458" s="78">
        <f>VLOOKUP($A458,'MG Universe'!$A$2:$S$9990,12)</f>
        <v>70.819999999999993</v>
      </c>
      <c r="M458" s="16">
        <f>VLOOKUP($A458,'MG Universe'!$A$2:$S$9990,13)</f>
        <v>2.12E-2</v>
      </c>
      <c r="N458" s="79">
        <f>VLOOKUP($A458,'MG Universe'!$A$2:$S$9990,14)</f>
        <v>0.6</v>
      </c>
      <c r="O458" s="79">
        <f>VLOOKUP($A458,'MG Universe'!$A$2:$S$9990,15)</f>
        <v>0.04</v>
      </c>
      <c r="P458" s="15">
        <f>VLOOKUP($A458,'MG Universe'!$A$2:$S$9990,16)</f>
        <v>-17.84</v>
      </c>
      <c r="Q458" s="16">
        <f>VLOOKUP($A458,'MG Universe'!$A$2:$S$9990,17)</f>
        <v>0.31159999999999999</v>
      </c>
      <c r="R458" s="80">
        <f>VLOOKUP($A458,'MG Universe'!$A$2:$S$9990,18)</f>
        <v>0</v>
      </c>
      <c r="S458" s="15">
        <f>VLOOKUP($A458,'MG Universe'!$A$2:$V$9990,19)</f>
        <v>7.17</v>
      </c>
      <c r="T458" s="15">
        <f>VLOOKUP($A458,'MG Universe'!$A$2:$V$9990,20)</f>
        <v>12099132606</v>
      </c>
      <c r="U458" s="15" t="str">
        <f>VLOOKUP($A458,'MG Universe'!$A$2:$V$9990,21)</f>
        <v>Large</v>
      </c>
      <c r="V458" s="15" t="str">
        <f>VLOOKUP($A458,'MG Universe'!$A$2:$V$9990,22)</f>
        <v>REIT</v>
      </c>
    </row>
    <row r="459" spans="1:22" ht="15.75" thickBot="1" x14ac:dyDescent="0.3">
      <c r="A459" s="119" t="s">
        <v>1624</v>
      </c>
      <c r="B459" s="12" t="str">
        <f>VLOOKUP($A459,'MG Universe'!$A$2:$S$9990,2)</f>
        <v>Universal Health Services, Inc. Class B</v>
      </c>
      <c r="C459" s="12" t="str">
        <f>VLOOKUP($A459,'MG Universe'!$A$2:$S$9990,3)</f>
        <v>B</v>
      </c>
      <c r="D459" s="12" t="str">
        <f>VLOOKUP($A459,'MG Universe'!$A$2:$S$9990,4)</f>
        <v>D</v>
      </c>
      <c r="E459" s="12" t="str">
        <f>VLOOKUP($A459,'MG Universe'!$A$2:$S$9990,5)</f>
        <v>U</v>
      </c>
      <c r="F459" s="13" t="str">
        <f>VLOOKUP($A459,'MG Universe'!$A$2:$S$9990,6)</f>
        <v>DU</v>
      </c>
      <c r="G459" s="77">
        <f>VLOOKUP($A459,'MG Universe'!$A$2:$S$9990,7)</f>
        <v>43280</v>
      </c>
      <c r="H459" s="15">
        <f>VLOOKUP($A459,'MG Universe'!$A$2:$S$9990,8)</f>
        <v>214.56</v>
      </c>
      <c r="I459" s="15">
        <f>VLOOKUP($A459,'MG Universe'!$A$2:$S$9990,9)</f>
        <v>7.8</v>
      </c>
      <c r="J459" s="15">
        <f>VLOOKUP($A459,'MG Universe'!$A$2:$S$9990,10)</f>
        <v>134.68</v>
      </c>
      <c r="K459" s="16">
        <f>VLOOKUP($A459,'MG Universe'!$A$2:$S$9990,11)</f>
        <v>0.62770000000000004</v>
      </c>
      <c r="L459" s="78">
        <f>VLOOKUP($A459,'MG Universe'!$A$2:$S$9990,12)</f>
        <v>17.27</v>
      </c>
      <c r="M459" s="16">
        <f>VLOOKUP($A459,'MG Universe'!$A$2:$S$9990,13)</f>
        <v>3.0000000000000001E-3</v>
      </c>
      <c r="N459" s="79">
        <f>VLOOKUP($A459,'MG Universe'!$A$2:$S$9990,14)</f>
        <v>1.1000000000000001</v>
      </c>
      <c r="O459" s="79">
        <f>VLOOKUP($A459,'MG Universe'!$A$2:$S$9990,15)</f>
        <v>1.19</v>
      </c>
      <c r="P459" s="15">
        <f>VLOOKUP($A459,'MG Universe'!$A$2:$S$9990,16)</f>
        <v>-40.69</v>
      </c>
      <c r="Q459" s="16">
        <f>VLOOKUP($A459,'MG Universe'!$A$2:$S$9990,17)</f>
        <v>4.3799999999999999E-2</v>
      </c>
      <c r="R459" s="80">
        <f>VLOOKUP($A459,'MG Universe'!$A$2:$S$9990,18)</f>
        <v>0</v>
      </c>
      <c r="S459" s="15">
        <f>VLOOKUP($A459,'MG Universe'!$A$2:$V$9990,19)</f>
        <v>104.07</v>
      </c>
      <c r="T459" s="15">
        <f>VLOOKUP($A459,'MG Universe'!$A$2:$V$9990,20)</f>
        <v>12461739049</v>
      </c>
      <c r="U459" s="15" t="str">
        <f>VLOOKUP($A459,'MG Universe'!$A$2:$V$9990,21)</f>
        <v>Large</v>
      </c>
      <c r="V459" s="15" t="str">
        <f>VLOOKUP($A459,'MG Universe'!$A$2:$V$9990,22)</f>
        <v>Medical</v>
      </c>
    </row>
    <row r="460" spans="1:22" ht="15.75" thickBot="1" x14ac:dyDescent="0.3">
      <c r="A460" s="119" t="s">
        <v>1626</v>
      </c>
      <c r="B460" s="12" t="str">
        <f>VLOOKUP($A460,'MG Universe'!$A$2:$S$9990,2)</f>
        <v>Ulta Beauty Inc</v>
      </c>
      <c r="C460" s="12" t="str">
        <f>VLOOKUP($A460,'MG Universe'!$A$2:$S$9990,3)</f>
        <v>C-</v>
      </c>
      <c r="D460" s="12" t="str">
        <f>VLOOKUP($A460,'MG Universe'!$A$2:$S$9990,4)</f>
        <v>E</v>
      </c>
      <c r="E460" s="12" t="str">
        <f>VLOOKUP($A460,'MG Universe'!$A$2:$S$9990,5)</f>
        <v>O</v>
      </c>
      <c r="F460" s="13" t="str">
        <f>VLOOKUP($A460,'MG Universe'!$A$2:$S$9990,6)</f>
        <v>EO</v>
      </c>
      <c r="G460" s="77">
        <f>VLOOKUP($A460,'MG Universe'!$A$2:$S$9990,7)</f>
        <v>43257</v>
      </c>
      <c r="H460" s="15">
        <f>VLOOKUP($A460,'MG Universe'!$A$2:$S$9990,8)</f>
        <v>259.58999999999997</v>
      </c>
      <c r="I460" s="15">
        <f>VLOOKUP($A460,'MG Universe'!$A$2:$S$9990,9)</f>
        <v>6.74</v>
      </c>
      <c r="J460" s="15">
        <f>VLOOKUP($A460,'MG Universe'!$A$2:$S$9990,10)</f>
        <v>289.04000000000002</v>
      </c>
      <c r="K460" s="16">
        <f>VLOOKUP($A460,'MG Universe'!$A$2:$S$9990,11)</f>
        <v>1.1133999999999999</v>
      </c>
      <c r="L460" s="78">
        <f>VLOOKUP($A460,'MG Universe'!$A$2:$S$9990,12)</f>
        <v>42.88</v>
      </c>
      <c r="M460" s="16">
        <f>VLOOKUP($A460,'MG Universe'!$A$2:$S$9990,13)</f>
        <v>0</v>
      </c>
      <c r="N460" s="79">
        <f>VLOOKUP($A460,'MG Universe'!$A$2:$S$9990,14)</f>
        <v>1</v>
      </c>
      <c r="O460" s="79">
        <f>VLOOKUP($A460,'MG Universe'!$A$2:$S$9990,15)</f>
        <v>2.42</v>
      </c>
      <c r="P460" s="15">
        <f>VLOOKUP($A460,'MG Universe'!$A$2:$S$9990,16)</f>
        <v>9.26</v>
      </c>
      <c r="Q460" s="16">
        <f>VLOOKUP($A460,'MG Universe'!$A$2:$S$9990,17)</f>
        <v>0.1719</v>
      </c>
      <c r="R460" s="80">
        <f>VLOOKUP($A460,'MG Universe'!$A$2:$S$9990,18)</f>
        <v>0</v>
      </c>
      <c r="S460" s="15">
        <f>VLOOKUP($A460,'MG Universe'!$A$2:$V$9990,19)</f>
        <v>64.010000000000005</v>
      </c>
      <c r="T460" s="15">
        <f>VLOOKUP($A460,'MG Universe'!$A$2:$V$9990,20)</f>
        <v>17143540986</v>
      </c>
      <c r="U460" s="15" t="str">
        <f>VLOOKUP($A460,'MG Universe'!$A$2:$V$9990,21)</f>
        <v>Large</v>
      </c>
      <c r="V460" s="15" t="str">
        <f>VLOOKUP($A460,'MG Universe'!$A$2:$V$9990,22)</f>
        <v>Retail</v>
      </c>
    </row>
    <row r="461" spans="1:22" ht="15.75" thickBot="1" x14ac:dyDescent="0.3">
      <c r="A461" s="119" t="s">
        <v>1628</v>
      </c>
      <c r="B461" s="12" t="str">
        <f>VLOOKUP($A461,'MG Universe'!$A$2:$S$9990,2)</f>
        <v>UnitedHealth Group Inc</v>
      </c>
      <c r="C461" s="12" t="str">
        <f>VLOOKUP($A461,'MG Universe'!$A$2:$S$9990,3)</f>
        <v>D+</v>
      </c>
      <c r="D461" s="12" t="str">
        <f>VLOOKUP($A461,'MG Universe'!$A$2:$S$9990,4)</f>
        <v>S</v>
      </c>
      <c r="E461" s="12" t="str">
        <f>VLOOKUP($A461,'MG Universe'!$A$2:$S$9990,5)</f>
        <v>F</v>
      </c>
      <c r="F461" s="13" t="str">
        <f>VLOOKUP($A461,'MG Universe'!$A$2:$S$9990,6)</f>
        <v>SF</v>
      </c>
      <c r="G461" s="77">
        <f>VLOOKUP($A461,'MG Universe'!$A$2:$S$9990,7)</f>
        <v>43425</v>
      </c>
      <c r="H461" s="15">
        <f>VLOOKUP($A461,'MG Universe'!$A$2:$S$9990,8)</f>
        <v>305.75</v>
      </c>
      <c r="I461" s="15">
        <f>VLOOKUP($A461,'MG Universe'!$A$2:$S$9990,9)</f>
        <v>9.52</v>
      </c>
      <c r="J461" s="15">
        <f>VLOOKUP($A461,'MG Universe'!$A$2:$S$9990,10)</f>
        <v>268.20999999999998</v>
      </c>
      <c r="K461" s="16">
        <f>VLOOKUP($A461,'MG Universe'!$A$2:$S$9990,11)</f>
        <v>0.87719999999999998</v>
      </c>
      <c r="L461" s="78">
        <f>VLOOKUP($A461,'MG Universe'!$A$2:$S$9990,12)</f>
        <v>28.17</v>
      </c>
      <c r="M461" s="16">
        <f>VLOOKUP($A461,'MG Universe'!$A$2:$S$9990,13)</f>
        <v>1.0699999999999999E-2</v>
      </c>
      <c r="N461" s="79">
        <f>VLOOKUP($A461,'MG Universe'!$A$2:$S$9990,14)</f>
        <v>0.9</v>
      </c>
      <c r="O461" s="79">
        <f>VLOOKUP($A461,'MG Universe'!$A$2:$S$9990,15)</f>
        <v>0.69</v>
      </c>
      <c r="P461" s="15">
        <f>VLOOKUP($A461,'MG Universe'!$A$2:$S$9990,16)</f>
        <v>-60.77</v>
      </c>
      <c r="Q461" s="16">
        <f>VLOOKUP($A461,'MG Universe'!$A$2:$S$9990,17)</f>
        <v>9.8400000000000001E-2</v>
      </c>
      <c r="R461" s="80">
        <f>VLOOKUP($A461,'MG Universe'!$A$2:$S$9990,18)</f>
        <v>8</v>
      </c>
      <c r="S461" s="15">
        <f>VLOOKUP($A461,'MG Universe'!$A$2:$V$9990,19)</f>
        <v>115.81</v>
      </c>
      <c r="T461" s="15">
        <f>VLOOKUP($A461,'MG Universe'!$A$2:$V$9990,20)</f>
        <v>258027130919</v>
      </c>
      <c r="U461" s="15" t="str">
        <f>VLOOKUP($A461,'MG Universe'!$A$2:$V$9990,21)</f>
        <v>Large</v>
      </c>
      <c r="V461" s="15" t="str">
        <f>VLOOKUP($A461,'MG Universe'!$A$2:$V$9990,22)</f>
        <v>Medical</v>
      </c>
    </row>
    <row r="462" spans="1:22" ht="15.75" thickBot="1" x14ac:dyDescent="0.3">
      <c r="A462" s="119" t="s">
        <v>1632</v>
      </c>
      <c r="B462" s="12" t="str">
        <f>VLOOKUP($A462,'MG Universe'!$A$2:$S$9990,2)</f>
        <v>Unum Group</v>
      </c>
      <c r="C462" s="12" t="str">
        <f>VLOOKUP($A462,'MG Universe'!$A$2:$S$9990,3)</f>
        <v>A</v>
      </c>
      <c r="D462" s="12" t="str">
        <f>VLOOKUP($A462,'MG Universe'!$A$2:$S$9990,4)</f>
        <v>D</v>
      </c>
      <c r="E462" s="12" t="str">
        <f>VLOOKUP($A462,'MG Universe'!$A$2:$S$9990,5)</f>
        <v>U</v>
      </c>
      <c r="F462" s="13" t="str">
        <f>VLOOKUP($A462,'MG Universe'!$A$2:$S$9990,6)</f>
        <v>DU</v>
      </c>
      <c r="G462" s="77">
        <f>VLOOKUP($A462,'MG Universe'!$A$2:$S$9990,7)</f>
        <v>43206</v>
      </c>
      <c r="H462" s="15">
        <f>VLOOKUP($A462,'MG Universe'!$A$2:$S$9990,8)</f>
        <v>139.27000000000001</v>
      </c>
      <c r="I462" s="15">
        <f>VLOOKUP($A462,'MG Universe'!$A$2:$S$9990,9)</f>
        <v>4.21</v>
      </c>
      <c r="J462" s="15">
        <f>VLOOKUP($A462,'MG Universe'!$A$2:$S$9990,10)</f>
        <v>34.75</v>
      </c>
      <c r="K462" s="16">
        <f>VLOOKUP($A462,'MG Universe'!$A$2:$S$9990,11)</f>
        <v>0.2495</v>
      </c>
      <c r="L462" s="78">
        <f>VLOOKUP($A462,'MG Universe'!$A$2:$S$9990,12)</f>
        <v>8.25</v>
      </c>
      <c r="M462" s="16">
        <f>VLOOKUP($A462,'MG Universe'!$A$2:$S$9990,13)</f>
        <v>2.47E-2</v>
      </c>
      <c r="N462" s="79">
        <f>VLOOKUP($A462,'MG Universe'!$A$2:$S$9990,14)</f>
        <v>1.5</v>
      </c>
      <c r="O462" s="79" t="str">
        <f>VLOOKUP($A462,'MG Universe'!$A$2:$S$9990,15)</f>
        <v>N/A</v>
      </c>
      <c r="P462" s="15" t="str">
        <f>VLOOKUP($A462,'MG Universe'!$A$2:$S$9990,16)</f>
        <v>N/A</v>
      </c>
      <c r="Q462" s="16">
        <f>VLOOKUP($A462,'MG Universe'!$A$2:$S$9990,17)</f>
        <v>-1.1999999999999999E-3</v>
      </c>
      <c r="R462" s="80">
        <f>VLOOKUP($A462,'MG Universe'!$A$2:$S$9990,18)</f>
        <v>9</v>
      </c>
      <c r="S462" s="15">
        <f>VLOOKUP($A462,'MG Universe'!$A$2:$V$9990,19)</f>
        <v>69.92</v>
      </c>
      <c r="T462" s="15">
        <f>VLOOKUP($A462,'MG Universe'!$A$2:$V$9990,20)</f>
        <v>7601493000</v>
      </c>
      <c r="U462" s="15" t="str">
        <f>VLOOKUP($A462,'MG Universe'!$A$2:$V$9990,21)</f>
        <v>Mid</v>
      </c>
      <c r="V462" s="15" t="str">
        <f>VLOOKUP($A462,'MG Universe'!$A$2:$V$9990,22)</f>
        <v>Insurance</v>
      </c>
    </row>
    <row r="463" spans="1:22" ht="15.75" thickBot="1" x14ac:dyDescent="0.3">
      <c r="A463" s="119" t="s">
        <v>1634</v>
      </c>
      <c r="B463" s="12" t="str">
        <f>VLOOKUP($A463,'MG Universe'!$A$2:$S$9990,2)</f>
        <v>Union Pacific Corporation</v>
      </c>
      <c r="C463" s="12" t="str">
        <f>VLOOKUP($A463,'MG Universe'!$A$2:$S$9990,3)</f>
        <v>D+</v>
      </c>
      <c r="D463" s="12" t="str">
        <f>VLOOKUP($A463,'MG Universe'!$A$2:$S$9990,4)</f>
        <v>S</v>
      </c>
      <c r="E463" s="12" t="str">
        <f>VLOOKUP($A463,'MG Universe'!$A$2:$S$9990,5)</f>
        <v>U</v>
      </c>
      <c r="F463" s="13" t="str">
        <f>VLOOKUP($A463,'MG Universe'!$A$2:$S$9990,6)</f>
        <v>SU</v>
      </c>
      <c r="G463" s="77">
        <f>VLOOKUP($A463,'MG Universe'!$A$2:$S$9990,7)</f>
        <v>43199</v>
      </c>
      <c r="H463" s="15">
        <f>VLOOKUP($A463,'MG Universe'!$A$2:$S$9990,8)</f>
        <v>248.92</v>
      </c>
      <c r="I463" s="15">
        <f>VLOOKUP($A463,'MG Universe'!$A$2:$S$9990,9)</f>
        <v>8.08</v>
      </c>
      <c r="J463" s="15">
        <f>VLOOKUP($A463,'MG Universe'!$A$2:$S$9990,10)</f>
        <v>161.13</v>
      </c>
      <c r="K463" s="16">
        <f>VLOOKUP($A463,'MG Universe'!$A$2:$S$9990,11)</f>
        <v>0.64729999999999999</v>
      </c>
      <c r="L463" s="78">
        <f>VLOOKUP($A463,'MG Universe'!$A$2:$S$9990,12)</f>
        <v>19.940000000000001</v>
      </c>
      <c r="M463" s="16">
        <f>VLOOKUP($A463,'MG Universe'!$A$2:$S$9990,13)</f>
        <v>1.54E-2</v>
      </c>
      <c r="N463" s="79">
        <f>VLOOKUP($A463,'MG Universe'!$A$2:$S$9990,14)</f>
        <v>1.1000000000000001</v>
      </c>
      <c r="O463" s="79">
        <f>VLOOKUP($A463,'MG Universe'!$A$2:$S$9990,15)</f>
        <v>1.02</v>
      </c>
      <c r="P463" s="15">
        <f>VLOOKUP($A463,'MG Universe'!$A$2:$S$9990,16)</f>
        <v>-36.76</v>
      </c>
      <c r="Q463" s="16">
        <f>VLOOKUP($A463,'MG Universe'!$A$2:$S$9990,17)</f>
        <v>5.7200000000000001E-2</v>
      </c>
      <c r="R463" s="80">
        <f>VLOOKUP($A463,'MG Universe'!$A$2:$S$9990,18)</f>
        <v>11</v>
      </c>
      <c r="S463" s="15">
        <f>VLOOKUP($A463,'MG Universe'!$A$2:$V$9990,19)</f>
        <v>71.61</v>
      </c>
      <c r="T463" s="15">
        <f>VLOOKUP($A463,'MG Universe'!$A$2:$V$9990,20)</f>
        <v>118718976297</v>
      </c>
      <c r="U463" s="15" t="str">
        <f>VLOOKUP($A463,'MG Universe'!$A$2:$V$9990,21)</f>
        <v>Large</v>
      </c>
      <c r="V463" s="15" t="str">
        <f>VLOOKUP($A463,'MG Universe'!$A$2:$V$9990,22)</f>
        <v>Railroads</v>
      </c>
    </row>
    <row r="464" spans="1:22" ht="15.75" thickBot="1" x14ac:dyDescent="0.3">
      <c r="A464" s="119" t="s">
        <v>1636</v>
      </c>
      <c r="B464" s="12" t="str">
        <f>VLOOKUP($A464,'MG Universe'!$A$2:$S$9990,2)</f>
        <v>United Parcel Service, Inc.</v>
      </c>
      <c r="C464" s="12" t="str">
        <f>VLOOKUP($A464,'MG Universe'!$A$2:$S$9990,3)</f>
        <v>C-</v>
      </c>
      <c r="D464" s="12" t="str">
        <f>VLOOKUP($A464,'MG Universe'!$A$2:$S$9990,4)</f>
        <v>S</v>
      </c>
      <c r="E464" s="12" t="str">
        <f>VLOOKUP($A464,'MG Universe'!$A$2:$S$9990,5)</f>
        <v>U</v>
      </c>
      <c r="F464" s="13" t="str">
        <f>VLOOKUP($A464,'MG Universe'!$A$2:$S$9990,6)</f>
        <v>SU</v>
      </c>
      <c r="G464" s="77">
        <f>VLOOKUP($A464,'MG Universe'!$A$2:$S$9990,7)</f>
        <v>43241</v>
      </c>
      <c r="H464" s="15">
        <f>VLOOKUP($A464,'MG Universe'!$A$2:$S$9990,8)</f>
        <v>170.32</v>
      </c>
      <c r="I464" s="15">
        <f>VLOOKUP($A464,'MG Universe'!$A$2:$S$9990,9)</f>
        <v>5.59</v>
      </c>
      <c r="J464" s="15">
        <f>VLOOKUP($A464,'MG Universe'!$A$2:$S$9990,10)</f>
        <v>106.58</v>
      </c>
      <c r="K464" s="16">
        <f>VLOOKUP($A464,'MG Universe'!$A$2:$S$9990,11)</f>
        <v>0.62580000000000002</v>
      </c>
      <c r="L464" s="78">
        <f>VLOOKUP($A464,'MG Universe'!$A$2:$S$9990,12)</f>
        <v>19.07</v>
      </c>
      <c r="M464" s="16">
        <f>VLOOKUP($A464,'MG Universe'!$A$2:$S$9990,13)</f>
        <v>3.1199999999999999E-2</v>
      </c>
      <c r="N464" s="79">
        <f>VLOOKUP($A464,'MG Universe'!$A$2:$S$9990,14)</f>
        <v>1.2</v>
      </c>
      <c r="O464" s="79">
        <f>VLOOKUP($A464,'MG Universe'!$A$2:$S$9990,15)</f>
        <v>1.22</v>
      </c>
      <c r="P464" s="15">
        <f>VLOOKUP($A464,'MG Universe'!$A$2:$S$9990,16)</f>
        <v>-33.909999999999997</v>
      </c>
      <c r="Q464" s="16">
        <f>VLOOKUP($A464,'MG Universe'!$A$2:$S$9990,17)</f>
        <v>5.28E-2</v>
      </c>
      <c r="R464" s="80">
        <f>VLOOKUP($A464,'MG Universe'!$A$2:$S$9990,18)</f>
        <v>8</v>
      </c>
      <c r="S464" s="15">
        <f>VLOOKUP($A464,'MG Universe'!$A$2:$V$9990,19)</f>
        <v>13.68</v>
      </c>
      <c r="T464" s="15">
        <f>VLOOKUP($A464,'MG Universe'!$A$2:$V$9990,20)</f>
        <v>74073101272</v>
      </c>
      <c r="U464" s="15" t="str">
        <f>VLOOKUP($A464,'MG Universe'!$A$2:$V$9990,21)</f>
        <v>Large</v>
      </c>
      <c r="V464" s="15" t="str">
        <f>VLOOKUP($A464,'MG Universe'!$A$2:$V$9990,22)</f>
        <v>Freight</v>
      </c>
    </row>
    <row r="465" spans="1:22" ht="15.75" thickBot="1" x14ac:dyDescent="0.3">
      <c r="A465" s="119" t="s">
        <v>1640</v>
      </c>
      <c r="B465" s="12" t="str">
        <f>VLOOKUP($A465,'MG Universe'!$A$2:$S$9990,2)</f>
        <v>United Rentals, Inc.</v>
      </c>
      <c r="C465" s="12" t="str">
        <f>VLOOKUP($A465,'MG Universe'!$A$2:$S$9990,3)</f>
        <v>C-</v>
      </c>
      <c r="D465" s="12" t="str">
        <f>VLOOKUP($A465,'MG Universe'!$A$2:$S$9990,4)</f>
        <v>S</v>
      </c>
      <c r="E465" s="12" t="str">
        <f>VLOOKUP($A465,'MG Universe'!$A$2:$S$9990,5)</f>
        <v>U</v>
      </c>
      <c r="F465" s="13" t="str">
        <f>VLOOKUP($A465,'MG Universe'!$A$2:$S$9990,6)</f>
        <v>SU</v>
      </c>
      <c r="G465" s="77">
        <f>VLOOKUP($A465,'MG Universe'!$A$2:$S$9990,7)</f>
        <v>43281</v>
      </c>
      <c r="H465" s="15">
        <f>VLOOKUP($A465,'MG Universe'!$A$2:$S$9990,8)</f>
        <v>426.48</v>
      </c>
      <c r="I465" s="15">
        <f>VLOOKUP($A465,'MG Universe'!$A$2:$S$9990,9)</f>
        <v>11.08</v>
      </c>
      <c r="J465" s="15">
        <f>VLOOKUP($A465,'MG Universe'!$A$2:$S$9990,10)</f>
        <v>129.38999999999999</v>
      </c>
      <c r="K465" s="16">
        <f>VLOOKUP($A465,'MG Universe'!$A$2:$S$9990,11)</f>
        <v>0.3034</v>
      </c>
      <c r="L465" s="78">
        <f>VLOOKUP($A465,'MG Universe'!$A$2:$S$9990,12)</f>
        <v>11.68</v>
      </c>
      <c r="M465" s="16">
        <f>VLOOKUP($A465,'MG Universe'!$A$2:$S$9990,13)</f>
        <v>0</v>
      </c>
      <c r="N465" s="79">
        <f>VLOOKUP($A465,'MG Universe'!$A$2:$S$9990,14)</f>
        <v>2.5</v>
      </c>
      <c r="O465" s="79">
        <f>VLOOKUP($A465,'MG Universe'!$A$2:$S$9990,15)</f>
        <v>0.97</v>
      </c>
      <c r="P465" s="15">
        <f>VLOOKUP($A465,'MG Universe'!$A$2:$S$9990,16)</f>
        <v>-117.79</v>
      </c>
      <c r="Q465" s="16">
        <f>VLOOKUP($A465,'MG Universe'!$A$2:$S$9990,17)</f>
        <v>1.5900000000000001E-2</v>
      </c>
      <c r="R465" s="80">
        <f>VLOOKUP($A465,'MG Universe'!$A$2:$S$9990,18)</f>
        <v>0</v>
      </c>
      <c r="S465" s="15">
        <f>VLOOKUP($A465,'MG Universe'!$A$2:$V$9990,19)</f>
        <v>104.98</v>
      </c>
      <c r="T465" s="15">
        <f>VLOOKUP($A465,'MG Universe'!$A$2:$V$9990,20)</f>
        <v>10298292380</v>
      </c>
      <c r="U465" s="15" t="str">
        <f>VLOOKUP($A465,'MG Universe'!$A$2:$V$9990,21)</f>
        <v>Large</v>
      </c>
      <c r="V465" s="15" t="str">
        <f>VLOOKUP($A465,'MG Universe'!$A$2:$V$9990,22)</f>
        <v>Business Support</v>
      </c>
    </row>
    <row r="466" spans="1:22" ht="15.75" thickBot="1" x14ac:dyDescent="0.3">
      <c r="A466" s="119" t="s">
        <v>1642</v>
      </c>
      <c r="B466" s="12" t="str">
        <f>VLOOKUP($A466,'MG Universe'!$A$2:$S$9990,2)</f>
        <v>U.S. Bancorp</v>
      </c>
      <c r="C466" s="12" t="str">
        <f>VLOOKUP($A466,'MG Universe'!$A$2:$S$9990,3)</f>
        <v>B</v>
      </c>
      <c r="D466" s="12" t="str">
        <f>VLOOKUP($A466,'MG Universe'!$A$2:$S$9990,4)</f>
        <v>D</v>
      </c>
      <c r="E466" s="12" t="str">
        <f>VLOOKUP($A466,'MG Universe'!$A$2:$S$9990,5)</f>
        <v>F</v>
      </c>
      <c r="F466" s="13" t="str">
        <f>VLOOKUP($A466,'MG Universe'!$A$2:$S$9990,6)</f>
        <v>DF</v>
      </c>
      <c r="G466" s="77">
        <f>VLOOKUP($A466,'MG Universe'!$A$2:$S$9990,7)</f>
        <v>43235</v>
      </c>
      <c r="H466" s="15">
        <f>VLOOKUP($A466,'MG Universe'!$A$2:$S$9990,8)</f>
        <v>55.86</v>
      </c>
      <c r="I466" s="15">
        <f>VLOOKUP($A466,'MG Universe'!$A$2:$S$9990,9)</f>
        <v>3.53</v>
      </c>
      <c r="J466" s="15">
        <f>VLOOKUP($A466,'MG Universe'!$A$2:$S$9990,10)</f>
        <v>51.57</v>
      </c>
      <c r="K466" s="16">
        <f>VLOOKUP($A466,'MG Universe'!$A$2:$S$9990,11)</f>
        <v>0.92320000000000002</v>
      </c>
      <c r="L466" s="78">
        <f>VLOOKUP($A466,'MG Universe'!$A$2:$S$9990,12)</f>
        <v>14.61</v>
      </c>
      <c r="M466" s="16">
        <f>VLOOKUP($A466,'MG Universe'!$A$2:$S$9990,13)</f>
        <v>2.2499999999999999E-2</v>
      </c>
      <c r="N466" s="79">
        <f>VLOOKUP($A466,'MG Universe'!$A$2:$S$9990,14)</f>
        <v>1.1000000000000001</v>
      </c>
      <c r="O466" s="79" t="str">
        <f>VLOOKUP($A466,'MG Universe'!$A$2:$S$9990,15)</f>
        <v>N/A</v>
      </c>
      <c r="P466" s="15" t="str">
        <f>VLOOKUP($A466,'MG Universe'!$A$2:$S$9990,16)</f>
        <v>N/A</v>
      </c>
      <c r="Q466" s="16">
        <f>VLOOKUP($A466,'MG Universe'!$A$2:$S$9990,17)</f>
        <v>3.0499999999999999E-2</v>
      </c>
      <c r="R466" s="80">
        <f>VLOOKUP($A466,'MG Universe'!$A$2:$S$9990,18)</f>
        <v>7</v>
      </c>
      <c r="S466" s="15">
        <f>VLOOKUP($A466,'MG Universe'!$A$2:$V$9990,19)</f>
        <v>48.45</v>
      </c>
      <c r="T466" s="15">
        <f>VLOOKUP($A466,'MG Universe'!$A$2:$V$9990,20)</f>
        <v>83341915516</v>
      </c>
      <c r="U466" s="15" t="str">
        <f>VLOOKUP($A466,'MG Universe'!$A$2:$V$9990,21)</f>
        <v>Large</v>
      </c>
      <c r="V466" s="15" t="str">
        <f>VLOOKUP($A466,'MG Universe'!$A$2:$V$9990,22)</f>
        <v>Banks</v>
      </c>
    </row>
    <row r="467" spans="1:22" ht="15.75" thickBot="1" x14ac:dyDescent="0.3">
      <c r="A467" s="119" t="s">
        <v>1644</v>
      </c>
      <c r="B467" s="12" t="str">
        <f>VLOOKUP($A467,'MG Universe'!$A$2:$S$9990,2)</f>
        <v>United Technologies Corporation</v>
      </c>
      <c r="C467" s="12" t="str">
        <f>VLOOKUP($A467,'MG Universe'!$A$2:$S$9990,3)</f>
        <v>B</v>
      </c>
      <c r="D467" s="12" t="str">
        <f>VLOOKUP($A467,'MG Universe'!$A$2:$S$9990,4)</f>
        <v>E</v>
      </c>
      <c r="E467" s="12" t="str">
        <f>VLOOKUP($A467,'MG Universe'!$A$2:$S$9990,5)</f>
        <v>O</v>
      </c>
      <c r="F467" s="13" t="str">
        <f>VLOOKUP($A467,'MG Universe'!$A$2:$S$9990,6)</f>
        <v>EO</v>
      </c>
      <c r="G467" s="77">
        <f>VLOOKUP($A467,'MG Universe'!$A$2:$S$9990,7)</f>
        <v>43425</v>
      </c>
      <c r="H467" s="15">
        <f>VLOOKUP($A467,'MG Universe'!$A$2:$S$9990,8)</f>
        <v>77.03</v>
      </c>
      <c r="I467" s="15">
        <f>VLOOKUP($A467,'MG Universe'!$A$2:$S$9990,9)</f>
        <v>6.72</v>
      </c>
      <c r="J467" s="15">
        <f>VLOOKUP($A467,'MG Universe'!$A$2:$S$9990,10)</f>
        <v>119.14</v>
      </c>
      <c r="K467" s="16">
        <f>VLOOKUP($A467,'MG Universe'!$A$2:$S$9990,11)</f>
        <v>1.5467</v>
      </c>
      <c r="L467" s="78">
        <f>VLOOKUP($A467,'MG Universe'!$A$2:$S$9990,12)</f>
        <v>17.73</v>
      </c>
      <c r="M467" s="16">
        <f>VLOOKUP($A467,'MG Universe'!$A$2:$S$9990,13)</f>
        <v>2.2800000000000001E-2</v>
      </c>
      <c r="N467" s="79">
        <f>VLOOKUP($A467,'MG Universe'!$A$2:$S$9990,14)</f>
        <v>1.2</v>
      </c>
      <c r="O467" s="79">
        <f>VLOOKUP($A467,'MG Universe'!$A$2:$S$9990,15)</f>
        <v>1.52</v>
      </c>
      <c r="P467" s="15">
        <f>VLOOKUP($A467,'MG Universe'!$A$2:$S$9990,16)</f>
        <v>-50.49</v>
      </c>
      <c r="Q467" s="16">
        <f>VLOOKUP($A467,'MG Universe'!$A$2:$S$9990,17)</f>
        <v>4.6100000000000002E-2</v>
      </c>
      <c r="R467" s="80">
        <f>VLOOKUP($A467,'MG Universe'!$A$2:$S$9990,18)</f>
        <v>20</v>
      </c>
      <c r="S467" s="15">
        <f>VLOOKUP($A467,'MG Universe'!$A$2:$V$9990,19)</f>
        <v>77.099999999999994</v>
      </c>
      <c r="T467" s="15">
        <f>VLOOKUP($A467,'MG Universe'!$A$2:$V$9990,20)</f>
        <v>102863640717</v>
      </c>
      <c r="U467" s="15" t="str">
        <f>VLOOKUP($A467,'MG Universe'!$A$2:$V$9990,21)</f>
        <v>Large</v>
      </c>
      <c r="V467" s="15" t="str">
        <f>VLOOKUP($A467,'MG Universe'!$A$2:$V$9990,22)</f>
        <v>Defense</v>
      </c>
    </row>
    <row r="468" spans="1:22" ht="15.75" thickBot="1" x14ac:dyDescent="0.3">
      <c r="A468" s="119" t="s">
        <v>1646</v>
      </c>
      <c r="B468" s="12" t="str">
        <f>VLOOKUP($A468,'MG Universe'!$A$2:$S$9990,2)</f>
        <v>Visa Inc Class A</v>
      </c>
      <c r="C468" s="12" t="str">
        <f>VLOOKUP($A468,'MG Universe'!$A$2:$S$9990,3)</f>
        <v>C</v>
      </c>
      <c r="D468" s="12" t="str">
        <f>VLOOKUP($A468,'MG Universe'!$A$2:$S$9990,4)</f>
        <v>E</v>
      </c>
      <c r="E468" s="12" t="str">
        <f>VLOOKUP($A468,'MG Universe'!$A$2:$S$9990,5)</f>
        <v>F</v>
      </c>
      <c r="F468" s="13" t="str">
        <f>VLOOKUP($A468,'MG Universe'!$A$2:$S$9990,6)</f>
        <v>EF</v>
      </c>
      <c r="G468" s="77">
        <f>VLOOKUP($A468,'MG Universe'!$A$2:$S$9990,7)</f>
        <v>43425</v>
      </c>
      <c r="H468" s="15">
        <f>VLOOKUP($A468,'MG Universe'!$A$2:$S$9990,8)</f>
        <v>150</v>
      </c>
      <c r="I468" s="15">
        <f>VLOOKUP($A468,'MG Universe'!$A$2:$S$9990,9)</f>
        <v>3.97</v>
      </c>
      <c r="J468" s="15">
        <f>VLOOKUP($A468,'MG Universe'!$A$2:$S$9990,10)</f>
        <v>141.5</v>
      </c>
      <c r="K468" s="16">
        <f>VLOOKUP($A468,'MG Universe'!$A$2:$S$9990,11)</f>
        <v>0.94330000000000003</v>
      </c>
      <c r="L468" s="78">
        <f>VLOOKUP($A468,'MG Universe'!$A$2:$S$9990,12)</f>
        <v>35.64</v>
      </c>
      <c r="M468" s="16">
        <f>VLOOKUP($A468,'MG Universe'!$A$2:$S$9990,13)</f>
        <v>5.8999999999999999E-3</v>
      </c>
      <c r="N468" s="79">
        <f>VLOOKUP($A468,'MG Universe'!$A$2:$S$9990,14)</f>
        <v>1</v>
      </c>
      <c r="O468" s="79">
        <f>VLOOKUP($A468,'MG Universe'!$A$2:$S$9990,15)</f>
        <v>1.61</v>
      </c>
      <c r="P468" s="15">
        <f>VLOOKUP($A468,'MG Universe'!$A$2:$S$9990,16)</f>
        <v>-7.38</v>
      </c>
      <c r="Q468" s="16">
        <f>VLOOKUP($A468,'MG Universe'!$A$2:$S$9990,17)</f>
        <v>0.13569999999999999</v>
      </c>
      <c r="R468" s="80">
        <f>VLOOKUP($A468,'MG Universe'!$A$2:$S$9990,18)</f>
        <v>11</v>
      </c>
      <c r="S468" s="15">
        <f>VLOOKUP($A468,'MG Universe'!$A$2:$V$9990,19)</f>
        <v>38.159999999999997</v>
      </c>
      <c r="T468" s="15">
        <f>VLOOKUP($A468,'MG Universe'!$A$2:$V$9990,20)</f>
        <v>311895007500</v>
      </c>
      <c r="U468" s="15" t="str">
        <f>VLOOKUP($A468,'MG Universe'!$A$2:$V$9990,21)</f>
        <v>Large</v>
      </c>
      <c r="V468" s="15" t="str">
        <f>VLOOKUP($A468,'MG Universe'!$A$2:$V$9990,22)</f>
        <v>Financial Services</v>
      </c>
    </row>
    <row r="469" spans="1:22" ht="15.75" thickBot="1" x14ac:dyDescent="0.3">
      <c r="A469" s="119" t="s">
        <v>1648</v>
      </c>
      <c r="B469" s="12" t="str">
        <f>VLOOKUP($A469,'MG Universe'!$A$2:$S$9990,2)</f>
        <v>Varian Medical Systems, Inc.</v>
      </c>
      <c r="C469" s="12" t="str">
        <f>VLOOKUP($A469,'MG Universe'!$A$2:$S$9990,3)</f>
        <v>D</v>
      </c>
      <c r="D469" s="12" t="str">
        <f>VLOOKUP($A469,'MG Universe'!$A$2:$S$9990,4)</f>
        <v>S</v>
      </c>
      <c r="E469" s="12" t="str">
        <f>VLOOKUP($A469,'MG Universe'!$A$2:$S$9990,5)</f>
        <v>O</v>
      </c>
      <c r="F469" s="13" t="str">
        <f>VLOOKUP($A469,'MG Universe'!$A$2:$S$9990,6)</f>
        <v>SO</v>
      </c>
      <c r="G469" s="77">
        <f>VLOOKUP($A469,'MG Universe'!$A$2:$S$9990,7)</f>
        <v>43483</v>
      </c>
      <c r="H469" s="15">
        <f>VLOOKUP($A469,'MG Universe'!$A$2:$S$9990,8)</f>
        <v>12.28</v>
      </c>
      <c r="I469" s="15">
        <f>VLOOKUP($A469,'MG Universe'!$A$2:$S$9990,9)</f>
        <v>3.29</v>
      </c>
      <c r="J469" s="15">
        <f>VLOOKUP($A469,'MG Universe'!$A$2:$S$9990,10)</f>
        <v>132.66999999999999</v>
      </c>
      <c r="K469" s="16">
        <f>VLOOKUP($A469,'MG Universe'!$A$2:$S$9990,11)</f>
        <v>10.803699999999999</v>
      </c>
      <c r="L469" s="78">
        <f>VLOOKUP($A469,'MG Universe'!$A$2:$S$9990,12)</f>
        <v>40.33</v>
      </c>
      <c r="M469" s="16">
        <f>VLOOKUP($A469,'MG Universe'!$A$2:$S$9990,13)</f>
        <v>0</v>
      </c>
      <c r="N469" s="79">
        <f>VLOOKUP($A469,'MG Universe'!$A$2:$S$9990,14)</f>
        <v>0.9</v>
      </c>
      <c r="O469" s="79">
        <f>VLOOKUP($A469,'MG Universe'!$A$2:$S$9990,15)</f>
        <v>1.63</v>
      </c>
      <c r="P469" s="15">
        <f>VLOOKUP($A469,'MG Universe'!$A$2:$S$9990,16)</f>
        <v>5.69</v>
      </c>
      <c r="Q469" s="16">
        <f>VLOOKUP($A469,'MG Universe'!$A$2:$S$9990,17)</f>
        <v>0.15909999999999999</v>
      </c>
      <c r="R469" s="80">
        <f>VLOOKUP($A469,'MG Universe'!$A$2:$S$9990,18)</f>
        <v>0</v>
      </c>
      <c r="S469" s="15">
        <f>VLOOKUP($A469,'MG Universe'!$A$2:$V$9990,19)</f>
        <v>42.64</v>
      </c>
      <c r="T469" s="15">
        <f>VLOOKUP($A469,'MG Universe'!$A$2:$V$9990,20)</f>
        <v>12094860383</v>
      </c>
      <c r="U469" s="15" t="str">
        <f>VLOOKUP($A469,'MG Universe'!$A$2:$V$9990,21)</f>
        <v>Large</v>
      </c>
      <c r="V469" s="15" t="str">
        <f>VLOOKUP($A469,'MG Universe'!$A$2:$V$9990,22)</f>
        <v>Medical</v>
      </c>
    </row>
    <row r="470" spans="1:22" ht="15.75" thickBot="1" x14ac:dyDescent="0.3">
      <c r="A470" s="119" t="s">
        <v>1650</v>
      </c>
      <c r="B470" s="12" t="str">
        <f>VLOOKUP($A470,'MG Universe'!$A$2:$S$9990,2)</f>
        <v>VF Corp</v>
      </c>
      <c r="C470" s="12" t="str">
        <f>VLOOKUP($A470,'MG Universe'!$A$2:$S$9990,3)</f>
        <v>B</v>
      </c>
      <c r="D470" s="12" t="str">
        <f>VLOOKUP($A470,'MG Universe'!$A$2:$S$9990,4)</f>
        <v>E</v>
      </c>
      <c r="E470" s="12" t="str">
        <f>VLOOKUP($A470,'MG Universe'!$A$2:$S$9990,5)</f>
        <v>O</v>
      </c>
      <c r="F470" s="13" t="str">
        <f>VLOOKUP($A470,'MG Universe'!$A$2:$S$9990,6)</f>
        <v>EO</v>
      </c>
      <c r="G470" s="77">
        <f>VLOOKUP($A470,'MG Universe'!$A$2:$S$9990,7)</f>
        <v>43199</v>
      </c>
      <c r="H470" s="15">
        <f>VLOOKUP($A470,'MG Universe'!$A$2:$S$9990,8)</f>
        <v>24.01</v>
      </c>
      <c r="I470" s="15">
        <f>VLOOKUP($A470,'MG Universe'!$A$2:$S$9990,9)</f>
        <v>2.46</v>
      </c>
      <c r="J470" s="15">
        <f>VLOOKUP($A470,'MG Universe'!$A$2:$S$9990,10)</f>
        <v>85.06</v>
      </c>
      <c r="K470" s="16">
        <f>VLOOKUP($A470,'MG Universe'!$A$2:$S$9990,11)</f>
        <v>3.5427</v>
      </c>
      <c r="L470" s="78">
        <f>VLOOKUP($A470,'MG Universe'!$A$2:$S$9990,12)</f>
        <v>34.58</v>
      </c>
      <c r="M470" s="16">
        <f>VLOOKUP($A470,'MG Universe'!$A$2:$S$9990,13)</f>
        <v>2.0199999999999999E-2</v>
      </c>
      <c r="N470" s="79">
        <f>VLOOKUP($A470,'MG Universe'!$A$2:$S$9990,14)</f>
        <v>1.1000000000000001</v>
      </c>
      <c r="O470" s="79">
        <f>VLOOKUP($A470,'MG Universe'!$A$2:$S$9990,15)</f>
        <v>1.6</v>
      </c>
      <c r="P470" s="15">
        <f>VLOOKUP($A470,'MG Universe'!$A$2:$S$9990,16)</f>
        <v>-4.6100000000000003</v>
      </c>
      <c r="Q470" s="16">
        <f>VLOOKUP($A470,'MG Universe'!$A$2:$S$9990,17)</f>
        <v>0.13039999999999999</v>
      </c>
      <c r="R470" s="80">
        <f>VLOOKUP($A470,'MG Universe'!$A$2:$S$9990,18)</f>
        <v>20</v>
      </c>
      <c r="S470" s="15">
        <f>VLOOKUP($A470,'MG Universe'!$A$2:$V$9990,19)</f>
        <v>25.23</v>
      </c>
      <c r="T470" s="15">
        <f>VLOOKUP($A470,'MG Universe'!$A$2:$V$9990,20)</f>
        <v>33752342909</v>
      </c>
      <c r="U470" s="15" t="str">
        <f>VLOOKUP($A470,'MG Universe'!$A$2:$V$9990,21)</f>
        <v>Large</v>
      </c>
      <c r="V470" s="15" t="str">
        <f>VLOOKUP($A470,'MG Universe'!$A$2:$V$9990,22)</f>
        <v>Apparel</v>
      </c>
    </row>
    <row r="471" spans="1:22" ht="15.75" thickBot="1" x14ac:dyDescent="0.3">
      <c r="A471" s="119" t="s">
        <v>1652</v>
      </c>
      <c r="B471" s="12" t="str">
        <f>VLOOKUP($A471,'MG Universe'!$A$2:$S$9990,2)</f>
        <v>Viacom, Inc. Class B</v>
      </c>
      <c r="C471" s="12" t="str">
        <f>VLOOKUP($A471,'MG Universe'!$A$2:$S$9990,3)</f>
        <v>C</v>
      </c>
      <c r="D471" s="12" t="str">
        <f>VLOOKUP($A471,'MG Universe'!$A$2:$S$9990,4)</f>
        <v>S</v>
      </c>
      <c r="E471" s="12" t="str">
        <f>VLOOKUP($A471,'MG Universe'!$A$2:$S$9990,5)</f>
        <v>O</v>
      </c>
      <c r="F471" s="13" t="str">
        <f>VLOOKUP($A471,'MG Universe'!$A$2:$S$9990,6)</f>
        <v>SO</v>
      </c>
      <c r="G471" s="77">
        <f>VLOOKUP($A471,'MG Universe'!$A$2:$S$9990,7)</f>
        <v>43474</v>
      </c>
      <c r="H471" s="15">
        <f>VLOOKUP($A471,'MG Universe'!$A$2:$S$9990,8)</f>
        <v>22.62</v>
      </c>
      <c r="I471" s="15">
        <f>VLOOKUP($A471,'MG Universe'!$A$2:$S$9990,9)</f>
        <v>4.2300000000000004</v>
      </c>
      <c r="J471" s="15">
        <f>VLOOKUP($A471,'MG Universe'!$A$2:$S$9990,10)</f>
        <v>29.45</v>
      </c>
      <c r="K471" s="16">
        <f>VLOOKUP($A471,'MG Universe'!$A$2:$S$9990,11)</f>
        <v>1.3019000000000001</v>
      </c>
      <c r="L471" s="78">
        <f>VLOOKUP($A471,'MG Universe'!$A$2:$S$9990,12)</f>
        <v>6.96</v>
      </c>
      <c r="M471" s="16">
        <f>VLOOKUP($A471,'MG Universe'!$A$2:$S$9990,13)</f>
        <v>2.7199999999999998E-2</v>
      </c>
      <c r="N471" s="79">
        <f>VLOOKUP($A471,'MG Universe'!$A$2:$S$9990,14)</f>
        <v>1.5</v>
      </c>
      <c r="O471" s="79">
        <f>VLOOKUP($A471,'MG Universe'!$A$2:$S$9990,15)</f>
        <v>1.5</v>
      </c>
      <c r="P471" s="15">
        <f>VLOOKUP($A471,'MG Universe'!$A$2:$S$9990,16)</f>
        <v>-25.4</v>
      </c>
      <c r="Q471" s="16">
        <f>VLOOKUP($A471,'MG Universe'!$A$2:$S$9990,17)</f>
        <v>-7.7000000000000002E-3</v>
      </c>
      <c r="R471" s="80">
        <f>VLOOKUP($A471,'MG Universe'!$A$2:$S$9990,18)</f>
        <v>0</v>
      </c>
      <c r="S471" s="15">
        <f>VLOOKUP($A471,'MG Universe'!$A$2:$V$9990,19)</f>
        <v>41.02</v>
      </c>
      <c r="T471" s="15">
        <f>VLOOKUP($A471,'MG Universe'!$A$2:$V$9990,20)</f>
        <v>12061984062</v>
      </c>
      <c r="U471" s="15" t="str">
        <f>VLOOKUP($A471,'MG Universe'!$A$2:$V$9990,21)</f>
        <v>Large</v>
      </c>
      <c r="V471" s="15" t="str">
        <f>VLOOKUP($A471,'MG Universe'!$A$2:$V$9990,22)</f>
        <v>Media Entertainment</v>
      </c>
    </row>
    <row r="472" spans="1:22" ht="15.75" thickBot="1" x14ac:dyDescent="0.3">
      <c r="A472" s="119" t="s">
        <v>1654</v>
      </c>
      <c r="B472" s="12" t="str">
        <f>VLOOKUP($A472,'MG Universe'!$A$2:$S$9990,2)</f>
        <v>Valero Energy Corporation</v>
      </c>
      <c r="C472" s="12" t="str">
        <f>VLOOKUP($A472,'MG Universe'!$A$2:$S$9990,3)</f>
        <v>B</v>
      </c>
      <c r="D472" s="12" t="str">
        <f>VLOOKUP($A472,'MG Universe'!$A$2:$S$9990,4)</f>
        <v>E</v>
      </c>
      <c r="E472" s="12" t="str">
        <f>VLOOKUP($A472,'MG Universe'!$A$2:$S$9990,5)</f>
        <v>U</v>
      </c>
      <c r="F472" s="13" t="str">
        <f>VLOOKUP($A472,'MG Universe'!$A$2:$S$9990,6)</f>
        <v>EU</v>
      </c>
      <c r="G472" s="77">
        <f>VLOOKUP($A472,'MG Universe'!$A$2:$S$9990,7)</f>
        <v>43254</v>
      </c>
      <c r="H472" s="15">
        <f>VLOOKUP($A472,'MG Universe'!$A$2:$S$9990,8)</f>
        <v>147.66999999999999</v>
      </c>
      <c r="I472" s="15">
        <f>VLOOKUP($A472,'MG Universe'!$A$2:$S$9990,9)</f>
        <v>6.96</v>
      </c>
      <c r="J472" s="15">
        <f>VLOOKUP($A472,'MG Universe'!$A$2:$S$9990,10)</f>
        <v>84.79</v>
      </c>
      <c r="K472" s="16">
        <f>VLOOKUP($A472,'MG Universe'!$A$2:$S$9990,11)</f>
        <v>0.57420000000000004</v>
      </c>
      <c r="L472" s="78">
        <f>VLOOKUP($A472,'MG Universe'!$A$2:$S$9990,12)</f>
        <v>12.18</v>
      </c>
      <c r="M472" s="16">
        <f>VLOOKUP($A472,'MG Universe'!$A$2:$S$9990,13)</f>
        <v>3.3000000000000002E-2</v>
      </c>
      <c r="N472" s="79">
        <f>VLOOKUP($A472,'MG Universe'!$A$2:$S$9990,14)</f>
        <v>1.1000000000000001</v>
      </c>
      <c r="O472" s="79">
        <f>VLOOKUP($A472,'MG Universe'!$A$2:$S$9990,15)</f>
        <v>1.7</v>
      </c>
      <c r="P472" s="15">
        <f>VLOOKUP($A472,'MG Universe'!$A$2:$S$9990,16)</f>
        <v>-18.96</v>
      </c>
      <c r="Q472" s="16">
        <f>VLOOKUP($A472,'MG Universe'!$A$2:$S$9990,17)</f>
        <v>1.84E-2</v>
      </c>
      <c r="R472" s="80">
        <f>VLOOKUP($A472,'MG Universe'!$A$2:$S$9990,18)</f>
        <v>7</v>
      </c>
      <c r="S472" s="15">
        <f>VLOOKUP($A472,'MG Universe'!$A$2:$V$9990,19)</f>
        <v>82.85</v>
      </c>
      <c r="T472" s="15">
        <f>VLOOKUP($A472,'MG Universe'!$A$2:$V$9990,20)</f>
        <v>35977075708</v>
      </c>
      <c r="U472" s="15" t="str">
        <f>VLOOKUP($A472,'MG Universe'!$A$2:$V$9990,21)</f>
        <v>Large</v>
      </c>
      <c r="V472" s="15" t="str">
        <f>VLOOKUP($A472,'MG Universe'!$A$2:$V$9990,22)</f>
        <v>Oil &amp; Gas</v>
      </c>
    </row>
    <row r="473" spans="1:22" ht="15.75" thickBot="1" x14ac:dyDescent="0.3">
      <c r="A473" s="119" t="s">
        <v>1656</v>
      </c>
      <c r="B473" s="12" t="str">
        <f>VLOOKUP($A473,'MG Universe'!$A$2:$S$9990,2)</f>
        <v>Vulcan Materials Company</v>
      </c>
      <c r="C473" s="12" t="str">
        <f>VLOOKUP($A473,'MG Universe'!$A$2:$S$9990,3)</f>
        <v>C</v>
      </c>
      <c r="D473" s="12" t="str">
        <f>VLOOKUP($A473,'MG Universe'!$A$2:$S$9990,4)</f>
        <v>E</v>
      </c>
      <c r="E473" s="12" t="str">
        <f>VLOOKUP($A473,'MG Universe'!$A$2:$S$9990,5)</f>
        <v>F</v>
      </c>
      <c r="F473" s="13" t="str">
        <f>VLOOKUP($A473,'MG Universe'!$A$2:$S$9990,6)</f>
        <v>EF</v>
      </c>
      <c r="G473" s="77">
        <f>VLOOKUP($A473,'MG Universe'!$A$2:$S$9990,7)</f>
        <v>43497</v>
      </c>
      <c r="H473" s="15">
        <f>VLOOKUP($A473,'MG Universe'!$A$2:$S$9990,8)</f>
        <v>129.44</v>
      </c>
      <c r="I473" s="15">
        <f>VLOOKUP($A473,'MG Universe'!$A$2:$S$9990,9)</f>
        <v>3.36</v>
      </c>
      <c r="J473" s="15">
        <f>VLOOKUP($A473,'MG Universe'!$A$2:$S$9990,10)</f>
        <v>104.2</v>
      </c>
      <c r="K473" s="16">
        <f>VLOOKUP($A473,'MG Universe'!$A$2:$S$9990,11)</f>
        <v>0.80500000000000005</v>
      </c>
      <c r="L473" s="78">
        <f>VLOOKUP($A473,'MG Universe'!$A$2:$S$9990,12)</f>
        <v>31.01</v>
      </c>
      <c r="M473" s="16">
        <f>VLOOKUP($A473,'MG Universe'!$A$2:$S$9990,13)</f>
        <v>9.5999999999999992E-3</v>
      </c>
      <c r="N473" s="79">
        <f>VLOOKUP($A473,'MG Universe'!$A$2:$S$9990,14)</f>
        <v>0.9</v>
      </c>
      <c r="O473" s="79">
        <f>VLOOKUP($A473,'MG Universe'!$A$2:$S$9990,15)</f>
        <v>1.7</v>
      </c>
      <c r="P473" s="15">
        <f>VLOOKUP($A473,'MG Universe'!$A$2:$S$9990,16)</f>
        <v>-26.54</v>
      </c>
      <c r="Q473" s="16">
        <f>VLOOKUP($A473,'MG Universe'!$A$2:$S$9990,17)</f>
        <v>0.11260000000000001</v>
      </c>
      <c r="R473" s="80">
        <f>VLOOKUP($A473,'MG Universe'!$A$2:$S$9990,18)</f>
        <v>4</v>
      </c>
      <c r="S473" s="15">
        <f>VLOOKUP($A473,'MG Universe'!$A$2:$V$9990,19)</f>
        <v>55.91</v>
      </c>
      <c r="T473" s="15">
        <f>VLOOKUP($A473,'MG Universe'!$A$2:$V$9990,20)</f>
        <v>13759401197</v>
      </c>
      <c r="U473" s="15" t="str">
        <f>VLOOKUP($A473,'MG Universe'!$A$2:$V$9990,21)</f>
        <v>Large</v>
      </c>
      <c r="V473" s="15" t="str">
        <f>VLOOKUP($A473,'MG Universe'!$A$2:$V$9990,22)</f>
        <v>Construction</v>
      </c>
    </row>
    <row r="474" spans="1:22" ht="15.75" thickBot="1" x14ac:dyDescent="0.3">
      <c r="A474" s="119" t="s">
        <v>1658</v>
      </c>
      <c r="B474" s="12" t="str">
        <f>VLOOKUP($A474,'MG Universe'!$A$2:$S$9990,2)</f>
        <v>Vornado Realty Trust</v>
      </c>
      <c r="C474" s="12" t="str">
        <f>VLOOKUP($A474,'MG Universe'!$A$2:$S$9990,3)</f>
        <v>C+</v>
      </c>
      <c r="D474" s="12" t="str">
        <f>VLOOKUP($A474,'MG Universe'!$A$2:$S$9990,4)</f>
        <v>E</v>
      </c>
      <c r="E474" s="12" t="str">
        <f>VLOOKUP($A474,'MG Universe'!$A$2:$S$9990,5)</f>
        <v>O</v>
      </c>
      <c r="F474" s="13" t="str">
        <f>VLOOKUP($A474,'MG Universe'!$A$2:$S$9990,6)</f>
        <v>EO</v>
      </c>
      <c r="G474" s="77">
        <f>VLOOKUP($A474,'MG Universe'!$A$2:$S$9990,7)</f>
        <v>43496</v>
      </c>
      <c r="H474" s="15">
        <f>VLOOKUP($A474,'MG Universe'!$A$2:$S$9990,8)</f>
        <v>22.75</v>
      </c>
      <c r="I474" s="15">
        <f>VLOOKUP($A474,'MG Universe'!$A$2:$S$9990,9)</f>
        <v>2.5299999999999998</v>
      </c>
      <c r="J474" s="15">
        <f>VLOOKUP($A474,'MG Universe'!$A$2:$S$9990,10)</f>
        <v>70.209999999999994</v>
      </c>
      <c r="K474" s="16">
        <f>VLOOKUP($A474,'MG Universe'!$A$2:$S$9990,11)</f>
        <v>3.0861999999999998</v>
      </c>
      <c r="L474" s="78">
        <f>VLOOKUP($A474,'MG Universe'!$A$2:$S$9990,12)</f>
        <v>27.75</v>
      </c>
      <c r="M474" s="16">
        <f>VLOOKUP($A474,'MG Universe'!$A$2:$S$9990,13)</f>
        <v>3.73E-2</v>
      </c>
      <c r="N474" s="79">
        <f>VLOOKUP($A474,'MG Universe'!$A$2:$S$9990,14)</f>
        <v>1.1000000000000001</v>
      </c>
      <c r="O474" s="79">
        <f>VLOOKUP($A474,'MG Universe'!$A$2:$S$9990,15)</f>
        <v>4.6399999999999997</v>
      </c>
      <c r="P474" s="15">
        <f>VLOOKUP($A474,'MG Universe'!$A$2:$S$9990,16)</f>
        <v>-45.94</v>
      </c>
      <c r="Q474" s="16">
        <f>VLOOKUP($A474,'MG Universe'!$A$2:$S$9990,17)</f>
        <v>9.6299999999999997E-2</v>
      </c>
      <c r="R474" s="80">
        <f>VLOOKUP($A474,'MG Universe'!$A$2:$S$9990,18)</f>
        <v>1</v>
      </c>
      <c r="S474" s="15">
        <f>VLOOKUP($A474,'MG Universe'!$A$2:$V$9990,19)</f>
        <v>30.1</v>
      </c>
      <c r="T474" s="15">
        <f>VLOOKUP($A474,'MG Universe'!$A$2:$V$9990,20)</f>
        <v>13359958822</v>
      </c>
      <c r="U474" s="15" t="str">
        <f>VLOOKUP($A474,'MG Universe'!$A$2:$V$9990,21)</f>
        <v>Large</v>
      </c>
      <c r="V474" s="15" t="str">
        <f>VLOOKUP($A474,'MG Universe'!$A$2:$V$9990,22)</f>
        <v>REIT</v>
      </c>
    </row>
    <row r="475" spans="1:22" ht="15.75" thickBot="1" x14ac:dyDescent="0.3">
      <c r="A475" s="119" t="s">
        <v>1660</v>
      </c>
      <c r="B475" s="12" t="str">
        <f>VLOOKUP($A475,'MG Universe'!$A$2:$S$9990,2)</f>
        <v>Verisk Analytics, Inc.</v>
      </c>
      <c r="C475" s="12" t="str">
        <f>VLOOKUP($A475,'MG Universe'!$A$2:$S$9990,3)</f>
        <v>F</v>
      </c>
      <c r="D475" s="12" t="str">
        <f>VLOOKUP($A475,'MG Universe'!$A$2:$S$9990,4)</f>
        <v>S</v>
      </c>
      <c r="E475" s="12" t="str">
        <f>VLOOKUP($A475,'MG Universe'!$A$2:$S$9990,5)</f>
        <v>O</v>
      </c>
      <c r="F475" s="13" t="str">
        <f>VLOOKUP($A475,'MG Universe'!$A$2:$S$9990,6)</f>
        <v>SO</v>
      </c>
      <c r="G475" s="77">
        <f>VLOOKUP($A475,'MG Universe'!$A$2:$S$9990,7)</f>
        <v>43258</v>
      </c>
      <c r="H475" s="15">
        <f>VLOOKUP($A475,'MG Universe'!$A$2:$S$9990,8)</f>
        <v>102.35</v>
      </c>
      <c r="I475" s="15">
        <f>VLOOKUP($A475,'MG Universe'!$A$2:$S$9990,9)</f>
        <v>3.44</v>
      </c>
      <c r="J475" s="15">
        <f>VLOOKUP($A475,'MG Universe'!$A$2:$S$9990,10)</f>
        <v>119.35</v>
      </c>
      <c r="K475" s="16">
        <f>VLOOKUP($A475,'MG Universe'!$A$2:$S$9990,11)</f>
        <v>1.1660999999999999</v>
      </c>
      <c r="L475" s="78">
        <f>VLOOKUP($A475,'MG Universe'!$A$2:$S$9990,12)</f>
        <v>34.69</v>
      </c>
      <c r="M475" s="16">
        <f>VLOOKUP($A475,'MG Universe'!$A$2:$S$9990,13)</f>
        <v>0</v>
      </c>
      <c r="N475" s="79">
        <f>VLOOKUP($A475,'MG Universe'!$A$2:$S$9990,14)</f>
        <v>0.7</v>
      </c>
      <c r="O475" s="79">
        <f>VLOOKUP($A475,'MG Universe'!$A$2:$S$9990,15)</f>
        <v>0.45</v>
      </c>
      <c r="P475" s="15">
        <f>VLOOKUP($A475,'MG Universe'!$A$2:$S$9990,16)</f>
        <v>-19.850000000000001</v>
      </c>
      <c r="Q475" s="16">
        <f>VLOOKUP($A475,'MG Universe'!$A$2:$S$9990,17)</f>
        <v>0.13100000000000001</v>
      </c>
      <c r="R475" s="80">
        <f>VLOOKUP($A475,'MG Universe'!$A$2:$S$9990,18)</f>
        <v>0</v>
      </c>
      <c r="S475" s="15">
        <f>VLOOKUP($A475,'MG Universe'!$A$2:$V$9990,19)</f>
        <v>32.22</v>
      </c>
      <c r="T475" s="15">
        <f>VLOOKUP($A475,'MG Universe'!$A$2:$V$9990,20)</f>
        <v>19647408683</v>
      </c>
      <c r="U475" s="15" t="str">
        <f>VLOOKUP($A475,'MG Universe'!$A$2:$V$9990,21)</f>
        <v>Large</v>
      </c>
      <c r="V475" s="15" t="str">
        <f>VLOOKUP($A475,'MG Universe'!$A$2:$V$9990,22)</f>
        <v>Business Support</v>
      </c>
    </row>
    <row r="476" spans="1:22" ht="15.75" thickBot="1" x14ac:dyDescent="0.3">
      <c r="A476" s="119" t="s">
        <v>1662</v>
      </c>
      <c r="B476" s="12" t="str">
        <f>VLOOKUP($A476,'MG Universe'!$A$2:$S$9990,2)</f>
        <v>Verisign, Inc.</v>
      </c>
      <c r="C476" s="12" t="str">
        <f>VLOOKUP($A476,'MG Universe'!$A$2:$S$9990,3)</f>
        <v>D</v>
      </c>
      <c r="D476" s="12" t="str">
        <f>VLOOKUP($A476,'MG Universe'!$A$2:$S$9990,4)</f>
        <v>S</v>
      </c>
      <c r="E476" s="12" t="str">
        <f>VLOOKUP($A476,'MG Universe'!$A$2:$S$9990,5)</f>
        <v>O</v>
      </c>
      <c r="F476" s="13" t="str">
        <f>VLOOKUP($A476,'MG Universe'!$A$2:$S$9990,6)</f>
        <v>SO</v>
      </c>
      <c r="G476" s="77">
        <f>VLOOKUP($A476,'MG Universe'!$A$2:$S$9990,7)</f>
        <v>43236</v>
      </c>
      <c r="H476" s="15">
        <f>VLOOKUP($A476,'MG Universe'!$A$2:$S$9990,8)</f>
        <v>78.02</v>
      </c>
      <c r="I476" s="15">
        <f>VLOOKUP($A476,'MG Universe'!$A$2:$S$9990,9)</f>
        <v>3.68</v>
      </c>
      <c r="J476" s="15">
        <f>VLOOKUP($A476,'MG Universe'!$A$2:$S$9990,10)</f>
        <v>173.29</v>
      </c>
      <c r="K476" s="16">
        <f>VLOOKUP($A476,'MG Universe'!$A$2:$S$9990,11)</f>
        <v>2.2210999999999999</v>
      </c>
      <c r="L476" s="78">
        <f>VLOOKUP($A476,'MG Universe'!$A$2:$S$9990,12)</f>
        <v>47.09</v>
      </c>
      <c r="M476" s="16">
        <f>VLOOKUP($A476,'MG Universe'!$A$2:$S$9990,13)</f>
        <v>0</v>
      </c>
      <c r="N476" s="79">
        <f>VLOOKUP($A476,'MG Universe'!$A$2:$S$9990,14)</f>
        <v>1</v>
      </c>
      <c r="O476" s="79">
        <f>VLOOKUP($A476,'MG Universe'!$A$2:$S$9990,15)</f>
        <v>1.55</v>
      </c>
      <c r="P476" s="15">
        <f>VLOOKUP($A476,'MG Universe'!$A$2:$S$9990,16)</f>
        <v>-14.02</v>
      </c>
      <c r="Q476" s="16">
        <f>VLOOKUP($A476,'MG Universe'!$A$2:$S$9990,17)</f>
        <v>0.19289999999999999</v>
      </c>
      <c r="R476" s="80">
        <f>VLOOKUP($A476,'MG Universe'!$A$2:$S$9990,18)</f>
        <v>0</v>
      </c>
      <c r="S476" s="15">
        <f>VLOOKUP($A476,'MG Universe'!$A$2:$V$9990,19)</f>
        <v>0</v>
      </c>
      <c r="T476" s="15">
        <f>VLOOKUP($A476,'MG Universe'!$A$2:$V$9990,20)</f>
        <v>20948680708</v>
      </c>
      <c r="U476" s="15" t="str">
        <f>VLOOKUP($A476,'MG Universe'!$A$2:$V$9990,21)</f>
        <v>Large</v>
      </c>
      <c r="V476" s="15" t="str">
        <f>VLOOKUP($A476,'MG Universe'!$A$2:$V$9990,22)</f>
        <v>Information Technology</v>
      </c>
    </row>
    <row r="477" spans="1:22" ht="15.75" thickBot="1" x14ac:dyDescent="0.3">
      <c r="A477" s="119" t="s">
        <v>1664</v>
      </c>
      <c r="B477" s="12" t="str">
        <f>VLOOKUP($A477,'MG Universe'!$A$2:$S$9990,2)</f>
        <v>Vertex Pharmaceuticals Incorporated</v>
      </c>
      <c r="C477" s="12" t="str">
        <f>VLOOKUP($A477,'MG Universe'!$A$2:$S$9990,3)</f>
        <v>F</v>
      </c>
      <c r="D477" s="12" t="str">
        <f>VLOOKUP($A477,'MG Universe'!$A$2:$S$9990,4)</f>
        <v>S</v>
      </c>
      <c r="E477" s="12" t="str">
        <f>VLOOKUP($A477,'MG Universe'!$A$2:$S$9990,5)</f>
        <v>O</v>
      </c>
      <c r="F477" s="13" t="str">
        <f>VLOOKUP($A477,'MG Universe'!$A$2:$S$9990,6)</f>
        <v>SO</v>
      </c>
      <c r="G477" s="77">
        <f>VLOOKUP($A477,'MG Universe'!$A$2:$S$9990,7)</f>
        <v>43201</v>
      </c>
      <c r="H477" s="15">
        <f>VLOOKUP($A477,'MG Universe'!$A$2:$S$9990,8)</f>
        <v>20.71</v>
      </c>
      <c r="I477" s="15">
        <f>VLOOKUP($A477,'MG Universe'!$A$2:$S$9990,9)</f>
        <v>0.54</v>
      </c>
      <c r="J477" s="15">
        <f>VLOOKUP($A477,'MG Universe'!$A$2:$S$9990,10)</f>
        <v>187.98</v>
      </c>
      <c r="K477" s="16">
        <f>VLOOKUP($A477,'MG Universe'!$A$2:$S$9990,11)</f>
        <v>9.0768000000000004</v>
      </c>
      <c r="L477" s="78">
        <f>VLOOKUP($A477,'MG Universe'!$A$2:$S$9990,12)</f>
        <v>348.11</v>
      </c>
      <c r="M477" s="16">
        <f>VLOOKUP($A477,'MG Universe'!$A$2:$S$9990,13)</f>
        <v>0</v>
      </c>
      <c r="N477" s="79">
        <f>VLOOKUP($A477,'MG Universe'!$A$2:$S$9990,14)</f>
        <v>1.7</v>
      </c>
      <c r="O477" s="79">
        <f>VLOOKUP($A477,'MG Universe'!$A$2:$S$9990,15)</f>
        <v>3.28</v>
      </c>
      <c r="P477" s="15">
        <f>VLOOKUP($A477,'MG Universe'!$A$2:$S$9990,16)</f>
        <v>4.41</v>
      </c>
      <c r="Q477" s="16">
        <f>VLOOKUP($A477,'MG Universe'!$A$2:$S$9990,17)</f>
        <v>1.6980999999999999</v>
      </c>
      <c r="R477" s="80">
        <f>VLOOKUP($A477,'MG Universe'!$A$2:$S$9990,18)</f>
        <v>0</v>
      </c>
      <c r="S477" s="15">
        <f>VLOOKUP($A477,'MG Universe'!$A$2:$V$9990,19)</f>
        <v>21.69</v>
      </c>
      <c r="T477" s="15">
        <f>VLOOKUP($A477,'MG Universe'!$A$2:$V$9990,20)</f>
        <v>48039791748</v>
      </c>
      <c r="U477" s="15" t="str">
        <f>VLOOKUP($A477,'MG Universe'!$A$2:$V$9990,21)</f>
        <v>Large</v>
      </c>
      <c r="V477" s="15" t="str">
        <f>VLOOKUP($A477,'MG Universe'!$A$2:$V$9990,22)</f>
        <v>Pharmaceuticals</v>
      </c>
    </row>
    <row r="478" spans="1:22" ht="15.75" thickBot="1" x14ac:dyDescent="0.3">
      <c r="A478" s="119" t="s">
        <v>1666</v>
      </c>
      <c r="B478" s="12" t="str">
        <f>VLOOKUP($A478,'MG Universe'!$A$2:$S$9990,2)</f>
        <v>Ventas, Inc.</v>
      </c>
      <c r="C478" s="12" t="str">
        <f>VLOOKUP($A478,'MG Universe'!$A$2:$S$9990,3)</f>
        <v>D+</v>
      </c>
      <c r="D478" s="12" t="str">
        <f>VLOOKUP($A478,'MG Universe'!$A$2:$S$9990,4)</f>
        <v>S</v>
      </c>
      <c r="E478" s="12" t="str">
        <f>VLOOKUP($A478,'MG Universe'!$A$2:$S$9990,5)</f>
        <v>O</v>
      </c>
      <c r="F478" s="13" t="str">
        <f>VLOOKUP($A478,'MG Universe'!$A$2:$S$9990,6)</f>
        <v>SO</v>
      </c>
      <c r="G478" s="77">
        <f>VLOOKUP($A478,'MG Universe'!$A$2:$S$9990,7)</f>
        <v>43206</v>
      </c>
      <c r="H478" s="15">
        <f>VLOOKUP($A478,'MG Universe'!$A$2:$S$9990,8)</f>
        <v>45.09</v>
      </c>
      <c r="I478" s="15">
        <f>VLOOKUP($A478,'MG Universe'!$A$2:$S$9990,9)</f>
        <v>2.14</v>
      </c>
      <c r="J478" s="15">
        <f>VLOOKUP($A478,'MG Universe'!$A$2:$S$9990,10)</f>
        <v>63.54</v>
      </c>
      <c r="K478" s="16">
        <f>VLOOKUP($A478,'MG Universe'!$A$2:$S$9990,11)</f>
        <v>1.4092</v>
      </c>
      <c r="L478" s="78">
        <f>VLOOKUP($A478,'MG Universe'!$A$2:$S$9990,12)</f>
        <v>29.69</v>
      </c>
      <c r="M478" s="16">
        <f>VLOOKUP($A478,'MG Universe'!$A$2:$S$9990,13)</f>
        <v>4.9099999999999998E-2</v>
      </c>
      <c r="N478" s="79">
        <f>VLOOKUP($A478,'MG Universe'!$A$2:$S$9990,14)</f>
        <v>0.3</v>
      </c>
      <c r="O478" s="79">
        <f>VLOOKUP($A478,'MG Universe'!$A$2:$S$9990,15)</f>
        <v>0.32</v>
      </c>
      <c r="P478" s="15">
        <f>VLOOKUP($A478,'MG Universe'!$A$2:$S$9990,16)</f>
        <v>-35.299999999999997</v>
      </c>
      <c r="Q478" s="16">
        <f>VLOOKUP($A478,'MG Universe'!$A$2:$S$9990,17)</f>
        <v>0.106</v>
      </c>
      <c r="R478" s="80">
        <f>VLOOKUP($A478,'MG Universe'!$A$2:$S$9990,18)</f>
        <v>1</v>
      </c>
      <c r="S478" s="15">
        <f>VLOOKUP($A478,'MG Universe'!$A$2:$V$9990,19)</f>
        <v>31.55</v>
      </c>
      <c r="T478" s="15">
        <f>VLOOKUP($A478,'MG Universe'!$A$2:$V$9990,20)</f>
        <v>22649977046</v>
      </c>
      <c r="U478" s="15" t="str">
        <f>VLOOKUP($A478,'MG Universe'!$A$2:$V$9990,21)</f>
        <v>Large</v>
      </c>
      <c r="V478" s="15" t="str">
        <f>VLOOKUP($A478,'MG Universe'!$A$2:$V$9990,22)</f>
        <v>REIT</v>
      </c>
    </row>
    <row r="479" spans="1:22" ht="15.75" thickBot="1" x14ac:dyDescent="0.3">
      <c r="A479" s="119" t="s">
        <v>1668</v>
      </c>
      <c r="B479" s="12" t="str">
        <f>VLOOKUP($A479,'MG Universe'!$A$2:$S$9990,2)</f>
        <v>Verizon Communications Inc.</v>
      </c>
      <c r="C479" s="12" t="str">
        <f>VLOOKUP($A479,'MG Universe'!$A$2:$S$9990,3)</f>
        <v>C</v>
      </c>
      <c r="D479" s="12" t="str">
        <f>VLOOKUP($A479,'MG Universe'!$A$2:$S$9990,4)</f>
        <v>S</v>
      </c>
      <c r="E479" s="12" t="str">
        <f>VLOOKUP($A479,'MG Universe'!$A$2:$S$9990,5)</f>
        <v>U</v>
      </c>
      <c r="F479" s="13" t="str">
        <f>VLOOKUP($A479,'MG Universe'!$A$2:$S$9990,6)</f>
        <v>SU</v>
      </c>
      <c r="G479" s="77">
        <f>VLOOKUP($A479,'MG Universe'!$A$2:$S$9990,7)</f>
        <v>43432</v>
      </c>
      <c r="H479" s="15">
        <f>VLOOKUP($A479,'MG Universe'!$A$2:$S$9990,8)</f>
        <v>187.32</v>
      </c>
      <c r="I479" s="15">
        <f>VLOOKUP($A479,'MG Universe'!$A$2:$S$9990,9)</f>
        <v>4.87</v>
      </c>
      <c r="J479" s="15">
        <f>VLOOKUP($A479,'MG Universe'!$A$2:$S$9990,10)</f>
        <v>54.04</v>
      </c>
      <c r="K479" s="16">
        <f>VLOOKUP($A479,'MG Universe'!$A$2:$S$9990,11)</f>
        <v>0.28849999999999998</v>
      </c>
      <c r="L479" s="78">
        <f>VLOOKUP($A479,'MG Universe'!$A$2:$S$9990,12)</f>
        <v>11.1</v>
      </c>
      <c r="M479" s="16">
        <f>VLOOKUP($A479,'MG Universe'!$A$2:$S$9990,13)</f>
        <v>4.3299999999999998E-2</v>
      </c>
      <c r="N479" s="79">
        <f>VLOOKUP($A479,'MG Universe'!$A$2:$S$9990,14)</f>
        <v>0.5</v>
      </c>
      <c r="O479" s="79">
        <f>VLOOKUP($A479,'MG Universe'!$A$2:$S$9990,15)</f>
        <v>0.97</v>
      </c>
      <c r="P479" s="15">
        <f>VLOOKUP($A479,'MG Universe'!$A$2:$S$9990,16)</f>
        <v>-42.59</v>
      </c>
      <c r="Q479" s="16">
        <f>VLOOKUP($A479,'MG Universe'!$A$2:$S$9990,17)</f>
        <v>1.2999999999999999E-2</v>
      </c>
      <c r="R479" s="80">
        <f>VLOOKUP($A479,'MG Universe'!$A$2:$S$9990,18)</f>
        <v>11</v>
      </c>
      <c r="S479" s="15">
        <f>VLOOKUP($A479,'MG Universe'!$A$2:$V$9990,19)</f>
        <v>32.89</v>
      </c>
      <c r="T479" s="15">
        <f>VLOOKUP($A479,'MG Universe'!$A$2:$V$9990,20)</f>
        <v>223293283782</v>
      </c>
      <c r="U479" s="15" t="str">
        <f>VLOOKUP($A479,'MG Universe'!$A$2:$V$9990,21)</f>
        <v>Large</v>
      </c>
      <c r="V479" s="15" t="str">
        <f>VLOOKUP($A479,'MG Universe'!$A$2:$V$9990,22)</f>
        <v>Telecom</v>
      </c>
    </row>
    <row r="480" spans="1:22" ht="15.75" thickBot="1" x14ac:dyDescent="0.3">
      <c r="A480" s="119" t="s">
        <v>1670</v>
      </c>
      <c r="B480" s="12" t="str">
        <f>VLOOKUP($A480,'MG Universe'!$A$2:$S$9990,2)</f>
        <v>Waters Corporation</v>
      </c>
      <c r="C480" s="12" t="str">
        <f>VLOOKUP($A480,'MG Universe'!$A$2:$S$9990,3)</f>
        <v>C</v>
      </c>
      <c r="D480" s="12" t="str">
        <f>VLOOKUP($A480,'MG Universe'!$A$2:$S$9990,4)</f>
        <v>E</v>
      </c>
      <c r="E480" s="12" t="str">
        <f>VLOOKUP($A480,'MG Universe'!$A$2:$S$9990,5)</f>
        <v>O</v>
      </c>
      <c r="F480" s="13" t="str">
        <f>VLOOKUP($A480,'MG Universe'!$A$2:$S$9990,6)</f>
        <v>EO</v>
      </c>
      <c r="G480" s="77">
        <f>VLOOKUP($A480,'MG Universe'!$A$2:$S$9990,7)</f>
        <v>43209</v>
      </c>
      <c r="H480" s="15">
        <f>VLOOKUP($A480,'MG Universe'!$A$2:$S$9990,8)</f>
        <v>47</v>
      </c>
      <c r="I480" s="15">
        <f>VLOOKUP($A480,'MG Universe'!$A$2:$S$9990,9)</f>
        <v>5.12</v>
      </c>
      <c r="J480" s="15">
        <f>VLOOKUP($A480,'MG Universe'!$A$2:$S$9990,10)</f>
        <v>230.29</v>
      </c>
      <c r="K480" s="16">
        <f>VLOOKUP($A480,'MG Universe'!$A$2:$S$9990,11)</f>
        <v>4.8997999999999999</v>
      </c>
      <c r="L480" s="78">
        <f>VLOOKUP($A480,'MG Universe'!$A$2:$S$9990,12)</f>
        <v>44.98</v>
      </c>
      <c r="M480" s="16">
        <f>VLOOKUP($A480,'MG Universe'!$A$2:$S$9990,13)</f>
        <v>0</v>
      </c>
      <c r="N480" s="79">
        <f>VLOOKUP($A480,'MG Universe'!$A$2:$S$9990,14)</f>
        <v>1.2</v>
      </c>
      <c r="O480" s="79">
        <f>VLOOKUP($A480,'MG Universe'!$A$2:$S$9990,15)</f>
        <v>7.04</v>
      </c>
      <c r="P480" s="15">
        <f>VLOOKUP($A480,'MG Universe'!$A$2:$S$9990,16)</f>
        <v>14.66</v>
      </c>
      <c r="Q480" s="16">
        <f>VLOOKUP($A480,'MG Universe'!$A$2:$S$9990,17)</f>
        <v>0.18240000000000001</v>
      </c>
      <c r="R480" s="80">
        <f>VLOOKUP($A480,'MG Universe'!$A$2:$S$9990,18)</f>
        <v>0</v>
      </c>
      <c r="S480" s="15">
        <f>VLOOKUP($A480,'MG Universe'!$A$2:$V$9990,19)</f>
        <v>71.33</v>
      </c>
      <c r="T480" s="15">
        <f>VLOOKUP($A480,'MG Universe'!$A$2:$V$9990,20)</f>
        <v>17443481350</v>
      </c>
      <c r="U480" s="15" t="str">
        <f>VLOOKUP($A480,'MG Universe'!$A$2:$V$9990,21)</f>
        <v>Large</v>
      </c>
      <c r="V480" s="15" t="str">
        <f>VLOOKUP($A480,'MG Universe'!$A$2:$V$9990,22)</f>
        <v>Medical</v>
      </c>
    </row>
    <row r="481" spans="1:22" ht="15.75" thickBot="1" x14ac:dyDescent="0.3">
      <c r="A481" s="119" t="s">
        <v>72</v>
      </c>
      <c r="B481" s="12" t="str">
        <f>VLOOKUP($A481,'MG Universe'!$A$2:$S$9990,2)</f>
        <v>Walgreens Boots Alliance Inc</v>
      </c>
      <c r="C481" s="12" t="str">
        <f>VLOOKUP($A481,'MG Universe'!$A$2:$S$9990,3)</f>
        <v>B+</v>
      </c>
      <c r="D481" s="12" t="str">
        <f>VLOOKUP($A481,'MG Universe'!$A$2:$S$9990,4)</f>
        <v>D</v>
      </c>
      <c r="E481" s="12" t="str">
        <f>VLOOKUP($A481,'MG Universe'!$A$2:$S$9990,5)</f>
        <v>U</v>
      </c>
      <c r="F481" s="13" t="str">
        <f>VLOOKUP($A481,'MG Universe'!$A$2:$S$9990,6)</f>
        <v>DU</v>
      </c>
      <c r="G481" s="77">
        <f>VLOOKUP($A481,'MG Universe'!$A$2:$S$9990,7)</f>
        <v>43452</v>
      </c>
      <c r="H481" s="15">
        <f>VLOOKUP($A481,'MG Universe'!$A$2:$S$9990,8)</f>
        <v>139.16999999999999</v>
      </c>
      <c r="I481" s="15">
        <f>VLOOKUP($A481,'MG Universe'!$A$2:$S$9990,9)</f>
        <v>4.87</v>
      </c>
      <c r="J481" s="15">
        <f>VLOOKUP($A481,'MG Universe'!$A$2:$S$9990,10)</f>
        <v>71.459999999999994</v>
      </c>
      <c r="K481" s="16">
        <f>VLOOKUP($A481,'MG Universe'!$A$2:$S$9990,11)</f>
        <v>0.51349999999999996</v>
      </c>
      <c r="L481" s="78">
        <f>VLOOKUP($A481,'MG Universe'!$A$2:$S$9990,12)</f>
        <v>14.67</v>
      </c>
      <c r="M481" s="16">
        <f>VLOOKUP($A481,'MG Universe'!$A$2:$S$9990,13)</f>
        <v>2.29E-2</v>
      </c>
      <c r="N481" s="79">
        <f>VLOOKUP($A481,'MG Universe'!$A$2:$S$9990,14)</f>
        <v>1</v>
      </c>
      <c r="O481" s="79">
        <f>VLOOKUP($A481,'MG Universe'!$A$2:$S$9990,15)</f>
        <v>0.82</v>
      </c>
      <c r="P481" s="15">
        <f>VLOOKUP($A481,'MG Universe'!$A$2:$S$9990,16)</f>
        <v>-24.11</v>
      </c>
      <c r="Q481" s="16">
        <f>VLOOKUP($A481,'MG Universe'!$A$2:$S$9990,17)</f>
        <v>3.09E-2</v>
      </c>
      <c r="R481" s="80">
        <f>VLOOKUP($A481,'MG Universe'!$A$2:$S$9990,18)</f>
        <v>15</v>
      </c>
      <c r="S481" s="15">
        <f>VLOOKUP($A481,'MG Universe'!$A$2:$V$9990,19)</f>
        <v>60.62</v>
      </c>
      <c r="T481" s="15">
        <f>VLOOKUP($A481,'MG Universe'!$A$2:$V$9990,20)</f>
        <v>67418578836</v>
      </c>
      <c r="U481" s="15" t="str">
        <f>VLOOKUP($A481,'MG Universe'!$A$2:$V$9990,21)</f>
        <v>Large</v>
      </c>
      <c r="V481" s="15" t="str">
        <f>VLOOKUP($A481,'MG Universe'!$A$2:$V$9990,22)</f>
        <v>Retail</v>
      </c>
    </row>
    <row r="482" spans="1:22" ht="15.75" thickBot="1" x14ac:dyDescent="0.3">
      <c r="A482" s="119" t="s">
        <v>1840</v>
      </c>
      <c r="B482" s="12" t="str">
        <f>VLOOKUP($A482,'MG Universe'!$A$2:$S$9990,2)</f>
        <v>Walgreens Boots Alliance Inc</v>
      </c>
      <c r="C482" s="12" t="str">
        <f>VLOOKUP($A482,'MG Universe'!$A$2:$S$9990,3)</f>
        <v>B+</v>
      </c>
      <c r="D482" s="12" t="str">
        <f>VLOOKUP($A482,'MG Universe'!$A$2:$S$9990,4)</f>
        <v>D</v>
      </c>
      <c r="E482" s="12" t="str">
        <f>VLOOKUP($A482,'MG Universe'!$A$2:$S$9990,5)</f>
        <v>U</v>
      </c>
      <c r="F482" s="13" t="str">
        <f>VLOOKUP($A482,'MG Universe'!$A$2:$S$9990,6)</f>
        <v>DU</v>
      </c>
      <c r="G482" s="77">
        <f>VLOOKUP($A482,'MG Universe'!$A$2:$S$9990,7)</f>
        <v>43452</v>
      </c>
      <c r="H482" s="15">
        <f>VLOOKUP($A482,'MG Universe'!$A$2:$S$9990,8)</f>
        <v>139.16999999999999</v>
      </c>
      <c r="I482" s="15">
        <f>VLOOKUP($A482,'MG Universe'!$A$2:$S$9990,9)</f>
        <v>4.87</v>
      </c>
      <c r="J482" s="15">
        <f>VLOOKUP($A482,'MG Universe'!$A$2:$S$9990,10)</f>
        <v>71.459999999999994</v>
      </c>
      <c r="K482" s="16">
        <f>VLOOKUP($A482,'MG Universe'!$A$2:$S$9990,11)</f>
        <v>0.51349999999999996</v>
      </c>
      <c r="L482" s="78">
        <f>VLOOKUP($A482,'MG Universe'!$A$2:$S$9990,12)</f>
        <v>14.67</v>
      </c>
      <c r="M482" s="16">
        <f>VLOOKUP($A482,'MG Universe'!$A$2:$S$9990,13)</f>
        <v>2.29E-2</v>
      </c>
      <c r="N482" s="79">
        <f>VLOOKUP($A482,'MG Universe'!$A$2:$S$9990,14)</f>
        <v>1</v>
      </c>
      <c r="O482" s="79">
        <f>VLOOKUP($A482,'MG Universe'!$A$2:$S$9990,15)</f>
        <v>0.82</v>
      </c>
      <c r="P482" s="15">
        <f>VLOOKUP($A482,'MG Universe'!$A$2:$S$9990,16)</f>
        <v>-24.11</v>
      </c>
      <c r="Q482" s="16">
        <f>VLOOKUP($A482,'MG Universe'!$A$2:$S$9990,17)</f>
        <v>3.09E-2</v>
      </c>
      <c r="R482" s="80">
        <f>VLOOKUP($A482,'MG Universe'!$A$2:$S$9990,18)</f>
        <v>15</v>
      </c>
      <c r="S482" s="15">
        <f>VLOOKUP($A482,'MG Universe'!$A$2:$V$9990,19)</f>
        <v>60.62</v>
      </c>
      <c r="T482" s="15">
        <f>VLOOKUP($A482,'MG Universe'!$A$2:$V$9990,20)</f>
        <v>67418578836</v>
      </c>
      <c r="U482" s="15" t="str">
        <f>VLOOKUP($A482,'MG Universe'!$A$2:$V$9990,21)</f>
        <v>Large</v>
      </c>
      <c r="V482" s="15" t="str">
        <f>VLOOKUP($A482,'MG Universe'!$A$2:$V$9990,22)</f>
        <v>Retail</v>
      </c>
    </row>
    <row r="483" spans="1:22" ht="15.75" thickBot="1" x14ac:dyDescent="0.3">
      <c r="A483" s="119" t="s">
        <v>1672</v>
      </c>
      <c r="B483" s="12" t="str">
        <f>VLOOKUP($A483,'MG Universe'!$A$2:$S$9990,2)</f>
        <v>Western Digital Corp</v>
      </c>
      <c r="C483" s="12" t="str">
        <f>VLOOKUP($A483,'MG Universe'!$A$2:$S$9990,3)</f>
        <v>C</v>
      </c>
      <c r="D483" s="12" t="str">
        <f>VLOOKUP($A483,'MG Universe'!$A$2:$S$9990,4)</f>
        <v>S</v>
      </c>
      <c r="E483" s="12" t="str">
        <f>VLOOKUP($A483,'MG Universe'!$A$2:$S$9990,5)</f>
        <v>O</v>
      </c>
      <c r="F483" s="13" t="str">
        <f>VLOOKUP($A483,'MG Universe'!$A$2:$S$9990,6)</f>
        <v>SO</v>
      </c>
      <c r="G483" s="77">
        <f>VLOOKUP($A483,'MG Universe'!$A$2:$S$9990,7)</f>
        <v>43242</v>
      </c>
      <c r="H483" s="15">
        <f>VLOOKUP($A483,'MG Universe'!$A$2:$S$9990,8)</f>
        <v>0</v>
      </c>
      <c r="I483" s="15">
        <f>VLOOKUP($A483,'MG Universe'!$A$2:$S$9990,9)</f>
        <v>2.85</v>
      </c>
      <c r="J483" s="15">
        <f>VLOOKUP($A483,'MG Universe'!$A$2:$S$9990,10)</f>
        <v>47.85</v>
      </c>
      <c r="K483" s="16" t="str">
        <f>VLOOKUP($A483,'MG Universe'!$A$2:$S$9990,11)</f>
        <v>N/A</v>
      </c>
      <c r="L483" s="78">
        <f>VLOOKUP($A483,'MG Universe'!$A$2:$S$9990,12)</f>
        <v>16.79</v>
      </c>
      <c r="M483" s="16">
        <f>VLOOKUP($A483,'MG Universe'!$A$2:$S$9990,13)</f>
        <v>4.1799999999999997E-2</v>
      </c>
      <c r="N483" s="79">
        <f>VLOOKUP($A483,'MG Universe'!$A$2:$S$9990,14)</f>
        <v>1.4</v>
      </c>
      <c r="O483" s="79">
        <f>VLOOKUP($A483,'MG Universe'!$A$2:$S$9990,15)</f>
        <v>2.39</v>
      </c>
      <c r="P483" s="15">
        <f>VLOOKUP($A483,'MG Universe'!$A$2:$S$9990,16)</f>
        <v>-24.48</v>
      </c>
      <c r="Q483" s="16">
        <f>VLOOKUP($A483,'MG Universe'!$A$2:$S$9990,17)</f>
        <v>4.1399999999999999E-2</v>
      </c>
      <c r="R483" s="80">
        <f>VLOOKUP($A483,'MG Universe'!$A$2:$S$9990,18)</f>
        <v>5</v>
      </c>
      <c r="S483" s="15">
        <f>VLOOKUP($A483,'MG Universe'!$A$2:$V$9990,19)</f>
        <v>51.79</v>
      </c>
      <c r="T483" s="15">
        <f>VLOOKUP($A483,'MG Universe'!$A$2:$V$9990,20)</f>
        <v>13846092044</v>
      </c>
      <c r="U483" s="15" t="str">
        <f>VLOOKUP($A483,'MG Universe'!$A$2:$V$9990,21)</f>
        <v>Large</v>
      </c>
      <c r="V483" s="15" t="str">
        <f>VLOOKUP($A483,'MG Universe'!$A$2:$V$9990,22)</f>
        <v>IT Hardware</v>
      </c>
    </row>
    <row r="484" spans="1:22" ht="15.75" thickBot="1" x14ac:dyDescent="0.3">
      <c r="A484" s="119" t="s">
        <v>1674</v>
      </c>
      <c r="B484" s="12" t="str">
        <f>VLOOKUP($A484,'MG Universe'!$A$2:$S$9990,2)</f>
        <v>WEC Energy Group Inc</v>
      </c>
      <c r="C484" s="12" t="str">
        <f>VLOOKUP($A484,'MG Universe'!$A$2:$S$9990,3)</f>
        <v>D+</v>
      </c>
      <c r="D484" s="12" t="str">
        <f>VLOOKUP($A484,'MG Universe'!$A$2:$S$9990,4)</f>
        <v>S</v>
      </c>
      <c r="E484" s="12" t="str">
        <f>VLOOKUP($A484,'MG Universe'!$A$2:$S$9990,5)</f>
        <v>O</v>
      </c>
      <c r="F484" s="13" t="str">
        <f>VLOOKUP($A484,'MG Universe'!$A$2:$S$9990,6)</f>
        <v>SO</v>
      </c>
      <c r="G484" s="77">
        <f>VLOOKUP($A484,'MG Universe'!$A$2:$S$9990,7)</f>
        <v>43482</v>
      </c>
      <c r="H484" s="15">
        <f>VLOOKUP($A484,'MG Universe'!$A$2:$S$9990,8)</f>
        <v>56.89</v>
      </c>
      <c r="I484" s="15">
        <f>VLOOKUP($A484,'MG Universe'!$A$2:$S$9990,9)</f>
        <v>3.19</v>
      </c>
      <c r="J484" s="15">
        <f>VLOOKUP($A484,'MG Universe'!$A$2:$S$9990,10)</f>
        <v>73.09</v>
      </c>
      <c r="K484" s="16">
        <f>VLOOKUP($A484,'MG Universe'!$A$2:$S$9990,11)</f>
        <v>1.2847999999999999</v>
      </c>
      <c r="L484" s="78">
        <f>VLOOKUP($A484,'MG Universe'!$A$2:$S$9990,12)</f>
        <v>22.91</v>
      </c>
      <c r="M484" s="16">
        <f>VLOOKUP($A484,'MG Universe'!$A$2:$S$9990,13)</f>
        <v>2.8500000000000001E-2</v>
      </c>
      <c r="N484" s="79">
        <f>VLOOKUP($A484,'MG Universe'!$A$2:$S$9990,14)</f>
        <v>0.2</v>
      </c>
      <c r="O484" s="79">
        <f>VLOOKUP($A484,'MG Universe'!$A$2:$S$9990,15)</f>
        <v>0.51</v>
      </c>
      <c r="P484" s="15">
        <f>VLOOKUP($A484,'MG Universe'!$A$2:$S$9990,16)</f>
        <v>-65.89</v>
      </c>
      <c r="Q484" s="16">
        <f>VLOOKUP($A484,'MG Universe'!$A$2:$S$9990,17)</f>
        <v>7.2099999999999997E-2</v>
      </c>
      <c r="R484" s="80">
        <f>VLOOKUP($A484,'MG Universe'!$A$2:$S$9990,18)</f>
        <v>2</v>
      </c>
      <c r="S484" s="15">
        <f>VLOOKUP($A484,'MG Universe'!$A$2:$V$9990,19)</f>
        <v>47.26</v>
      </c>
      <c r="T484" s="15">
        <f>VLOOKUP($A484,'MG Universe'!$A$2:$V$9990,20)</f>
        <v>23061794184</v>
      </c>
      <c r="U484" s="15" t="str">
        <f>VLOOKUP($A484,'MG Universe'!$A$2:$V$9990,21)</f>
        <v>Large</v>
      </c>
      <c r="V484" s="15" t="str">
        <f>VLOOKUP($A484,'MG Universe'!$A$2:$V$9990,22)</f>
        <v>Utilities</v>
      </c>
    </row>
    <row r="485" spans="1:22" ht="15.75" thickBot="1" x14ac:dyDescent="0.3">
      <c r="A485" s="119" t="s">
        <v>1676</v>
      </c>
      <c r="B485" s="12" t="str">
        <f>VLOOKUP($A485,'MG Universe'!$A$2:$S$9990,2)</f>
        <v>Welltower Inc</v>
      </c>
      <c r="C485" s="12" t="str">
        <f>VLOOKUP($A485,'MG Universe'!$A$2:$S$9990,3)</f>
        <v>C-</v>
      </c>
      <c r="D485" s="12" t="str">
        <f>VLOOKUP($A485,'MG Universe'!$A$2:$S$9990,4)</f>
        <v>S</v>
      </c>
      <c r="E485" s="12" t="str">
        <f>VLOOKUP($A485,'MG Universe'!$A$2:$S$9990,5)</f>
        <v>F</v>
      </c>
      <c r="F485" s="13" t="str">
        <f>VLOOKUP($A485,'MG Universe'!$A$2:$S$9990,6)</f>
        <v>SF</v>
      </c>
      <c r="G485" s="77">
        <f>VLOOKUP($A485,'MG Universe'!$A$2:$S$9990,7)</f>
        <v>43473</v>
      </c>
      <c r="H485" s="15">
        <f>VLOOKUP($A485,'MG Universe'!$A$2:$S$9990,8)</f>
        <v>77.39</v>
      </c>
      <c r="I485" s="15">
        <f>VLOOKUP($A485,'MG Universe'!$A$2:$S$9990,9)</f>
        <v>2.0099999999999998</v>
      </c>
      <c r="J485" s="15">
        <f>VLOOKUP($A485,'MG Universe'!$A$2:$S$9990,10)</f>
        <v>77.150000000000006</v>
      </c>
      <c r="K485" s="16">
        <f>VLOOKUP($A485,'MG Universe'!$A$2:$S$9990,11)</f>
        <v>0.99690000000000001</v>
      </c>
      <c r="L485" s="78">
        <f>VLOOKUP($A485,'MG Universe'!$A$2:$S$9990,12)</f>
        <v>38.380000000000003</v>
      </c>
      <c r="M485" s="16">
        <f>VLOOKUP($A485,'MG Universe'!$A$2:$S$9990,13)</f>
        <v>4.5100000000000001E-2</v>
      </c>
      <c r="N485" s="79">
        <f>VLOOKUP($A485,'MG Universe'!$A$2:$S$9990,14)</f>
        <v>0.5</v>
      </c>
      <c r="O485" s="79">
        <f>VLOOKUP($A485,'MG Universe'!$A$2:$S$9990,15)</f>
        <v>1.23</v>
      </c>
      <c r="P485" s="15">
        <f>VLOOKUP($A485,'MG Universe'!$A$2:$S$9990,16)</f>
        <v>-36.479999999999997</v>
      </c>
      <c r="Q485" s="16">
        <f>VLOOKUP($A485,'MG Universe'!$A$2:$S$9990,17)</f>
        <v>0.14940000000000001</v>
      </c>
      <c r="R485" s="80">
        <f>VLOOKUP($A485,'MG Universe'!$A$2:$S$9990,18)</f>
        <v>10</v>
      </c>
      <c r="S485" s="15">
        <f>VLOOKUP($A485,'MG Universe'!$A$2:$V$9990,19)</f>
        <v>41.84</v>
      </c>
      <c r="T485" s="15">
        <f>VLOOKUP($A485,'MG Universe'!$A$2:$V$9990,20)</f>
        <v>28980935173</v>
      </c>
      <c r="U485" s="15" t="str">
        <f>VLOOKUP($A485,'MG Universe'!$A$2:$V$9990,21)</f>
        <v>Large</v>
      </c>
      <c r="V485" s="15" t="str">
        <f>VLOOKUP($A485,'MG Universe'!$A$2:$V$9990,22)</f>
        <v>REIT</v>
      </c>
    </row>
    <row r="486" spans="1:22" ht="15.75" thickBot="1" x14ac:dyDescent="0.3">
      <c r="A486" s="119" t="s">
        <v>1678</v>
      </c>
      <c r="B486" s="12" t="str">
        <f>VLOOKUP($A486,'MG Universe'!$A$2:$S$9990,2)</f>
        <v>Wells Fargo &amp; Co</v>
      </c>
      <c r="C486" s="12" t="str">
        <f>VLOOKUP($A486,'MG Universe'!$A$2:$S$9990,3)</f>
        <v>A-</v>
      </c>
      <c r="D486" s="12" t="str">
        <f>VLOOKUP($A486,'MG Universe'!$A$2:$S$9990,4)</f>
        <v>D</v>
      </c>
      <c r="E486" s="12" t="str">
        <f>VLOOKUP($A486,'MG Universe'!$A$2:$S$9990,5)</f>
        <v>F</v>
      </c>
      <c r="F486" s="13" t="str">
        <f>VLOOKUP($A486,'MG Universe'!$A$2:$S$9990,6)</f>
        <v>DF</v>
      </c>
      <c r="G486" s="77">
        <f>VLOOKUP($A486,'MG Universe'!$A$2:$S$9990,7)</f>
        <v>43279</v>
      </c>
      <c r="H486" s="15">
        <f>VLOOKUP($A486,'MG Universe'!$A$2:$S$9990,8)</f>
        <v>53.25</v>
      </c>
      <c r="I486" s="15">
        <f>VLOOKUP($A486,'MG Universe'!$A$2:$S$9990,9)</f>
        <v>4.13</v>
      </c>
      <c r="J486" s="15">
        <f>VLOOKUP($A486,'MG Universe'!$A$2:$S$9990,10)</f>
        <v>49.06</v>
      </c>
      <c r="K486" s="16">
        <f>VLOOKUP($A486,'MG Universe'!$A$2:$S$9990,11)</f>
        <v>0.92130000000000001</v>
      </c>
      <c r="L486" s="78">
        <f>VLOOKUP($A486,'MG Universe'!$A$2:$S$9990,12)</f>
        <v>11.88</v>
      </c>
      <c r="M486" s="16">
        <f>VLOOKUP($A486,'MG Universe'!$A$2:$S$9990,13)</f>
        <v>3.1399999999999997E-2</v>
      </c>
      <c r="N486" s="79">
        <f>VLOOKUP($A486,'MG Universe'!$A$2:$S$9990,14)</f>
        <v>1.1000000000000001</v>
      </c>
      <c r="O486" s="79" t="str">
        <f>VLOOKUP($A486,'MG Universe'!$A$2:$S$9990,15)</f>
        <v>N/A</v>
      </c>
      <c r="P486" s="15" t="str">
        <f>VLOOKUP($A486,'MG Universe'!$A$2:$S$9990,16)</f>
        <v>N/A</v>
      </c>
      <c r="Q486" s="16">
        <f>VLOOKUP($A486,'MG Universe'!$A$2:$S$9990,17)</f>
        <v>1.6899999999999998E-2</v>
      </c>
      <c r="R486" s="80">
        <f>VLOOKUP($A486,'MG Universe'!$A$2:$S$9990,18)</f>
        <v>7</v>
      </c>
      <c r="S486" s="15">
        <f>VLOOKUP($A486,'MG Universe'!$A$2:$V$9990,19)</f>
        <v>59.51</v>
      </c>
      <c r="T486" s="15">
        <f>VLOOKUP($A486,'MG Universe'!$A$2:$V$9990,20)</f>
        <v>230937348044</v>
      </c>
      <c r="U486" s="15" t="str">
        <f>VLOOKUP($A486,'MG Universe'!$A$2:$V$9990,21)</f>
        <v>Large</v>
      </c>
      <c r="V486" s="15" t="str">
        <f>VLOOKUP($A486,'MG Universe'!$A$2:$V$9990,22)</f>
        <v>Banks</v>
      </c>
    </row>
    <row r="487" spans="1:22" ht="15.75" thickBot="1" x14ac:dyDescent="0.3">
      <c r="A487" s="119" t="s">
        <v>1680</v>
      </c>
      <c r="B487" s="12" t="str">
        <f>VLOOKUP($A487,'MG Universe'!$A$2:$S$9990,2)</f>
        <v>Whirlpool Corporation</v>
      </c>
      <c r="C487" s="12" t="str">
        <f>VLOOKUP($A487,'MG Universe'!$A$2:$S$9990,3)</f>
        <v>A-</v>
      </c>
      <c r="D487" s="12" t="str">
        <f>VLOOKUP($A487,'MG Universe'!$A$2:$S$9990,4)</f>
        <v>D</v>
      </c>
      <c r="E487" s="12" t="str">
        <f>VLOOKUP($A487,'MG Universe'!$A$2:$S$9990,5)</f>
        <v>U</v>
      </c>
      <c r="F487" s="13" t="str">
        <f>VLOOKUP($A487,'MG Universe'!$A$2:$S$9990,6)</f>
        <v>DU</v>
      </c>
      <c r="G487" s="77">
        <f>VLOOKUP($A487,'MG Universe'!$A$2:$S$9990,7)</f>
        <v>43216</v>
      </c>
      <c r="H487" s="15">
        <f>VLOOKUP($A487,'MG Universe'!$A$2:$S$9990,8)</f>
        <v>186.78</v>
      </c>
      <c r="I487" s="15">
        <f>VLOOKUP($A487,'MG Universe'!$A$2:$S$9990,9)</f>
        <v>10.18</v>
      </c>
      <c r="J487" s="15">
        <f>VLOOKUP($A487,'MG Universe'!$A$2:$S$9990,10)</f>
        <v>135.5</v>
      </c>
      <c r="K487" s="16">
        <f>VLOOKUP($A487,'MG Universe'!$A$2:$S$9990,11)</f>
        <v>0.72550000000000003</v>
      </c>
      <c r="L487" s="78">
        <f>VLOOKUP($A487,'MG Universe'!$A$2:$S$9990,12)</f>
        <v>13.31</v>
      </c>
      <c r="M487" s="16">
        <f>VLOOKUP($A487,'MG Universe'!$A$2:$S$9990,13)</f>
        <v>3.1699999999999999E-2</v>
      </c>
      <c r="N487" s="79">
        <f>VLOOKUP($A487,'MG Universe'!$A$2:$S$9990,14)</f>
        <v>1.6</v>
      </c>
      <c r="O487" s="79">
        <f>VLOOKUP($A487,'MG Universe'!$A$2:$S$9990,15)</f>
        <v>0.9</v>
      </c>
      <c r="P487" s="15">
        <f>VLOOKUP($A487,'MG Universe'!$A$2:$S$9990,16)</f>
        <v>-110.39</v>
      </c>
      <c r="Q487" s="16">
        <f>VLOOKUP($A487,'MG Universe'!$A$2:$S$9990,17)</f>
        <v>2.41E-2</v>
      </c>
      <c r="R487" s="80">
        <f>VLOOKUP($A487,'MG Universe'!$A$2:$S$9990,18)</f>
        <v>7</v>
      </c>
      <c r="S487" s="15">
        <f>VLOOKUP($A487,'MG Universe'!$A$2:$V$9990,19)</f>
        <v>137.97999999999999</v>
      </c>
      <c r="T487" s="15">
        <f>VLOOKUP($A487,'MG Universe'!$A$2:$V$9990,20)</f>
        <v>8672000000</v>
      </c>
      <c r="U487" s="15" t="str">
        <f>VLOOKUP($A487,'MG Universe'!$A$2:$V$9990,21)</f>
        <v>Mid</v>
      </c>
      <c r="V487" s="15" t="str">
        <f>VLOOKUP($A487,'MG Universe'!$A$2:$V$9990,22)</f>
        <v>Household Appliances</v>
      </c>
    </row>
    <row r="488" spans="1:22" ht="15.75" thickBot="1" x14ac:dyDescent="0.3">
      <c r="A488" s="119" t="s">
        <v>1685</v>
      </c>
      <c r="B488" s="12" t="str">
        <f>VLOOKUP($A488,'MG Universe'!$A$2:$S$9990,2)</f>
        <v>Willis Towers Watson PLC</v>
      </c>
      <c r="C488" s="12" t="str">
        <f>VLOOKUP($A488,'MG Universe'!$A$2:$S$9990,3)</f>
        <v>D+</v>
      </c>
      <c r="D488" s="12" t="str">
        <f>VLOOKUP($A488,'MG Universe'!$A$2:$S$9990,4)</f>
        <v>S</v>
      </c>
      <c r="E488" s="12" t="str">
        <f>VLOOKUP($A488,'MG Universe'!$A$2:$S$9990,5)</f>
        <v>U</v>
      </c>
      <c r="F488" s="13" t="str">
        <f>VLOOKUP($A488,'MG Universe'!$A$2:$S$9990,6)</f>
        <v>SU</v>
      </c>
      <c r="G488" s="77">
        <f>VLOOKUP($A488,'MG Universe'!$A$2:$S$9990,7)</f>
        <v>43262</v>
      </c>
      <c r="H488" s="15">
        <f>VLOOKUP($A488,'MG Universe'!$A$2:$S$9990,8)</f>
        <v>229.67</v>
      </c>
      <c r="I488" s="15">
        <f>VLOOKUP($A488,'MG Universe'!$A$2:$S$9990,9)</f>
        <v>5.97</v>
      </c>
      <c r="J488" s="15">
        <f>VLOOKUP($A488,'MG Universe'!$A$2:$S$9990,10)</f>
        <v>165.36</v>
      </c>
      <c r="K488" s="16">
        <f>VLOOKUP($A488,'MG Universe'!$A$2:$S$9990,11)</f>
        <v>0.72</v>
      </c>
      <c r="L488" s="78">
        <f>VLOOKUP($A488,'MG Universe'!$A$2:$S$9990,12)</f>
        <v>27.7</v>
      </c>
      <c r="M488" s="16">
        <f>VLOOKUP($A488,'MG Universe'!$A$2:$S$9990,13)</f>
        <v>1.2800000000000001E-2</v>
      </c>
      <c r="N488" s="79">
        <f>VLOOKUP($A488,'MG Universe'!$A$2:$S$9990,14)</f>
        <v>0.8</v>
      </c>
      <c r="O488" s="79">
        <f>VLOOKUP($A488,'MG Universe'!$A$2:$S$9990,15)</f>
        <v>1.1100000000000001</v>
      </c>
      <c r="P488" s="15">
        <f>VLOOKUP($A488,'MG Universe'!$A$2:$S$9990,16)</f>
        <v>-43.64</v>
      </c>
      <c r="Q488" s="16">
        <f>VLOOKUP($A488,'MG Universe'!$A$2:$S$9990,17)</f>
        <v>9.6000000000000002E-2</v>
      </c>
      <c r="R488" s="80">
        <f>VLOOKUP($A488,'MG Universe'!$A$2:$S$9990,18)</f>
        <v>1</v>
      </c>
      <c r="S488" s="15">
        <f>VLOOKUP($A488,'MG Universe'!$A$2:$V$9990,19)</f>
        <v>127.98</v>
      </c>
      <c r="T488" s="15">
        <f>VLOOKUP($A488,'MG Universe'!$A$2:$V$9990,20)</f>
        <v>21486630439</v>
      </c>
      <c r="U488" s="15" t="str">
        <f>VLOOKUP($A488,'MG Universe'!$A$2:$V$9990,21)</f>
        <v>Large</v>
      </c>
      <c r="V488" s="15" t="str">
        <f>VLOOKUP($A488,'MG Universe'!$A$2:$V$9990,22)</f>
        <v>Financial Services</v>
      </c>
    </row>
    <row r="489" spans="1:22" ht="15.75" thickBot="1" x14ac:dyDescent="0.3">
      <c r="A489" s="119" t="s">
        <v>1687</v>
      </c>
      <c r="B489" s="12" t="str">
        <f>VLOOKUP($A489,'MG Universe'!$A$2:$S$9990,2)</f>
        <v>Waste Management, Inc.</v>
      </c>
      <c r="C489" s="12" t="str">
        <f>VLOOKUP($A489,'MG Universe'!$A$2:$S$9990,3)</f>
        <v>C-</v>
      </c>
      <c r="D489" s="12" t="str">
        <f>VLOOKUP($A489,'MG Universe'!$A$2:$S$9990,4)</f>
        <v>S</v>
      </c>
      <c r="E489" s="12" t="str">
        <f>VLOOKUP($A489,'MG Universe'!$A$2:$S$9990,5)</f>
        <v>U</v>
      </c>
      <c r="F489" s="13" t="str">
        <f>VLOOKUP($A489,'MG Universe'!$A$2:$S$9990,6)</f>
        <v>SU</v>
      </c>
      <c r="G489" s="77">
        <f>VLOOKUP($A489,'MG Universe'!$A$2:$S$9990,7)</f>
        <v>43201</v>
      </c>
      <c r="H489" s="15">
        <f>VLOOKUP($A489,'MG Universe'!$A$2:$S$9990,8)</f>
        <v>130.35</v>
      </c>
      <c r="I489" s="15">
        <f>VLOOKUP($A489,'MG Universe'!$A$2:$S$9990,9)</f>
        <v>3.45</v>
      </c>
      <c r="J489" s="15">
        <f>VLOOKUP($A489,'MG Universe'!$A$2:$S$9990,10)</f>
        <v>96</v>
      </c>
      <c r="K489" s="16">
        <f>VLOOKUP($A489,'MG Universe'!$A$2:$S$9990,11)</f>
        <v>0.73650000000000004</v>
      </c>
      <c r="L489" s="78">
        <f>VLOOKUP($A489,'MG Universe'!$A$2:$S$9990,12)</f>
        <v>27.83</v>
      </c>
      <c r="M489" s="16">
        <f>VLOOKUP($A489,'MG Universe'!$A$2:$S$9990,13)</f>
        <v>1.77E-2</v>
      </c>
      <c r="N489" s="79">
        <f>VLOOKUP($A489,'MG Universe'!$A$2:$S$9990,14)</f>
        <v>0.6</v>
      </c>
      <c r="O489" s="79">
        <f>VLOOKUP($A489,'MG Universe'!$A$2:$S$9990,15)</f>
        <v>0.8</v>
      </c>
      <c r="P489" s="15">
        <f>VLOOKUP($A489,'MG Universe'!$A$2:$S$9990,16)</f>
        <v>-30.11</v>
      </c>
      <c r="Q489" s="16">
        <f>VLOOKUP($A489,'MG Universe'!$A$2:$S$9990,17)</f>
        <v>9.6600000000000005E-2</v>
      </c>
      <c r="R489" s="80">
        <f>VLOOKUP($A489,'MG Universe'!$A$2:$S$9990,18)</f>
        <v>14</v>
      </c>
      <c r="S489" s="15">
        <f>VLOOKUP($A489,'MG Universe'!$A$2:$V$9990,19)</f>
        <v>35.36</v>
      </c>
      <c r="T489" s="15">
        <f>VLOOKUP($A489,'MG Universe'!$A$2:$V$9990,20)</f>
        <v>40929312000</v>
      </c>
      <c r="U489" s="15" t="str">
        <f>VLOOKUP($A489,'MG Universe'!$A$2:$V$9990,21)</f>
        <v>Large</v>
      </c>
      <c r="V489" s="15" t="str">
        <f>VLOOKUP($A489,'MG Universe'!$A$2:$V$9990,22)</f>
        <v>Environmental</v>
      </c>
    </row>
    <row r="490" spans="1:22" ht="15.75" thickBot="1" x14ac:dyDescent="0.3">
      <c r="A490" s="119" t="s">
        <v>1689</v>
      </c>
      <c r="B490" s="12" t="str">
        <f>VLOOKUP($A490,'MG Universe'!$A$2:$S$9990,2)</f>
        <v>Williams Companies Inc</v>
      </c>
      <c r="C490" s="12" t="str">
        <f>VLOOKUP($A490,'MG Universe'!$A$2:$S$9990,3)</f>
        <v>D+</v>
      </c>
      <c r="D490" s="12" t="str">
        <f>VLOOKUP($A490,'MG Universe'!$A$2:$S$9990,4)</f>
        <v>S</v>
      </c>
      <c r="E490" s="12" t="str">
        <f>VLOOKUP($A490,'MG Universe'!$A$2:$S$9990,5)</f>
        <v>O</v>
      </c>
      <c r="F490" s="13" t="str">
        <f>VLOOKUP($A490,'MG Universe'!$A$2:$S$9990,6)</f>
        <v>SO</v>
      </c>
      <c r="G490" s="77">
        <f>VLOOKUP($A490,'MG Universe'!$A$2:$S$9990,7)</f>
        <v>43474</v>
      </c>
      <c r="H490" s="15">
        <f>VLOOKUP($A490,'MG Universe'!$A$2:$S$9990,8)</f>
        <v>0</v>
      </c>
      <c r="I490" s="15">
        <f>VLOOKUP($A490,'MG Universe'!$A$2:$S$9990,9)</f>
        <v>0.85</v>
      </c>
      <c r="J490" s="15">
        <f>VLOOKUP($A490,'MG Universe'!$A$2:$S$9990,10)</f>
        <v>27.37</v>
      </c>
      <c r="K490" s="16" t="str">
        <f>VLOOKUP($A490,'MG Universe'!$A$2:$S$9990,11)</f>
        <v>N/A</v>
      </c>
      <c r="L490" s="78">
        <f>VLOOKUP($A490,'MG Universe'!$A$2:$S$9990,12)</f>
        <v>32.200000000000003</v>
      </c>
      <c r="M490" s="16">
        <f>VLOOKUP($A490,'MG Universe'!$A$2:$S$9990,13)</f>
        <v>4.3799999999999999E-2</v>
      </c>
      <c r="N490" s="79">
        <f>VLOOKUP($A490,'MG Universe'!$A$2:$S$9990,14)</f>
        <v>1.7</v>
      </c>
      <c r="O490" s="79">
        <f>VLOOKUP($A490,'MG Universe'!$A$2:$S$9990,15)</f>
        <v>0.72</v>
      </c>
      <c r="P490" s="15">
        <f>VLOOKUP($A490,'MG Universe'!$A$2:$S$9990,16)</f>
        <v>-27.56</v>
      </c>
      <c r="Q490" s="16">
        <f>VLOOKUP($A490,'MG Universe'!$A$2:$S$9990,17)</f>
        <v>0.11849999999999999</v>
      </c>
      <c r="R490" s="80">
        <f>VLOOKUP($A490,'MG Universe'!$A$2:$S$9990,18)</f>
        <v>0</v>
      </c>
      <c r="S490" s="15">
        <f>VLOOKUP($A490,'MG Universe'!$A$2:$V$9990,19)</f>
        <v>11.58</v>
      </c>
      <c r="T490" s="15">
        <f>VLOOKUP($A490,'MG Universe'!$A$2:$V$9990,20)</f>
        <v>33132535555</v>
      </c>
      <c r="U490" s="15" t="str">
        <f>VLOOKUP($A490,'MG Universe'!$A$2:$V$9990,21)</f>
        <v>Large</v>
      </c>
      <c r="V490" s="15" t="str">
        <f>VLOOKUP($A490,'MG Universe'!$A$2:$V$9990,22)</f>
        <v>Oil &amp; Gas</v>
      </c>
    </row>
    <row r="491" spans="1:22" ht="15.75" thickBot="1" x14ac:dyDescent="0.3">
      <c r="A491" s="119" t="s">
        <v>1691</v>
      </c>
      <c r="B491" s="12" t="str">
        <f>VLOOKUP($A491,'MG Universe'!$A$2:$S$9990,2)</f>
        <v>Walmart Inc</v>
      </c>
      <c r="C491" s="12" t="str">
        <f>VLOOKUP($A491,'MG Universe'!$A$2:$S$9990,3)</f>
        <v>C</v>
      </c>
      <c r="D491" s="12" t="str">
        <f>VLOOKUP($A491,'MG Universe'!$A$2:$S$9990,4)</f>
        <v>S</v>
      </c>
      <c r="E491" s="12" t="str">
        <f>VLOOKUP($A491,'MG Universe'!$A$2:$S$9990,5)</f>
        <v>O</v>
      </c>
      <c r="F491" s="13" t="str">
        <f>VLOOKUP($A491,'MG Universe'!$A$2:$S$9990,6)</f>
        <v>SO</v>
      </c>
      <c r="G491" s="77">
        <f>VLOOKUP($A491,'MG Universe'!$A$2:$S$9990,7)</f>
        <v>43432</v>
      </c>
      <c r="H491" s="15">
        <f>VLOOKUP($A491,'MG Universe'!$A$2:$S$9990,8)</f>
        <v>15.47</v>
      </c>
      <c r="I491" s="15">
        <f>VLOOKUP($A491,'MG Universe'!$A$2:$S$9990,9)</f>
        <v>4.12</v>
      </c>
      <c r="J491" s="15">
        <f>VLOOKUP($A491,'MG Universe'!$A$2:$S$9990,10)</f>
        <v>94.77</v>
      </c>
      <c r="K491" s="16">
        <f>VLOOKUP($A491,'MG Universe'!$A$2:$S$9990,11)</f>
        <v>6.1261000000000001</v>
      </c>
      <c r="L491" s="78">
        <f>VLOOKUP($A491,'MG Universe'!$A$2:$S$9990,12)</f>
        <v>23</v>
      </c>
      <c r="M491" s="16">
        <f>VLOOKUP($A491,'MG Universe'!$A$2:$S$9990,13)</f>
        <v>2.1499999999999998E-2</v>
      </c>
      <c r="N491" s="79">
        <f>VLOOKUP($A491,'MG Universe'!$A$2:$S$9990,14)</f>
        <v>0.3</v>
      </c>
      <c r="O491" s="79">
        <f>VLOOKUP($A491,'MG Universe'!$A$2:$S$9990,15)</f>
        <v>0.81</v>
      </c>
      <c r="P491" s="15">
        <f>VLOOKUP($A491,'MG Universe'!$A$2:$S$9990,16)</f>
        <v>-26.41</v>
      </c>
      <c r="Q491" s="16">
        <f>VLOOKUP($A491,'MG Universe'!$A$2:$S$9990,17)</f>
        <v>7.2499999999999995E-2</v>
      </c>
      <c r="R491" s="80">
        <f>VLOOKUP($A491,'MG Universe'!$A$2:$S$9990,18)</f>
        <v>20</v>
      </c>
      <c r="S491" s="15">
        <f>VLOOKUP($A491,'MG Universe'!$A$2:$V$9990,19)</f>
        <v>50.28</v>
      </c>
      <c r="T491" s="15">
        <f>VLOOKUP($A491,'MG Universe'!$A$2:$V$9990,20)</f>
        <v>275331480447</v>
      </c>
      <c r="U491" s="15" t="str">
        <f>VLOOKUP($A491,'MG Universe'!$A$2:$V$9990,21)</f>
        <v>Large</v>
      </c>
      <c r="V491" s="15" t="str">
        <f>VLOOKUP($A491,'MG Universe'!$A$2:$V$9990,22)</f>
        <v>Retail</v>
      </c>
    </row>
    <row r="492" spans="1:22" ht="15.75" thickBot="1" x14ac:dyDescent="0.3">
      <c r="A492" s="119" t="s">
        <v>1695</v>
      </c>
      <c r="B492" s="12" t="str">
        <f>VLOOKUP($A492,'MG Universe'!$A$2:$S$9990,2)</f>
        <v>Westrock Co</v>
      </c>
      <c r="C492" s="12" t="str">
        <f>VLOOKUP($A492,'MG Universe'!$A$2:$S$9990,3)</f>
        <v>C</v>
      </c>
      <c r="D492" s="12" t="str">
        <f>VLOOKUP($A492,'MG Universe'!$A$2:$S$9990,4)</f>
        <v>S</v>
      </c>
      <c r="E492" s="12" t="str">
        <f>VLOOKUP($A492,'MG Universe'!$A$2:$S$9990,5)</f>
        <v>O</v>
      </c>
      <c r="F492" s="13" t="str">
        <f>VLOOKUP($A492,'MG Universe'!$A$2:$S$9990,6)</f>
        <v>SO</v>
      </c>
      <c r="G492" s="77">
        <f>VLOOKUP($A492,'MG Universe'!$A$2:$S$9990,7)</f>
        <v>43214</v>
      </c>
      <c r="H492" s="15">
        <f>VLOOKUP($A492,'MG Universe'!$A$2:$S$9990,8)</f>
        <v>0.52</v>
      </c>
      <c r="I492" s="15">
        <f>VLOOKUP($A492,'MG Universe'!$A$2:$S$9990,9)</f>
        <v>2.2799999999999998</v>
      </c>
      <c r="J492" s="15">
        <f>VLOOKUP($A492,'MG Universe'!$A$2:$S$9990,10)</f>
        <v>38</v>
      </c>
      <c r="K492" s="16">
        <f>VLOOKUP($A492,'MG Universe'!$A$2:$S$9990,11)</f>
        <v>73.076899999999995</v>
      </c>
      <c r="L492" s="78">
        <f>VLOOKUP($A492,'MG Universe'!$A$2:$S$9990,12)</f>
        <v>16.670000000000002</v>
      </c>
      <c r="M492" s="16">
        <f>VLOOKUP($A492,'MG Universe'!$A$2:$S$9990,13)</f>
        <v>4.2099999999999999E-2</v>
      </c>
      <c r="N492" s="79">
        <f>VLOOKUP($A492,'MG Universe'!$A$2:$S$9990,14)</f>
        <v>1.8</v>
      </c>
      <c r="O492" s="79">
        <f>VLOOKUP($A492,'MG Universe'!$A$2:$S$9990,15)</f>
        <v>1.28</v>
      </c>
      <c r="P492" s="15">
        <f>VLOOKUP($A492,'MG Universe'!$A$2:$S$9990,16)</f>
        <v>-35.950000000000003</v>
      </c>
      <c r="Q492" s="16">
        <f>VLOOKUP($A492,'MG Universe'!$A$2:$S$9990,17)</f>
        <v>4.0800000000000003E-2</v>
      </c>
      <c r="R492" s="80">
        <f>VLOOKUP($A492,'MG Universe'!$A$2:$S$9990,18)</f>
        <v>5</v>
      </c>
      <c r="S492" s="15">
        <f>VLOOKUP($A492,'MG Universe'!$A$2:$V$9990,19)</f>
        <v>58.32</v>
      </c>
      <c r="T492" s="15">
        <f>VLOOKUP($A492,'MG Universe'!$A$2:$V$9990,20)</f>
        <v>9716904000</v>
      </c>
      <c r="U492" s="15" t="str">
        <f>VLOOKUP($A492,'MG Universe'!$A$2:$V$9990,21)</f>
        <v>Mid</v>
      </c>
      <c r="V492" s="15" t="str">
        <f>VLOOKUP($A492,'MG Universe'!$A$2:$V$9990,22)</f>
        <v>Packaging</v>
      </c>
    </row>
    <row r="493" spans="1:22" ht="15.75" thickBot="1" x14ac:dyDescent="0.3">
      <c r="A493" s="119" t="s">
        <v>1697</v>
      </c>
      <c r="B493" s="12" t="str">
        <f>VLOOKUP($A493,'MG Universe'!$A$2:$S$9990,2)</f>
        <v>The Western Union Company</v>
      </c>
      <c r="C493" s="12" t="str">
        <f>VLOOKUP($A493,'MG Universe'!$A$2:$S$9990,3)</f>
        <v>D+</v>
      </c>
      <c r="D493" s="12" t="str">
        <f>VLOOKUP($A493,'MG Universe'!$A$2:$S$9990,4)</f>
        <v>S</v>
      </c>
      <c r="E493" s="12" t="str">
        <f>VLOOKUP($A493,'MG Universe'!$A$2:$S$9990,5)</f>
        <v>O</v>
      </c>
      <c r="F493" s="13" t="str">
        <f>VLOOKUP($A493,'MG Universe'!$A$2:$S$9990,6)</f>
        <v>SO</v>
      </c>
      <c r="G493" s="77">
        <f>VLOOKUP($A493,'MG Universe'!$A$2:$S$9990,7)</f>
        <v>43220</v>
      </c>
      <c r="H493" s="15">
        <f>VLOOKUP($A493,'MG Universe'!$A$2:$S$9990,8)</f>
        <v>0</v>
      </c>
      <c r="I493" s="15">
        <f>VLOOKUP($A493,'MG Universe'!$A$2:$S$9990,9)</f>
        <v>0.71</v>
      </c>
      <c r="J493" s="15">
        <f>VLOOKUP($A493,'MG Universe'!$A$2:$S$9990,10)</f>
        <v>18.41</v>
      </c>
      <c r="K493" s="16" t="str">
        <f>VLOOKUP($A493,'MG Universe'!$A$2:$S$9990,11)</f>
        <v>N/A</v>
      </c>
      <c r="L493" s="78">
        <f>VLOOKUP($A493,'MG Universe'!$A$2:$S$9990,12)</f>
        <v>25.93</v>
      </c>
      <c r="M493" s="16">
        <f>VLOOKUP($A493,'MG Universe'!$A$2:$S$9990,13)</f>
        <v>3.7999999999999999E-2</v>
      </c>
      <c r="N493" s="79">
        <f>VLOOKUP($A493,'MG Universe'!$A$2:$S$9990,14)</f>
        <v>0.9</v>
      </c>
      <c r="O493" s="79">
        <f>VLOOKUP($A493,'MG Universe'!$A$2:$S$9990,15)</f>
        <v>0.79</v>
      </c>
      <c r="P493" s="15">
        <f>VLOOKUP($A493,'MG Universe'!$A$2:$S$9990,16)</f>
        <v>-10.210000000000001</v>
      </c>
      <c r="Q493" s="16">
        <f>VLOOKUP($A493,'MG Universe'!$A$2:$S$9990,17)</f>
        <v>8.7099999999999997E-2</v>
      </c>
      <c r="R493" s="80">
        <f>VLOOKUP($A493,'MG Universe'!$A$2:$S$9990,18)</f>
        <v>3</v>
      </c>
      <c r="S493" s="15">
        <f>VLOOKUP($A493,'MG Universe'!$A$2:$V$9990,19)</f>
        <v>0</v>
      </c>
      <c r="T493" s="15">
        <f>VLOOKUP($A493,'MG Universe'!$A$2:$V$9990,20)</f>
        <v>8152076802</v>
      </c>
      <c r="U493" s="15" t="str">
        <f>VLOOKUP($A493,'MG Universe'!$A$2:$V$9990,21)</f>
        <v>Mid</v>
      </c>
      <c r="V493" s="15" t="str">
        <f>VLOOKUP($A493,'MG Universe'!$A$2:$V$9990,22)</f>
        <v>Business Support</v>
      </c>
    </row>
    <row r="494" spans="1:22" ht="15.75" thickBot="1" x14ac:dyDescent="0.3">
      <c r="A494" s="119" t="s">
        <v>76</v>
      </c>
      <c r="B494" s="12" t="str">
        <f>VLOOKUP($A494,'MG Universe'!$A$2:$S$9990,2)</f>
        <v>Weyerhaeuser Co</v>
      </c>
      <c r="C494" s="12" t="str">
        <f>VLOOKUP($A494,'MG Universe'!$A$2:$S$9990,3)</f>
        <v>D+</v>
      </c>
      <c r="D494" s="12" t="str">
        <f>VLOOKUP($A494,'MG Universe'!$A$2:$S$9990,4)</f>
        <v>S</v>
      </c>
      <c r="E494" s="12" t="str">
        <f>VLOOKUP($A494,'MG Universe'!$A$2:$S$9990,5)</f>
        <v>O</v>
      </c>
      <c r="F494" s="13" t="str">
        <f>VLOOKUP($A494,'MG Universe'!$A$2:$S$9990,6)</f>
        <v>SO</v>
      </c>
      <c r="G494" s="77">
        <f>VLOOKUP($A494,'MG Universe'!$A$2:$S$9990,7)</f>
        <v>43452</v>
      </c>
      <c r="H494" s="15">
        <f>VLOOKUP($A494,'MG Universe'!$A$2:$S$9990,8)</f>
        <v>0</v>
      </c>
      <c r="I494" s="15">
        <f>VLOOKUP($A494,'MG Universe'!$A$2:$S$9990,9)</f>
        <v>1.21</v>
      </c>
      <c r="J494" s="15">
        <f>VLOOKUP($A494,'MG Universe'!$A$2:$S$9990,10)</f>
        <v>26.15</v>
      </c>
      <c r="K494" s="16" t="str">
        <f>VLOOKUP($A494,'MG Universe'!$A$2:$S$9990,11)</f>
        <v>N/A</v>
      </c>
      <c r="L494" s="78">
        <f>VLOOKUP($A494,'MG Universe'!$A$2:$S$9990,12)</f>
        <v>21.61</v>
      </c>
      <c r="M494" s="16">
        <f>VLOOKUP($A494,'MG Universe'!$A$2:$S$9990,13)</f>
        <v>4.7800000000000002E-2</v>
      </c>
      <c r="N494" s="79">
        <f>VLOOKUP($A494,'MG Universe'!$A$2:$S$9990,14)</f>
        <v>1.6</v>
      </c>
      <c r="O494" s="79">
        <f>VLOOKUP($A494,'MG Universe'!$A$2:$S$9990,15)</f>
        <v>1.35</v>
      </c>
      <c r="P494" s="15">
        <f>VLOOKUP($A494,'MG Universe'!$A$2:$S$9990,16)</f>
        <v>-8.7899999999999991</v>
      </c>
      <c r="Q494" s="16">
        <f>VLOOKUP($A494,'MG Universe'!$A$2:$S$9990,17)</f>
        <v>6.5600000000000006E-2</v>
      </c>
      <c r="R494" s="80">
        <f>VLOOKUP($A494,'MG Universe'!$A$2:$S$9990,18)</f>
        <v>7</v>
      </c>
      <c r="S494" s="15">
        <f>VLOOKUP($A494,'MG Universe'!$A$2:$V$9990,19)</f>
        <v>17.84</v>
      </c>
      <c r="T494" s="15">
        <f>VLOOKUP($A494,'MG Universe'!$A$2:$V$9990,20)</f>
        <v>19591579714</v>
      </c>
      <c r="U494" s="15" t="str">
        <f>VLOOKUP($A494,'MG Universe'!$A$2:$V$9990,21)</f>
        <v>Large</v>
      </c>
      <c r="V494" s="15" t="str">
        <f>VLOOKUP($A494,'MG Universe'!$A$2:$V$9990,22)</f>
        <v>REIT</v>
      </c>
    </row>
    <row r="495" spans="1:22" ht="15.75" thickBot="1" x14ac:dyDescent="0.3">
      <c r="A495" s="119" t="s">
        <v>1703</v>
      </c>
      <c r="B495" s="12" t="str">
        <f>VLOOKUP($A495,'MG Universe'!$A$2:$S$9990,2)</f>
        <v>Wynn Resorts, Limited</v>
      </c>
      <c r="C495" s="12" t="str">
        <f>VLOOKUP($A495,'MG Universe'!$A$2:$S$9990,3)</f>
        <v>F</v>
      </c>
      <c r="D495" s="12" t="str">
        <f>VLOOKUP($A495,'MG Universe'!$A$2:$S$9990,4)</f>
        <v>S</v>
      </c>
      <c r="E495" s="12" t="str">
        <f>VLOOKUP($A495,'MG Universe'!$A$2:$S$9990,5)</f>
        <v>O</v>
      </c>
      <c r="F495" s="13" t="str">
        <f>VLOOKUP($A495,'MG Universe'!$A$2:$S$9990,6)</f>
        <v>SO</v>
      </c>
      <c r="G495" s="77">
        <f>VLOOKUP($A495,'MG Universe'!$A$2:$S$9990,7)</f>
        <v>43263</v>
      </c>
      <c r="H495" s="15">
        <f>VLOOKUP($A495,'MG Universe'!$A$2:$S$9990,8)</f>
        <v>33.700000000000003</v>
      </c>
      <c r="I495" s="15">
        <f>VLOOKUP($A495,'MG Universe'!$A$2:$S$9990,9)</f>
        <v>5.53</v>
      </c>
      <c r="J495" s="15">
        <f>VLOOKUP($A495,'MG Universe'!$A$2:$S$9990,10)</f>
        <v>124.39</v>
      </c>
      <c r="K495" s="16">
        <f>VLOOKUP($A495,'MG Universe'!$A$2:$S$9990,11)</f>
        <v>3.6911</v>
      </c>
      <c r="L495" s="78">
        <f>VLOOKUP($A495,'MG Universe'!$A$2:$S$9990,12)</f>
        <v>22.49</v>
      </c>
      <c r="M495" s="16">
        <f>VLOOKUP($A495,'MG Universe'!$A$2:$S$9990,13)</f>
        <v>1.61E-2</v>
      </c>
      <c r="N495" s="79">
        <f>VLOOKUP($A495,'MG Universe'!$A$2:$S$9990,14)</f>
        <v>1.7</v>
      </c>
      <c r="O495" s="79">
        <f>VLOOKUP($A495,'MG Universe'!$A$2:$S$9990,15)</f>
        <v>1.17</v>
      </c>
      <c r="P495" s="15">
        <f>VLOOKUP($A495,'MG Universe'!$A$2:$S$9990,16)</f>
        <v>-87.7</v>
      </c>
      <c r="Q495" s="16">
        <f>VLOOKUP($A495,'MG Universe'!$A$2:$S$9990,17)</f>
        <v>7.0000000000000007E-2</v>
      </c>
      <c r="R495" s="80">
        <f>VLOOKUP($A495,'MG Universe'!$A$2:$S$9990,18)</f>
        <v>0</v>
      </c>
      <c r="S495" s="15">
        <f>VLOOKUP($A495,'MG Universe'!$A$2:$V$9990,19)</f>
        <v>38.39</v>
      </c>
      <c r="T495" s="15">
        <f>VLOOKUP($A495,'MG Universe'!$A$2:$V$9990,20)</f>
        <v>13526044143</v>
      </c>
      <c r="U495" s="15" t="str">
        <f>VLOOKUP($A495,'MG Universe'!$A$2:$V$9990,21)</f>
        <v>Large</v>
      </c>
      <c r="V495" s="15" t="str">
        <f>VLOOKUP($A495,'MG Universe'!$A$2:$V$9990,22)</f>
        <v>Casinos</v>
      </c>
    </row>
    <row r="496" spans="1:22" ht="15.75" thickBot="1" x14ac:dyDescent="0.3">
      <c r="A496" s="119" t="s">
        <v>1707</v>
      </c>
      <c r="B496" s="12" t="str">
        <f>VLOOKUP($A496,'MG Universe'!$A$2:$S$9990,2)</f>
        <v>Cimarex Energy Co</v>
      </c>
      <c r="C496" s="12" t="str">
        <f>VLOOKUP($A496,'MG Universe'!$A$2:$S$9990,3)</f>
        <v>F</v>
      </c>
      <c r="D496" s="12" t="str">
        <f>VLOOKUP($A496,'MG Universe'!$A$2:$S$9990,4)</f>
        <v>S</v>
      </c>
      <c r="E496" s="12" t="str">
        <f>VLOOKUP($A496,'MG Universe'!$A$2:$S$9990,5)</f>
        <v>O</v>
      </c>
      <c r="F496" s="13" t="str">
        <f>VLOOKUP($A496,'MG Universe'!$A$2:$S$9990,6)</f>
        <v>SO</v>
      </c>
      <c r="G496" s="77">
        <f>VLOOKUP($A496,'MG Universe'!$A$2:$S$9990,7)</f>
        <v>43488</v>
      </c>
      <c r="H496" s="15">
        <f>VLOOKUP($A496,'MG Universe'!$A$2:$S$9990,8)</f>
        <v>0</v>
      </c>
      <c r="I496" s="15">
        <f>VLOOKUP($A496,'MG Universe'!$A$2:$S$9990,9)</f>
        <v>-0.68</v>
      </c>
      <c r="J496" s="15">
        <f>VLOOKUP($A496,'MG Universe'!$A$2:$S$9990,10)</f>
        <v>76.28</v>
      </c>
      <c r="K496" s="16" t="str">
        <f>VLOOKUP($A496,'MG Universe'!$A$2:$S$9990,11)</f>
        <v>N/A</v>
      </c>
      <c r="L496" s="78" t="str">
        <f>VLOOKUP($A496,'MG Universe'!$A$2:$S$9990,12)</f>
        <v>N/A</v>
      </c>
      <c r="M496" s="16">
        <f>VLOOKUP($A496,'MG Universe'!$A$2:$S$9990,13)</f>
        <v>4.1999999999999997E-3</v>
      </c>
      <c r="N496" s="79">
        <f>VLOOKUP($A496,'MG Universe'!$A$2:$S$9990,14)</f>
        <v>1.5</v>
      </c>
      <c r="O496" s="79">
        <f>VLOOKUP($A496,'MG Universe'!$A$2:$S$9990,15)</f>
        <v>1.69</v>
      </c>
      <c r="P496" s="15">
        <f>VLOOKUP($A496,'MG Universe'!$A$2:$S$9990,16)</f>
        <v>-14.54</v>
      </c>
      <c r="Q496" s="16">
        <f>VLOOKUP($A496,'MG Universe'!$A$2:$S$9990,17)</f>
        <v>-0.60340000000000005</v>
      </c>
      <c r="R496" s="80">
        <f>VLOOKUP($A496,'MG Universe'!$A$2:$S$9990,18)</f>
        <v>0</v>
      </c>
      <c r="S496" s="15">
        <f>VLOOKUP($A496,'MG Universe'!$A$2:$V$9990,19)</f>
        <v>62.01</v>
      </c>
      <c r="T496" s="15">
        <f>VLOOKUP($A496,'MG Universe'!$A$2:$V$9990,20)</f>
        <v>7304191283</v>
      </c>
      <c r="U496" s="15" t="str">
        <f>VLOOKUP($A496,'MG Universe'!$A$2:$V$9990,21)</f>
        <v>Mid</v>
      </c>
      <c r="V496" s="15" t="str">
        <f>VLOOKUP($A496,'MG Universe'!$A$2:$V$9990,22)</f>
        <v>Oil &amp; Gas</v>
      </c>
    </row>
    <row r="497" spans="1:22" ht="15.75" thickBot="1" x14ac:dyDescent="0.3">
      <c r="A497" s="119" t="s">
        <v>78</v>
      </c>
      <c r="B497" s="12" t="str">
        <f>VLOOKUP($A497,'MG Universe'!$A$2:$S$9990,2)</f>
        <v>Xcel Energy Inc</v>
      </c>
      <c r="C497" s="12" t="str">
        <f>VLOOKUP($A497,'MG Universe'!$A$2:$S$9990,3)</f>
        <v>D</v>
      </c>
      <c r="D497" s="12" t="str">
        <f>VLOOKUP($A497,'MG Universe'!$A$2:$S$9990,4)</f>
        <v>S</v>
      </c>
      <c r="E497" s="12" t="str">
        <f>VLOOKUP($A497,'MG Universe'!$A$2:$S$9990,5)</f>
        <v>O</v>
      </c>
      <c r="F497" s="13" t="str">
        <f>VLOOKUP($A497,'MG Universe'!$A$2:$S$9990,6)</f>
        <v>SO</v>
      </c>
      <c r="G497" s="77">
        <f>VLOOKUP($A497,'MG Universe'!$A$2:$S$9990,7)</f>
        <v>43452</v>
      </c>
      <c r="H497" s="15">
        <f>VLOOKUP($A497,'MG Universe'!$A$2:$S$9990,8)</f>
        <v>31.81</v>
      </c>
      <c r="I497" s="15">
        <f>VLOOKUP($A497,'MG Universe'!$A$2:$S$9990,9)</f>
        <v>2.25</v>
      </c>
      <c r="J497" s="15">
        <f>VLOOKUP($A497,'MG Universe'!$A$2:$S$9990,10)</f>
        <v>52.38</v>
      </c>
      <c r="K497" s="16">
        <f>VLOOKUP($A497,'MG Universe'!$A$2:$S$9990,11)</f>
        <v>1.6467000000000001</v>
      </c>
      <c r="L497" s="78">
        <f>VLOOKUP($A497,'MG Universe'!$A$2:$S$9990,12)</f>
        <v>23.28</v>
      </c>
      <c r="M497" s="16">
        <f>VLOOKUP($A497,'MG Universe'!$A$2:$S$9990,13)</f>
        <v>2.75E-2</v>
      </c>
      <c r="N497" s="79">
        <f>VLOOKUP($A497,'MG Universe'!$A$2:$S$9990,14)</f>
        <v>0.2</v>
      </c>
      <c r="O497" s="79">
        <f>VLOOKUP($A497,'MG Universe'!$A$2:$S$9990,15)</f>
        <v>0.78</v>
      </c>
      <c r="P497" s="15">
        <f>VLOOKUP($A497,'MG Universe'!$A$2:$S$9990,16)</f>
        <v>-58.06</v>
      </c>
      <c r="Q497" s="16">
        <f>VLOOKUP($A497,'MG Universe'!$A$2:$S$9990,17)</f>
        <v>7.3899999999999993E-2</v>
      </c>
      <c r="R497" s="80">
        <f>VLOOKUP($A497,'MG Universe'!$A$2:$S$9990,18)</f>
        <v>14</v>
      </c>
      <c r="S497" s="15">
        <f>VLOOKUP($A497,'MG Universe'!$A$2:$V$9990,19)</f>
        <v>35.19</v>
      </c>
      <c r="T497" s="15">
        <f>VLOOKUP($A497,'MG Universe'!$A$2:$V$9990,20)</f>
        <v>26924525289</v>
      </c>
      <c r="U497" s="15" t="str">
        <f>VLOOKUP($A497,'MG Universe'!$A$2:$V$9990,21)</f>
        <v>Large</v>
      </c>
      <c r="V497" s="15" t="str">
        <f>VLOOKUP($A497,'MG Universe'!$A$2:$V$9990,22)</f>
        <v>Utilities</v>
      </c>
    </row>
    <row r="498" spans="1:22" ht="15.75" thickBot="1" x14ac:dyDescent="0.3">
      <c r="A498" s="119" t="s">
        <v>1709</v>
      </c>
      <c r="B498" s="12" t="str">
        <f>VLOOKUP($A498,'MG Universe'!$A$2:$S$9990,2)</f>
        <v>Xilinx, Inc.</v>
      </c>
      <c r="C498" s="12" t="str">
        <f>VLOOKUP($A498,'MG Universe'!$A$2:$S$9990,3)</f>
        <v>C-</v>
      </c>
      <c r="D498" s="12" t="str">
        <f>VLOOKUP($A498,'MG Universe'!$A$2:$S$9990,4)</f>
        <v>E</v>
      </c>
      <c r="E498" s="12" t="str">
        <f>VLOOKUP($A498,'MG Universe'!$A$2:$S$9990,5)</f>
        <v>O</v>
      </c>
      <c r="F498" s="13" t="str">
        <f>VLOOKUP($A498,'MG Universe'!$A$2:$S$9990,6)</f>
        <v>EO</v>
      </c>
      <c r="G498" s="77">
        <f>VLOOKUP($A498,'MG Universe'!$A$2:$S$9990,7)</f>
        <v>43242</v>
      </c>
      <c r="H498" s="15">
        <f>VLOOKUP($A498,'MG Universe'!$A$2:$S$9990,8)</f>
        <v>27.23</v>
      </c>
      <c r="I498" s="15">
        <f>VLOOKUP($A498,'MG Universe'!$A$2:$S$9990,9)</f>
        <v>2.36</v>
      </c>
      <c r="J498" s="15">
        <f>VLOOKUP($A498,'MG Universe'!$A$2:$S$9990,10)</f>
        <v>110.2</v>
      </c>
      <c r="K498" s="16">
        <f>VLOOKUP($A498,'MG Universe'!$A$2:$S$9990,11)</f>
        <v>4.0469999999999997</v>
      </c>
      <c r="L498" s="78">
        <f>VLOOKUP($A498,'MG Universe'!$A$2:$S$9990,12)</f>
        <v>46.69</v>
      </c>
      <c r="M498" s="16">
        <f>VLOOKUP($A498,'MG Universe'!$A$2:$S$9990,13)</f>
        <v>1.2699999999999999E-2</v>
      </c>
      <c r="N498" s="79">
        <f>VLOOKUP($A498,'MG Universe'!$A$2:$S$9990,14)</f>
        <v>1.2</v>
      </c>
      <c r="O498" s="79">
        <f>VLOOKUP($A498,'MG Universe'!$A$2:$S$9990,15)</f>
        <v>4.42</v>
      </c>
      <c r="P498" s="15">
        <f>VLOOKUP($A498,'MG Universe'!$A$2:$S$9990,16)</f>
        <v>5.57</v>
      </c>
      <c r="Q498" s="16">
        <f>VLOOKUP($A498,'MG Universe'!$A$2:$S$9990,17)</f>
        <v>0.191</v>
      </c>
      <c r="R498" s="80">
        <f>VLOOKUP($A498,'MG Universe'!$A$2:$S$9990,18)</f>
        <v>14</v>
      </c>
      <c r="S498" s="15">
        <f>VLOOKUP($A498,'MG Universe'!$A$2:$V$9990,19)</f>
        <v>24.05</v>
      </c>
      <c r="T498" s="15">
        <f>VLOOKUP($A498,'MG Universe'!$A$2:$V$9990,20)</f>
        <v>27898672027</v>
      </c>
      <c r="U498" s="15" t="str">
        <f>VLOOKUP($A498,'MG Universe'!$A$2:$V$9990,21)</f>
        <v>Large</v>
      </c>
      <c r="V498" s="15" t="str">
        <f>VLOOKUP($A498,'MG Universe'!$A$2:$V$9990,22)</f>
        <v>IT Hardware</v>
      </c>
    </row>
    <row r="499" spans="1:22" ht="15.75" thickBot="1" x14ac:dyDescent="0.3">
      <c r="A499" s="119" t="s">
        <v>1711</v>
      </c>
      <c r="B499" s="12" t="str">
        <f>VLOOKUP($A499,'MG Universe'!$A$2:$S$9990,2)</f>
        <v>Exxon Mobil Corporation</v>
      </c>
      <c r="C499" s="12" t="str">
        <f>VLOOKUP($A499,'MG Universe'!$A$2:$S$9990,3)</f>
        <v>D+</v>
      </c>
      <c r="D499" s="12" t="str">
        <f>VLOOKUP($A499,'MG Universe'!$A$2:$S$9990,4)</f>
        <v>S</v>
      </c>
      <c r="E499" s="12" t="str">
        <f>VLOOKUP($A499,'MG Universe'!$A$2:$S$9990,5)</f>
        <v>O</v>
      </c>
      <c r="F499" s="13" t="str">
        <f>VLOOKUP($A499,'MG Universe'!$A$2:$S$9990,6)</f>
        <v>SO</v>
      </c>
      <c r="G499" s="77">
        <f>VLOOKUP($A499,'MG Universe'!$A$2:$S$9990,7)</f>
        <v>43421</v>
      </c>
      <c r="H499" s="15">
        <f>VLOOKUP($A499,'MG Universe'!$A$2:$S$9990,8)</f>
        <v>0</v>
      </c>
      <c r="I499" s="15">
        <f>VLOOKUP($A499,'MG Universe'!$A$2:$S$9990,9)</f>
        <v>4.1399999999999997</v>
      </c>
      <c r="J499" s="15">
        <f>VLOOKUP($A499,'MG Universe'!$A$2:$S$9990,10)</f>
        <v>74.819999999999993</v>
      </c>
      <c r="K499" s="16" t="str">
        <f>VLOOKUP($A499,'MG Universe'!$A$2:$S$9990,11)</f>
        <v>N/A</v>
      </c>
      <c r="L499" s="78">
        <f>VLOOKUP($A499,'MG Universe'!$A$2:$S$9990,12)</f>
        <v>18.07</v>
      </c>
      <c r="M499" s="16">
        <f>VLOOKUP($A499,'MG Universe'!$A$2:$S$9990,13)</f>
        <v>4.0899999999999999E-2</v>
      </c>
      <c r="N499" s="79">
        <f>VLOOKUP($A499,'MG Universe'!$A$2:$S$9990,14)</f>
        <v>0.9</v>
      </c>
      <c r="O499" s="79">
        <f>VLOOKUP($A499,'MG Universe'!$A$2:$S$9990,15)</f>
        <v>0.83</v>
      </c>
      <c r="P499" s="15">
        <f>VLOOKUP($A499,'MG Universe'!$A$2:$S$9990,16)</f>
        <v>-24.31</v>
      </c>
      <c r="Q499" s="16">
        <f>VLOOKUP($A499,'MG Universe'!$A$2:$S$9990,17)</f>
        <v>4.7899999999999998E-2</v>
      </c>
      <c r="R499" s="80">
        <f>VLOOKUP($A499,'MG Universe'!$A$2:$S$9990,18)</f>
        <v>15</v>
      </c>
      <c r="S499" s="15">
        <f>VLOOKUP($A499,'MG Universe'!$A$2:$V$9990,19)</f>
        <v>67.180000000000007</v>
      </c>
      <c r="T499" s="15">
        <f>VLOOKUP($A499,'MG Universe'!$A$2:$V$9990,20)</f>
        <v>316773363627</v>
      </c>
      <c r="U499" s="15" t="str">
        <f>VLOOKUP($A499,'MG Universe'!$A$2:$V$9990,21)</f>
        <v>Large</v>
      </c>
      <c r="V499" s="15" t="str">
        <f>VLOOKUP($A499,'MG Universe'!$A$2:$V$9990,22)</f>
        <v>Oil &amp; Gas</v>
      </c>
    </row>
    <row r="500" spans="1:22" ht="15.75" thickBot="1" x14ac:dyDescent="0.3">
      <c r="A500" s="119" t="s">
        <v>1713</v>
      </c>
      <c r="B500" s="12" t="str">
        <f>VLOOKUP($A500,'MG Universe'!$A$2:$S$9990,2)</f>
        <v>DENTSPLY SIRONA Inc</v>
      </c>
      <c r="C500" s="12" t="str">
        <f>VLOOKUP($A500,'MG Universe'!$A$2:$S$9990,3)</f>
        <v>F</v>
      </c>
      <c r="D500" s="12" t="str">
        <f>VLOOKUP($A500,'MG Universe'!$A$2:$S$9990,4)</f>
        <v>S</v>
      </c>
      <c r="E500" s="12" t="str">
        <f>VLOOKUP($A500,'MG Universe'!$A$2:$S$9990,5)</f>
        <v>O</v>
      </c>
      <c r="F500" s="13" t="str">
        <f>VLOOKUP($A500,'MG Universe'!$A$2:$S$9990,6)</f>
        <v>SO</v>
      </c>
      <c r="G500" s="77">
        <f>VLOOKUP($A500,'MG Universe'!$A$2:$S$9990,7)</f>
        <v>43263</v>
      </c>
      <c r="H500" s="15">
        <f>VLOOKUP($A500,'MG Universe'!$A$2:$S$9990,8)</f>
        <v>0</v>
      </c>
      <c r="I500" s="15">
        <f>VLOOKUP($A500,'MG Universe'!$A$2:$S$9990,9)</f>
        <v>-0.18</v>
      </c>
      <c r="J500" s="15">
        <f>VLOOKUP($A500,'MG Universe'!$A$2:$S$9990,10)</f>
        <v>42.79</v>
      </c>
      <c r="K500" s="16" t="str">
        <f>VLOOKUP($A500,'MG Universe'!$A$2:$S$9990,11)</f>
        <v>N/A</v>
      </c>
      <c r="L500" s="78" t="str">
        <f>VLOOKUP($A500,'MG Universe'!$A$2:$S$9990,12)</f>
        <v>N/A</v>
      </c>
      <c r="M500" s="16">
        <f>VLOOKUP($A500,'MG Universe'!$A$2:$S$9990,13)</f>
        <v>8.2000000000000007E-3</v>
      </c>
      <c r="N500" s="79">
        <f>VLOOKUP($A500,'MG Universe'!$A$2:$S$9990,14)</f>
        <v>1.1000000000000001</v>
      </c>
      <c r="O500" s="79">
        <f>VLOOKUP($A500,'MG Universe'!$A$2:$S$9990,15)</f>
        <v>2.23</v>
      </c>
      <c r="P500" s="15">
        <f>VLOOKUP($A500,'MG Universe'!$A$2:$S$9990,16)</f>
        <v>-7.25</v>
      </c>
      <c r="Q500" s="16">
        <f>VLOOKUP($A500,'MG Universe'!$A$2:$S$9990,17)</f>
        <v>-1.2311000000000001</v>
      </c>
      <c r="R500" s="80">
        <f>VLOOKUP($A500,'MG Universe'!$A$2:$S$9990,18)</f>
        <v>7</v>
      </c>
      <c r="S500" s="15">
        <f>VLOOKUP($A500,'MG Universe'!$A$2:$V$9990,19)</f>
        <v>40.83</v>
      </c>
      <c r="T500" s="15">
        <f>VLOOKUP($A500,'MG Universe'!$A$2:$V$9990,20)</f>
        <v>9522829123</v>
      </c>
      <c r="U500" s="15" t="str">
        <f>VLOOKUP($A500,'MG Universe'!$A$2:$V$9990,21)</f>
        <v>Mid</v>
      </c>
      <c r="V500" s="15" t="str">
        <f>VLOOKUP($A500,'MG Universe'!$A$2:$V$9990,22)</f>
        <v>Medical</v>
      </c>
    </row>
    <row r="501" spans="1:22" ht="15.75" thickBot="1" x14ac:dyDescent="0.3">
      <c r="A501" s="119" t="s">
        <v>1715</v>
      </c>
      <c r="B501" s="12" t="str">
        <f>VLOOKUP($A501,'MG Universe'!$A$2:$S$9990,2)</f>
        <v>Xerox Corp</v>
      </c>
      <c r="C501" s="12" t="str">
        <f>VLOOKUP($A501,'MG Universe'!$A$2:$S$9990,3)</f>
        <v>C-</v>
      </c>
      <c r="D501" s="12" t="str">
        <f>VLOOKUP($A501,'MG Universe'!$A$2:$S$9990,4)</f>
        <v>S</v>
      </c>
      <c r="E501" s="12" t="str">
        <f>VLOOKUP($A501,'MG Universe'!$A$2:$S$9990,5)</f>
        <v>O</v>
      </c>
      <c r="F501" s="13" t="str">
        <f>VLOOKUP($A501,'MG Universe'!$A$2:$S$9990,6)</f>
        <v>SO</v>
      </c>
      <c r="G501" s="77">
        <f>VLOOKUP($A501,'MG Universe'!$A$2:$S$9990,7)</f>
        <v>43483</v>
      </c>
      <c r="H501" s="15">
        <f>VLOOKUP($A501,'MG Universe'!$A$2:$S$9990,8)</f>
        <v>0</v>
      </c>
      <c r="I501" s="15">
        <f>VLOOKUP($A501,'MG Universe'!$A$2:$S$9990,9)</f>
        <v>0.83</v>
      </c>
      <c r="J501" s="15">
        <f>VLOOKUP($A501,'MG Universe'!$A$2:$S$9990,10)</f>
        <v>28.68</v>
      </c>
      <c r="K501" s="16" t="str">
        <f>VLOOKUP($A501,'MG Universe'!$A$2:$S$9990,11)</f>
        <v>N/A</v>
      </c>
      <c r="L501" s="78">
        <f>VLOOKUP($A501,'MG Universe'!$A$2:$S$9990,12)</f>
        <v>34.549999999999997</v>
      </c>
      <c r="M501" s="16">
        <f>VLOOKUP($A501,'MG Universe'!$A$2:$S$9990,13)</f>
        <v>2.8199999999999999E-2</v>
      </c>
      <c r="N501" s="79">
        <f>VLOOKUP($A501,'MG Universe'!$A$2:$S$9990,14)</f>
        <v>1.7</v>
      </c>
      <c r="O501" s="79">
        <f>VLOOKUP($A501,'MG Universe'!$A$2:$S$9990,15)</f>
        <v>1.82</v>
      </c>
      <c r="P501" s="15">
        <f>VLOOKUP($A501,'MG Universe'!$A$2:$S$9990,16)</f>
        <v>-19.47</v>
      </c>
      <c r="Q501" s="16">
        <f>VLOOKUP($A501,'MG Universe'!$A$2:$S$9990,17)</f>
        <v>0.1303</v>
      </c>
      <c r="R501" s="80">
        <f>VLOOKUP($A501,'MG Universe'!$A$2:$S$9990,18)</f>
        <v>0</v>
      </c>
      <c r="S501" s="15">
        <f>VLOOKUP($A501,'MG Universe'!$A$2:$V$9990,19)</f>
        <v>28.83</v>
      </c>
      <c r="T501" s="15">
        <f>VLOOKUP($A501,'MG Universe'!$A$2:$V$9990,20)</f>
        <v>6833947908</v>
      </c>
      <c r="U501" s="15" t="str">
        <f>VLOOKUP($A501,'MG Universe'!$A$2:$V$9990,21)</f>
        <v>Mid</v>
      </c>
      <c r="V501" s="15" t="str">
        <f>VLOOKUP($A501,'MG Universe'!$A$2:$V$9990,22)</f>
        <v>Business Support</v>
      </c>
    </row>
    <row r="502" spans="1:22" ht="15.75" thickBot="1" x14ac:dyDescent="0.3">
      <c r="A502" s="119" t="s">
        <v>1717</v>
      </c>
      <c r="B502" s="12" t="str">
        <f>VLOOKUP($A502,'MG Universe'!$A$2:$S$9990,2)</f>
        <v>Xylem Inc</v>
      </c>
      <c r="C502" s="12" t="str">
        <f>VLOOKUP($A502,'MG Universe'!$A$2:$S$9990,3)</f>
        <v>F</v>
      </c>
      <c r="D502" s="12" t="str">
        <f>VLOOKUP($A502,'MG Universe'!$A$2:$S$9990,4)</f>
        <v>S</v>
      </c>
      <c r="E502" s="12" t="str">
        <f>VLOOKUP($A502,'MG Universe'!$A$2:$S$9990,5)</f>
        <v>O</v>
      </c>
      <c r="F502" s="13" t="str">
        <f>VLOOKUP($A502,'MG Universe'!$A$2:$S$9990,6)</f>
        <v>SO</v>
      </c>
      <c r="G502" s="77">
        <f>VLOOKUP($A502,'MG Universe'!$A$2:$S$9990,7)</f>
        <v>43225</v>
      </c>
      <c r="H502" s="15">
        <f>VLOOKUP($A502,'MG Universe'!$A$2:$S$9990,8)</f>
        <v>37.04</v>
      </c>
      <c r="I502" s="15">
        <f>VLOOKUP($A502,'MG Universe'!$A$2:$S$9990,9)</f>
        <v>2.0699999999999998</v>
      </c>
      <c r="J502" s="15">
        <f>VLOOKUP($A502,'MG Universe'!$A$2:$S$9990,10)</f>
        <v>70.319999999999993</v>
      </c>
      <c r="K502" s="16">
        <f>VLOOKUP($A502,'MG Universe'!$A$2:$S$9990,11)</f>
        <v>1.8985000000000001</v>
      </c>
      <c r="L502" s="78">
        <f>VLOOKUP($A502,'MG Universe'!$A$2:$S$9990,12)</f>
        <v>33.97</v>
      </c>
      <c r="M502" s="16">
        <f>VLOOKUP($A502,'MG Universe'!$A$2:$S$9990,13)</f>
        <v>1.0200000000000001E-2</v>
      </c>
      <c r="N502" s="79">
        <f>VLOOKUP($A502,'MG Universe'!$A$2:$S$9990,14)</f>
        <v>1.2</v>
      </c>
      <c r="O502" s="79">
        <f>VLOOKUP($A502,'MG Universe'!$A$2:$S$9990,15)</f>
        <v>1.42</v>
      </c>
      <c r="P502" s="15">
        <f>VLOOKUP($A502,'MG Universe'!$A$2:$S$9990,16)</f>
        <v>-15.12</v>
      </c>
      <c r="Q502" s="16">
        <f>VLOOKUP($A502,'MG Universe'!$A$2:$S$9990,17)</f>
        <v>0.12740000000000001</v>
      </c>
      <c r="R502" s="80">
        <f>VLOOKUP($A502,'MG Universe'!$A$2:$S$9990,18)</f>
        <v>7</v>
      </c>
      <c r="S502" s="15">
        <f>VLOOKUP($A502,'MG Universe'!$A$2:$V$9990,19)</f>
        <v>29.34</v>
      </c>
      <c r="T502" s="15">
        <f>VLOOKUP($A502,'MG Universe'!$A$2:$V$9990,20)</f>
        <v>12637629065</v>
      </c>
      <c r="U502" s="15" t="str">
        <f>VLOOKUP($A502,'MG Universe'!$A$2:$V$9990,21)</f>
        <v>Large</v>
      </c>
      <c r="V502" s="15" t="str">
        <f>VLOOKUP($A502,'MG Universe'!$A$2:$V$9990,22)</f>
        <v>Machinery</v>
      </c>
    </row>
    <row r="503" spans="1:22" ht="15.75" thickBot="1" x14ac:dyDescent="0.3">
      <c r="A503" s="119" t="s">
        <v>1719</v>
      </c>
      <c r="B503" s="12" t="str">
        <f>VLOOKUP($A503,'MG Universe'!$A$2:$S$9990,2)</f>
        <v>Yum! Brands, Inc.</v>
      </c>
      <c r="C503" s="12" t="str">
        <f>VLOOKUP($A503,'MG Universe'!$A$2:$S$9990,3)</f>
        <v>C</v>
      </c>
      <c r="D503" s="12" t="str">
        <f>VLOOKUP($A503,'MG Universe'!$A$2:$S$9990,4)</f>
        <v>E</v>
      </c>
      <c r="E503" s="12" t="str">
        <f>VLOOKUP($A503,'MG Universe'!$A$2:$S$9990,5)</f>
        <v>O</v>
      </c>
      <c r="F503" s="13" t="str">
        <f>VLOOKUP($A503,'MG Universe'!$A$2:$S$9990,6)</f>
        <v>EO</v>
      </c>
      <c r="G503" s="77">
        <f>VLOOKUP($A503,'MG Universe'!$A$2:$S$9990,7)</f>
        <v>43214</v>
      </c>
      <c r="H503" s="15">
        <f>VLOOKUP($A503,'MG Universe'!$A$2:$S$9990,8)</f>
        <v>62.06</v>
      </c>
      <c r="I503" s="15">
        <f>VLOOKUP($A503,'MG Universe'!$A$2:$S$9990,9)</f>
        <v>3.43</v>
      </c>
      <c r="J503" s="15">
        <f>VLOOKUP($A503,'MG Universe'!$A$2:$S$9990,10)</f>
        <v>94.65</v>
      </c>
      <c r="K503" s="16">
        <f>VLOOKUP($A503,'MG Universe'!$A$2:$S$9990,11)</f>
        <v>1.5250999999999999</v>
      </c>
      <c r="L503" s="78">
        <f>VLOOKUP($A503,'MG Universe'!$A$2:$S$9990,12)</f>
        <v>27.59</v>
      </c>
      <c r="M503" s="16">
        <f>VLOOKUP($A503,'MG Universe'!$A$2:$S$9990,13)</f>
        <v>1.2699999999999999E-2</v>
      </c>
      <c r="N503" s="79">
        <f>VLOOKUP($A503,'MG Universe'!$A$2:$S$9990,14)</f>
        <v>0.6</v>
      </c>
      <c r="O503" s="79">
        <f>VLOOKUP($A503,'MG Universe'!$A$2:$S$9990,15)</f>
        <v>1.66</v>
      </c>
      <c r="P503" s="15">
        <f>VLOOKUP($A503,'MG Universe'!$A$2:$S$9990,16)</f>
        <v>-26.41</v>
      </c>
      <c r="Q503" s="16">
        <f>VLOOKUP($A503,'MG Universe'!$A$2:$S$9990,17)</f>
        <v>9.5500000000000002E-2</v>
      </c>
      <c r="R503" s="80">
        <f>VLOOKUP($A503,'MG Universe'!$A$2:$S$9990,18)</f>
        <v>0</v>
      </c>
      <c r="S503" s="15">
        <f>VLOOKUP($A503,'MG Universe'!$A$2:$V$9990,19)</f>
        <v>0</v>
      </c>
      <c r="T503" s="15">
        <f>VLOOKUP($A503,'MG Universe'!$A$2:$V$9990,20)</f>
        <v>29559384776</v>
      </c>
      <c r="U503" s="15" t="str">
        <f>VLOOKUP($A503,'MG Universe'!$A$2:$V$9990,21)</f>
        <v>Large</v>
      </c>
      <c r="V503" s="15" t="str">
        <f>VLOOKUP($A503,'MG Universe'!$A$2:$V$9990,22)</f>
        <v>Restaurants</v>
      </c>
    </row>
    <row r="504" spans="1:22" ht="15.75" thickBot="1" x14ac:dyDescent="0.3">
      <c r="A504" s="119" t="s">
        <v>1721</v>
      </c>
      <c r="B504" s="12" t="str">
        <f>VLOOKUP($A504,'MG Universe'!$A$2:$S$9990,2)</f>
        <v>Zimmer Biomet Holdings Inc</v>
      </c>
      <c r="C504" s="12" t="str">
        <f>VLOOKUP($A504,'MG Universe'!$A$2:$S$9990,3)</f>
        <v>C</v>
      </c>
      <c r="D504" s="12" t="str">
        <f>VLOOKUP($A504,'MG Universe'!$A$2:$S$9990,4)</f>
        <v>E</v>
      </c>
      <c r="E504" s="12" t="str">
        <f>VLOOKUP($A504,'MG Universe'!$A$2:$S$9990,5)</f>
        <v>O</v>
      </c>
      <c r="F504" s="13" t="str">
        <f>VLOOKUP($A504,'MG Universe'!$A$2:$S$9990,6)</f>
        <v>EO</v>
      </c>
      <c r="G504" s="77">
        <f>VLOOKUP($A504,'MG Universe'!$A$2:$S$9990,7)</f>
        <v>43475</v>
      </c>
      <c r="H504" s="15">
        <f>VLOOKUP($A504,'MG Universe'!$A$2:$S$9990,8)</f>
        <v>52.6</v>
      </c>
      <c r="I504" s="15">
        <f>VLOOKUP($A504,'MG Universe'!$A$2:$S$9990,9)</f>
        <v>4.6100000000000003</v>
      </c>
      <c r="J504" s="15">
        <f>VLOOKUP($A504,'MG Universe'!$A$2:$S$9990,10)</f>
        <v>118.08</v>
      </c>
      <c r="K504" s="16">
        <f>VLOOKUP($A504,'MG Universe'!$A$2:$S$9990,11)</f>
        <v>2.2448999999999999</v>
      </c>
      <c r="L504" s="78">
        <f>VLOOKUP($A504,'MG Universe'!$A$2:$S$9990,12)</f>
        <v>25.61</v>
      </c>
      <c r="M504" s="16">
        <f>VLOOKUP($A504,'MG Universe'!$A$2:$S$9990,13)</f>
        <v>8.0999999999999996E-3</v>
      </c>
      <c r="N504" s="79">
        <f>VLOOKUP($A504,'MG Universe'!$A$2:$S$9990,14)</f>
        <v>1.2</v>
      </c>
      <c r="O504" s="79">
        <f>VLOOKUP($A504,'MG Universe'!$A$2:$S$9990,15)</f>
        <v>1.89</v>
      </c>
      <c r="P504" s="15">
        <f>VLOOKUP($A504,'MG Universe'!$A$2:$S$9990,16)</f>
        <v>-42.09</v>
      </c>
      <c r="Q504" s="16">
        <f>VLOOKUP($A504,'MG Universe'!$A$2:$S$9990,17)</f>
        <v>8.5599999999999996E-2</v>
      </c>
      <c r="R504" s="80">
        <f>VLOOKUP($A504,'MG Universe'!$A$2:$S$9990,18)</f>
        <v>2</v>
      </c>
      <c r="S504" s="15">
        <f>VLOOKUP($A504,'MG Universe'!$A$2:$V$9990,19)</f>
        <v>77.930000000000007</v>
      </c>
      <c r="T504" s="15">
        <f>VLOOKUP($A504,'MG Universe'!$A$2:$V$9990,20)</f>
        <v>24085486453</v>
      </c>
      <c r="U504" s="15" t="str">
        <f>VLOOKUP($A504,'MG Universe'!$A$2:$V$9990,21)</f>
        <v>Large</v>
      </c>
      <c r="V504" s="15" t="str">
        <f>VLOOKUP($A504,'MG Universe'!$A$2:$V$9990,22)</f>
        <v>Medical</v>
      </c>
    </row>
    <row r="505" spans="1:22" ht="15.75" thickBot="1" x14ac:dyDescent="0.3">
      <c r="A505" s="119" t="s">
        <v>1723</v>
      </c>
      <c r="B505" s="12" t="str">
        <f>VLOOKUP($A505,'MG Universe'!$A$2:$S$9990,2)</f>
        <v>Zions Bancorporation NA</v>
      </c>
      <c r="C505" s="12" t="str">
        <f>VLOOKUP($A505,'MG Universe'!$A$2:$S$9990,3)</f>
        <v>B</v>
      </c>
      <c r="D505" s="12" t="str">
        <f>VLOOKUP($A505,'MG Universe'!$A$2:$S$9990,4)</f>
        <v>E</v>
      </c>
      <c r="E505" s="12" t="str">
        <f>VLOOKUP($A505,'MG Universe'!$A$2:$S$9990,5)</f>
        <v>U</v>
      </c>
      <c r="F505" s="13" t="str">
        <f>VLOOKUP($A505,'MG Universe'!$A$2:$S$9990,6)</f>
        <v>EU</v>
      </c>
      <c r="G505" s="77">
        <f>VLOOKUP($A505,'MG Universe'!$A$2:$S$9990,7)</f>
        <v>43482</v>
      </c>
      <c r="H505" s="15">
        <f>VLOOKUP($A505,'MG Universe'!$A$2:$S$9990,8)</f>
        <v>102.92</v>
      </c>
      <c r="I505" s="15">
        <f>VLOOKUP($A505,'MG Universe'!$A$2:$S$9990,9)</f>
        <v>2.67</v>
      </c>
      <c r="J505" s="15">
        <f>VLOOKUP($A505,'MG Universe'!$A$2:$S$9990,10)</f>
        <v>49.01</v>
      </c>
      <c r="K505" s="16">
        <f>VLOOKUP($A505,'MG Universe'!$A$2:$S$9990,11)</f>
        <v>0.47620000000000001</v>
      </c>
      <c r="L505" s="78">
        <f>VLOOKUP($A505,'MG Universe'!$A$2:$S$9990,12)</f>
        <v>18.36</v>
      </c>
      <c r="M505" s="16">
        <f>VLOOKUP($A505,'MG Universe'!$A$2:$S$9990,13)</f>
        <v>8.9999999999999993E-3</v>
      </c>
      <c r="N505" s="79">
        <f>VLOOKUP($A505,'MG Universe'!$A$2:$S$9990,14)</f>
        <v>1.5</v>
      </c>
      <c r="O505" s="79" t="str">
        <f>VLOOKUP($A505,'MG Universe'!$A$2:$S$9990,15)</f>
        <v>N/A</v>
      </c>
      <c r="P505" s="15" t="str">
        <f>VLOOKUP($A505,'MG Universe'!$A$2:$S$9990,16)</f>
        <v>N/A</v>
      </c>
      <c r="Q505" s="16">
        <f>VLOOKUP($A505,'MG Universe'!$A$2:$S$9990,17)</f>
        <v>4.9299999999999997E-2</v>
      </c>
      <c r="R505" s="80">
        <f>VLOOKUP($A505,'MG Universe'!$A$2:$S$9990,18)</f>
        <v>5</v>
      </c>
      <c r="S505" s="15">
        <f>VLOOKUP($A505,'MG Universe'!$A$2:$V$9990,19)</f>
        <v>56.43</v>
      </c>
      <c r="T505" s="15">
        <f>VLOOKUP($A505,'MG Universe'!$A$2:$V$9990,20)</f>
        <v>9418991428</v>
      </c>
      <c r="U505" s="15" t="str">
        <f>VLOOKUP($A505,'MG Universe'!$A$2:$V$9990,21)</f>
        <v>Mid</v>
      </c>
      <c r="V505" s="15" t="str">
        <f>VLOOKUP($A505,'MG Universe'!$A$2:$V$9990,22)</f>
        <v>Banks</v>
      </c>
    </row>
    <row r="506" spans="1:22" ht="15.75" thickBot="1" x14ac:dyDescent="0.3">
      <c r="A506" s="119" t="s">
        <v>1735</v>
      </c>
      <c r="B506" s="12" t="str">
        <f>VLOOKUP($A506,'MG Universe'!$A$2:$S$9990,2)</f>
        <v>Zoetis Inc</v>
      </c>
      <c r="C506" s="12" t="str">
        <f>VLOOKUP($A506,'MG Universe'!$A$2:$S$9990,3)</f>
        <v>C-</v>
      </c>
      <c r="D506" s="12" t="str">
        <f>VLOOKUP($A506,'MG Universe'!$A$2:$S$9990,4)</f>
        <v>E</v>
      </c>
      <c r="E506" s="12" t="str">
        <f>VLOOKUP($A506,'MG Universe'!$A$2:$S$9990,5)</f>
        <v>O</v>
      </c>
      <c r="F506" s="13" t="str">
        <f>VLOOKUP($A506,'MG Universe'!$A$2:$S$9990,6)</f>
        <v>EO</v>
      </c>
      <c r="G506" s="77">
        <f>VLOOKUP($A506,'MG Universe'!$A$2:$S$9990,7)</f>
        <v>43475</v>
      </c>
      <c r="H506" s="15">
        <f>VLOOKUP($A506,'MG Universe'!$A$2:$S$9990,8)</f>
        <v>75</v>
      </c>
      <c r="I506" s="15">
        <f>VLOOKUP($A506,'MG Universe'!$A$2:$S$9990,9)</f>
        <v>1.95</v>
      </c>
      <c r="J506" s="15">
        <f>VLOOKUP($A506,'MG Universe'!$A$2:$S$9990,10)</f>
        <v>86.97</v>
      </c>
      <c r="K506" s="16">
        <f>VLOOKUP($A506,'MG Universe'!$A$2:$S$9990,11)</f>
        <v>1.1596</v>
      </c>
      <c r="L506" s="78">
        <f>VLOOKUP($A506,'MG Universe'!$A$2:$S$9990,12)</f>
        <v>44.6</v>
      </c>
      <c r="M506" s="16">
        <f>VLOOKUP($A506,'MG Universe'!$A$2:$S$9990,13)</f>
        <v>4.7999999999999996E-3</v>
      </c>
      <c r="N506" s="79">
        <f>VLOOKUP($A506,'MG Universe'!$A$2:$S$9990,14)</f>
        <v>0.9</v>
      </c>
      <c r="O506" s="79">
        <f>VLOOKUP($A506,'MG Universe'!$A$2:$S$9990,15)</f>
        <v>4.0599999999999996</v>
      </c>
      <c r="P506" s="15">
        <f>VLOOKUP($A506,'MG Universe'!$A$2:$S$9990,16)</f>
        <v>-8.7799999999999994</v>
      </c>
      <c r="Q506" s="16">
        <f>VLOOKUP($A506,'MG Universe'!$A$2:$S$9990,17)</f>
        <v>0.18049999999999999</v>
      </c>
      <c r="R506" s="80">
        <f>VLOOKUP($A506,'MG Universe'!$A$2:$S$9990,18)</f>
        <v>5</v>
      </c>
      <c r="S506" s="15">
        <f>VLOOKUP($A506,'MG Universe'!$A$2:$V$9990,19)</f>
        <v>15.55</v>
      </c>
      <c r="T506" s="15">
        <f>VLOOKUP($A506,'MG Universe'!$A$2:$V$9990,20)</f>
        <v>41784806662</v>
      </c>
      <c r="U506" s="15" t="str">
        <f>VLOOKUP($A506,'MG Universe'!$A$2:$V$9990,21)</f>
        <v>Large</v>
      </c>
      <c r="V506" s="15" t="str">
        <f>VLOOKUP($A506,'MG Universe'!$A$2:$V$9990,22)</f>
        <v>Pharmaceuticals</v>
      </c>
    </row>
  </sheetData>
  <autoFilter ref="A1:V506" xr:uid="{00000000-0009-0000-0000-000005000000}">
    <sortState ref="A2:V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43" t="s">
        <v>0</v>
      </c>
      <c r="B1" s="143"/>
      <c r="C1" s="143"/>
      <c r="D1" s="143"/>
      <c r="E1" s="143"/>
      <c r="F1" s="143"/>
    </row>
    <row r="2" spans="1:6" ht="31.5" x14ac:dyDescent="0.5">
      <c r="A2" s="144" t="s">
        <v>1736</v>
      </c>
      <c r="B2" s="144"/>
      <c r="C2" s="144"/>
      <c r="D2" s="144"/>
      <c r="E2" s="144"/>
      <c r="F2" s="144"/>
    </row>
    <row r="3" spans="1:6" ht="15" customHeight="1" x14ac:dyDescent="0.5">
      <c r="A3" s="74" t="s">
        <v>1737</v>
      </c>
      <c r="B3" s="75">
        <v>43515</v>
      </c>
      <c r="C3" s="142"/>
      <c r="D3" s="142"/>
      <c r="E3" s="142"/>
      <c r="F3" s="142"/>
    </row>
    <row r="4" spans="1:6" ht="15" customHeight="1" x14ac:dyDescent="0.5">
      <c r="A4" s="74" t="s">
        <v>1738</v>
      </c>
      <c r="B4" s="75">
        <f ca="1">TODAY()</f>
        <v>43500</v>
      </c>
      <c r="C4" s="142"/>
      <c r="D4" s="142"/>
      <c r="E4" s="142"/>
      <c r="F4" s="142"/>
    </row>
    <row r="5" spans="1:6" ht="15" customHeight="1" x14ac:dyDescent="0.25">
      <c r="A5" s="150" t="str">
        <f ca="1">IF(B4&gt;B3,"Please login to ModernGraham.com to download the most recent version of this sheet.  This version is now expired and will no longer function.","")</f>
        <v/>
      </c>
      <c r="B5" s="150"/>
      <c r="C5" s="150"/>
      <c r="D5" s="150"/>
      <c r="E5" s="150"/>
      <c r="F5" s="150"/>
    </row>
    <row r="6" spans="1:6" ht="42" customHeight="1" x14ac:dyDescent="0.25">
      <c r="A6" s="150"/>
      <c r="B6" s="150"/>
      <c r="C6" s="150"/>
      <c r="D6" s="150"/>
      <c r="E6" s="150"/>
      <c r="F6" s="150"/>
    </row>
    <row r="7" spans="1:6" ht="32.25" thickBot="1" x14ac:dyDescent="0.55000000000000004">
      <c r="A7" s="144" t="s">
        <v>1739</v>
      </c>
      <c r="B7" s="144"/>
      <c r="C7" s="144"/>
      <c r="D7" s="144"/>
      <c r="E7" s="144"/>
      <c r="F7" s="144"/>
    </row>
    <row r="8" spans="1:6" x14ac:dyDescent="0.25">
      <c r="A8" s="48" t="s">
        <v>1740</v>
      </c>
      <c r="B8" s="28"/>
      <c r="C8" s="28"/>
      <c r="D8" s="28"/>
      <c r="E8" s="28"/>
      <c r="F8" s="28"/>
    </row>
    <row r="9" spans="1:6" s="29" customFormat="1" x14ac:dyDescent="0.25">
      <c r="A9" s="30" t="s">
        <v>81</v>
      </c>
      <c r="B9" s="51"/>
    </row>
    <row r="10" spans="1:6" s="29" customFormat="1" x14ac:dyDescent="0.25">
      <c r="A10" s="30" t="s">
        <v>1741</v>
      </c>
      <c r="B10" s="51"/>
    </row>
    <row r="11" spans="1:6" s="29" customFormat="1" x14ac:dyDescent="0.25">
      <c r="A11" s="30" t="s">
        <v>17</v>
      </c>
      <c r="B11" s="52"/>
    </row>
    <row r="12" spans="1:6" s="29" customFormat="1" x14ac:dyDescent="0.25">
      <c r="A12" s="30" t="s">
        <v>39</v>
      </c>
      <c r="B12" s="52"/>
    </row>
    <row r="13" spans="1:6" ht="12" customHeight="1" thickBot="1" x14ac:dyDescent="0.3">
      <c r="A13" s="28"/>
      <c r="B13" s="28"/>
      <c r="C13" s="28"/>
      <c r="D13" s="28"/>
      <c r="E13" s="28"/>
      <c r="F13" s="28"/>
    </row>
    <row r="14" spans="1:6" x14ac:dyDescent="0.25">
      <c r="A14" s="31" t="s">
        <v>1742</v>
      </c>
      <c r="B14" s="32"/>
      <c r="C14" s="28"/>
      <c r="D14" s="28"/>
      <c r="E14" s="28"/>
      <c r="F14" s="28"/>
    </row>
    <row r="15" spans="1:6" x14ac:dyDescent="0.25">
      <c r="A15" s="45" t="s">
        <v>1743</v>
      </c>
      <c r="B15" s="53"/>
      <c r="C15" s="29" t="s">
        <v>1744</v>
      </c>
      <c r="D15" s="28"/>
      <c r="E15" s="28"/>
      <c r="F15" s="28"/>
    </row>
    <row r="16" spans="1:6" ht="15.75" thickBot="1" x14ac:dyDescent="0.3">
      <c r="A16" s="45" t="s">
        <v>1745</v>
      </c>
      <c r="B16" s="54" t="s">
        <v>1746</v>
      </c>
      <c r="C16" s="29"/>
      <c r="D16" s="28"/>
      <c r="E16" s="28"/>
      <c r="F16" s="28"/>
    </row>
    <row r="17" spans="1:12" x14ac:dyDescent="0.25">
      <c r="A17" s="35"/>
      <c r="B17" s="46" t="s">
        <v>1747</v>
      </c>
      <c r="C17" s="47" t="s">
        <v>1748</v>
      </c>
      <c r="D17" s="28"/>
      <c r="E17" s="28"/>
      <c r="F17" s="28"/>
    </row>
    <row r="18" spans="1:12" x14ac:dyDescent="0.25">
      <c r="A18" s="33" t="s">
        <v>1749</v>
      </c>
      <c r="B18" s="55"/>
      <c r="C18" s="36">
        <f>B18*B$15</f>
        <v>0</v>
      </c>
      <c r="D18" s="28"/>
      <c r="E18" s="28"/>
      <c r="F18" s="28"/>
    </row>
    <row r="19" spans="1:12" x14ac:dyDescent="0.25">
      <c r="A19" s="33" t="s">
        <v>1750</v>
      </c>
      <c r="B19" s="55"/>
      <c r="C19" s="36">
        <f t="shared" ref="C19:C24" si="0">B19*B$15</f>
        <v>0</v>
      </c>
      <c r="D19" s="28"/>
      <c r="E19" s="28"/>
      <c r="F19" s="28"/>
    </row>
    <row r="20" spans="1:12" x14ac:dyDescent="0.25">
      <c r="A20" s="33" t="s">
        <v>1751</v>
      </c>
      <c r="B20" s="55"/>
      <c r="C20" s="36">
        <f t="shared" si="0"/>
        <v>0</v>
      </c>
      <c r="D20" s="28"/>
      <c r="E20" s="28"/>
      <c r="F20" s="28"/>
    </row>
    <row r="21" spans="1:12" x14ac:dyDescent="0.25">
      <c r="A21" s="33" t="s">
        <v>1752</v>
      </c>
      <c r="B21" s="55"/>
      <c r="C21" s="36">
        <f t="shared" si="0"/>
        <v>0</v>
      </c>
      <c r="D21" s="28"/>
      <c r="E21" s="28"/>
      <c r="F21" s="28"/>
    </row>
    <row r="22" spans="1:12" x14ac:dyDescent="0.25">
      <c r="A22" s="33" t="s">
        <v>1753</v>
      </c>
      <c r="B22" s="55"/>
      <c r="C22" s="36">
        <f t="shared" si="0"/>
        <v>0</v>
      </c>
      <c r="D22" s="28"/>
      <c r="E22" s="28"/>
      <c r="F22" s="28"/>
    </row>
    <row r="23" spans="1:12" x14ac:dyDescent="0.25">
      <c r="A23" s="33" t="s">
        <v>1754</v>
      </c>
      <c r="B23" s="55"/>
      <c r="C23" s="36">
        <f t="shared" si="0"/>
        <v>0</v>
      </c>
      <c r="D23" s="28"/>
      <c r="E23" s="28"/>
      <c r="F23" s="28"/>
    </row>
    <row r="24" spans="1:12" ht="15.75" thickBot="1" x14ac:dyDescent="0.3">
      <c r="A24" s="34" t="s">
        <v>1755</v>
      </c>
      <c r="B24" s="56"/>
      <c r="C24" s="37">
        <f t="shared" si="0"/>
        <v>0</v>
      </c>
      <c r="D24" s="28"/>
      <c r="E24" s="28"/>
      <c r="F24" s="28"/>
    </row>
    <row r="25" spans="1:12" ht="15.75" thickBot="1" x14ac:dyDescent="0.3">
      <c r="A25" s="28"/>
      <c r="B25" s="28"/>
      <c r="C25" s="28"/>
      <c r="D25" s="28"/>
      <c r="E25" s="28"/>
      <c r="F25" s="28"/>
    </row>
    <row r="26" spans="1:12" x14ac:dyDescent="0.25">
      <c r="A26" s="38" t="s">
        <v>1756</v>
      </c>
      <c r="B26" s="39" t="s">
        <v>1757</v>
      </c>
      <c r="C26" s="39" t="s">
        <v>1758</v>
      </c>
      <c r="D26" s="39" t="s">
        <v>1759</v>
      </c>
      <c r="E26" s="39" t="s">
        <v>1760</v>
      </c>
      <c r="F26" s="39" t="s">
        <v>1761</v>
      </c>
      <c r="G26" s="39" t="s">
        <v>1762</v>
      </c>
      <c r="H26" s="39" t="s">
        <v>1763</v>
      </c>
      <c r="I26" s="39" t="s">
        <v>1764</v>
      </c>
      <c r="J26" s="39" t="s">
        <v>1765</v>
      </c>
      <c r="K26" s="39" t="s">
        <v>1766</v>
      </c>
      <c r="L26" s="32" t="s">
        <v>1767</v>
      </c>
    </row>
    <row r="27" spans="1:12" x14ac:dyDescent="0.25">
      <c r="A27" s="40" t="s">
        <v>1768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1:12" ht="15.75" thickBot="1" x14ac:dyDescent="0.3">
      <c r="A28" s="41" t="s">
        <v>1769</v>
      </c>
      <c r="B28" s="42">
        <f ca="1">IF($B$4&gt;$B$3,"",(B27*(5/15))+(C27*(4/15))+(D27*(3/15))+(E27*(2/15))+(F27*(1/15)))</f>
        <v>0</v>
      </c>
      <c r="C28" s="42">
        <f t="shared" ref="C28:H28" ca="1" si="1">IF($B$4&gt;$B$3,"",(C27*(5/15))+(D27*(4/15))+(E27*(3/15))+(F27*(2/15))+(G27*(1/15)))</f>
        <v>0</v>
      </c>
      <c r="D28" s="42">
        <f t="shared" ca="1" si="1"/>
        <v>0</v>
      </c>
      <c r="E28" s="42">
        <f t="shared" ca="1" si="1"/>
        <v>0</v>
      </c>
      <c r="F28" s="42">
        <f t="shared" ca="1" si="1"/>
        <v>0</v>
      </c>
      <c r="G28" s="42">
        <f t="shared" ca="1" si="1"/>
        <v>0</v>
      </c>
      <c r="H28" s="42">
        <f t="shared" ca="1" si="1"/>
        <v>0</v>
      </c>
      <c r="I28" s="43"/>
      <c r="J28" s="43"/>
      <c r="K28" s="43"/>
      <c r="L28" s="44"/>
    </row>
    <row r="29" spans="1:12" x14ac:dyDescent="0.25">
      <c r="A29" t="s">
        <v>1770</v>
      </c>
      <c r="B29" s="10" t="str">
        <f>IF(B27&gt;0,"Yes","No")</f>
        <v>No</v>
      </c>
      <c r="C29" s="10" t="str">
        <f t="shared" ref="C29:L29" si="2">IF(C27&gt;0,"Yes","No")</f>
        <v>No</v>
      </c>
      <c r="D29" s="10" t="str">
        <f t="shared" si="2"/>
        <v>No</v>
      </c>
      <c r="E29" s="10" t="str">
        <f t="shared" si="2"/>
        <v>No</v>
      </c>
      <c r="F29" s="10" t="str">
        <f t="shared" si="2"/>
        <v>No</v>
      </c>
      <c r="G29" s="10" t="str">
        <f t="shared" si="2"/>
        <v>No</v>
      </c>
      <c r="H29" s="10" t="str">
        <f t="shared" si="2"/>
        <v>No</v>
      </c>
      <c r="I29" s="10" t="str">
        <f t="shared" si="2"/>
        <v>No</v>
      </c>
      <c r="J29" s="10" t="str">
        <f t="shared" si="2"/>
        <v>No</v>
      </c>
      <c r="K29" s="10" t="str">
        <f t="shared" si="2"/>
        <v>No</v>
      </c>
      <c r="L29" s="10" t="str">
        <f t="shared" si="2"/>
        <v>No</v>
      </c>
    </row>
    <row r="30" spans="1:12" x14ac:dyDescent="0.25">
      <c r="A30" t="s">
        <v>1771</v>
      </c>
      <c r="B30" s="50">
        <f>COUNTIF(B29:K29,"Yes")</f>
        <v>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t="s">
        <v>1772</v>
      </c>
      <c r="B31" s="50">
        <f>COUNTIF(B29:F29,"Yes")</f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thickBot="1" x14ac:dyDescent="0.3">
      <c r="B32" s="5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38" t="s">
        <v>1773</v>
      </c>
      <c r="B33" s="39" t="s">
        <v>1757</v>
      </c>
      <c r="C33" s="39" t="s">
        <v>1758</v>
      </c>
      <c r="D33" s="39" t="s">
        <v>1759</v>
      </c>
      <c r="E33" s="39" t="s">
        <v>1760</v>
      </c>
      <c r="F33" s="39" t="s">
        <v>1761</v>
      </c>
      <c r="G33" s="39" t="s">
        <v>1762</v>
      </c>
      <c r="H33" s="39" t="s">
        <v>1763</v>
      </c>
      <c r="I33" s="39" t="s">
        <v>1764</v>
      </c>
      <c r="J33" s="39" t="s">
        <v>1765</v>
      </c>
      <c r="K33" s="39" t="s">
        <v>1766</v>
      </c>
      <c r="L33" s="32" t="s">
        <v>1767</v>
      </c>
    </row>
    <row r="34" spans="1:12" x14ac:dyDescent="0.25">
      <c r="A34" s="40" t="s">
        <v>1774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12" ht="15.75" thickBot="1" x14ac:dyDescent="0.3">
      <c r="A35" s="41" t="s">
        <v>1775</v>
      </c>
      <c r="B35" s="42" t="str">
        <f>IF(B34&gt;0,"Yes","No")</f>
        <v>No</v>
      </c>
      <c r="C35" s="42" t="str">
        <f t="shared" ref="C35:L35" si="3">IF(C34&gt;0,"Yes","No")</f>
        <v>No</v>
      </c>
      <c r="D35" s="42" t="str">
        <f t="shared" si="3"/>
        <v>No</v>
      </c>
      <c r="E35" s="42" t="str">
        <f t="shared" si="3"/>
        <v>No</v>
      </c>
      <c r="F35" s="42" t="str">
        <f t="shared" si="3"/>
        <v>No</v>
      </c>
      <c r="G35" s="42" t="str">
        <f t="shared" si="3"/>
        <v>No</v>
      </c>
      <c r="H35" s="42" t="str">
        <f t="shared" si="3"/>
        <v>No</v>
      </c>
      <c r="I35" s="42" t="str">
        <f t="shared" si="3"/>
        <v>No</v>
      </c>
      <c r="J35" s="42" t="str">
        <f t="shared" si="3"/>
        <v>No</v>
      </c>
      <c r="K35" s="42" t="str">
        <f t="shared" si="3"/>
        <v>No</v>
      </c>
      <c r="L35" s="42" t="str">
        <f t="shared" si="3"/>
        <v>No</v>
      </c>
    </row>
    <row r="36" spans="1:12" x14ac:dyDescent="0.25">
      <c r="A36" t="s">
        <v>1776</v>
      </c>
      <c r="B36" s="50">
        <f>COUNTIF(B35:K35,"Yes")</f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B37" s="5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60.75" customHeight="1" x14ac:dyDescent="0.25">
      <c r="A38" s="149" t="s">
        <v>1777</v>
      </c>
      <c r="B38" s="149"/>
      <c r="C38" s="149"/>
      <c r="D38" s="149"/>
      <c r="E38" s="149"/>
      <c r="F38" s="149"/>
    </row>
    <row r="39" spans="1:12" ht="25.5" customHeight="1" x14ac:dyDescent="0.25">
      <c r="A39" s="151" t="str">
        <f>IF(B16="No","Defensive Investor; must pass 6 out of the following 7 tests.","Defensive Investor; must pass 6 of the following tests.")</f>
        <v>Defensive Investor; must pass 6 out of the following 7 tests.</v>
      </c>
      <c r="B39" s="151"/>
      <c r="C39" s="151"/>
      <c r="D39" s="151"/>
      <c r="E39" s="151"/>
      <c r="F39" s="151"/>
    </row>
    <row r="40" spans="1:12" ht="30" x14ac:dyDescent="0.25">
      <c r="A40" s="62"/>
      <c r="B40" s="62" t="s">
        <v>1778</v>
      </c>
      <c r="C40" s="62" t="s">
        <v>1779</v>
      </c>
      <c r="D40" s="63">
        <f>B12</f>
        <v>0</v>
      </c>
      <c r="E40" s="62" t="str">
        <f>IF(D40&gt;2000000000,"Pass","Fail")</f>
        <v>Fail</v>
      </c>
      <c r="F40" s="61">
        <f>IF(E40="Pass",1,0)</f>
        <v>0</v>
      </c>
    </row>
    <row r="41" spans="1:12" ht="30" x14ac:dyDescent="0.25">
      <c r="A41" s="62" t="str">
        <f>IF(B16="Yes","This test is not required for Financial Companies.","")</f>
        <v/>
      </c>
      <c r="B41" s="62" t="s">
        <v>1780</v>
      </c>
      <c r="C41" s="62" t="s">
        <v>1781</v>
      </c>
      <c r="D41" s="64" t="e">
        <f>C18/C19</f>
        <v>#DIV/0!</v>
      </c>
      <c r="E41" s="62" t="e">
        <f>IF(B16="Yes","N/A",IF(D41&gt;1.99,"Pass","Fail"))</f>
        <v>#DIV/0!</v>
      </c>
      <c r="F41" s="61" t="e">
        <f t="shared" ref="F41:F46" si="4">IF(E41="Pass",1,0)</f>
        <v>#DIV/0!</v>
      </c>
    </row>
    <row r="42" spans="1:12" ht="30" x14ac:dyDescent="0.25">
      <c r="A42" s="62"/>
      <c r="B42" s="62" t="s">
        <v>1782</v>
      </c>
      <c r="C42" s="62" t="s">
        <v>1783</v>
      </c>
      <c r="D42" s="65"/>
      <c r="E42" s="62" t="str">
        <f>IF(B30=10,"Pass","Fail")</f>
        <v>Fail</v>
      </c>
      <c r="F42" s="61">
        <f t="shared" si="4"/>
        <v>0</v>
      </c>
    </row>
    <row r="43" spans="1:12" ht="30" x14ac:dyDescent="0.25">
      <c r="A43" s="62"/>
      <c r="B43" s="62" t="s">
        <v>1784</v>
      </c>
      <c r="C43" s="62" t="s">
        <v>1785</v>
      </c>
      <c r="D43" s="65"/>
      <c r="E43" s="62" t="str">
        <f>IF(B36=10,"Pass","Fail")</f>
        <v>Fail</v>
      </c>
      <c r="F43" s="61">
        <f t="shared" si="4"/>
        <v>0</v>
      </c>
    </row>
    <row r="44" spans="1:12" ht="60" x14ac:dyDescent="0.25">
      <c r="A44" s="62"/>
      <c r="B44" s="62" t="s">
        <v>1786</v>
      </c>
      <c r="C44" s="62" t="s">
        <v>1787</v>
      </c>
      <c r="D44" s="66" t="e">
        <f>(AVERAGE(B27:D27)-AVERAGE(I27:K27))/AVERAGE(I27:K27)</f>
        <v>#DIV/0!</v>
      </c>
      <c r="E44" s="62" t="e">
        <f>IF(D44&gt;0.329,"Pass","Fail")</f>
        <v>#DIV/0!</v>
      </c>
      <c r="F44" s="61" t="e">
        <f t="shared" si="4"/>
        <v>#DIV/0!</v>
      </c>
    </row>
    <row r="45" spans="1:12" ht="30" x14ac:dyDescent="0.25">
      <c r="A45" s="62"/>
      <c r="B45" s="62" t="s">
        <v>1788</v>
      </c>
      <c r="C45" s="62" t="s">
        <v>1789</v>
      </c>
      <c r="D45" s="64" t="e">
        <f ca="1">B11/B28</f>
        <v>#DIV/0!</v>
      </c>
      <c r="E45" s="62" t="e">
        <f ca="1">IF(D45&lt;20,"Pass","Fail")</f>
        <v>#DIV/0!</v>
      </c>
      <c r="F45" s="61" t="e">
        <f t="shared" ca="1" si="4"/>
        <v>#DIV/0!</v>
      </c>
    </row>
    <row r="46" spans="1:12" ht="30" x14ac:dyDescent="0.25">
      <c r="A46" s="62"/>
      <c r="B46" s="62" t="s">
        <v>1790</v>
      </c>
      <c r="C46" s="62" t="s">
        <v>1791</v>
      </c>
      <c r="D46" s="67" t="e">
        <f>B11/((C21-C23)/C24)</f>
        <v>#DIV/0!</v>
      </c>
      <c r="E46" s="62" t="e">
        <f ca="1">IF(OR(D46&lt;2.5,(D45*D46)&lt;50),"Pass","Fail")</f>
        <v>#DIV/0!</v>
      </c>
      <c r="F46" s="61" t="e">
        <f t="shared" ca="1" si="4"/>
        <v>#DIV/0!</v>
      </c>
    </row>
    <row r="47" spans="1:12" x14ac:dyDescent="0.25">
      <c r="A47" s="62"/>
      <c r="B47" s="65"/>
      <c r="C47" s="62" t="s">
        <v>1792</v>
      </c>
      <c r="D47" s="65" t="e">
        <f>SUM(F40:F46)</f>
        <v>#DIV/0!</v>
      </c>
      <c r="E47" s="65"/>
      <c r="F47" s="61"/>
    </row>
    <row r="48" spans="1:12" x14ac:dyDescent="0.25">
      <c r="A48" s="62"/>
      <c r="B48" s="148" t="s">
        <v>1793</v>
      </c>
      <c r="C48" s="148"/>
      <c r="D48" s="72" t="e">
        <f>IF(D47&gt;5,"Yes","No")</f>
        <v>#DIV/0!</v>
      </c>
      <c r="E48" s="65"/>
      <c r="F48" s="61"/>
    </row>
    <row r="49" spans="1:6" x14ac:dyDescent="0.25">
      <c r="A49" s="62"/>
      <c r="B49" s="65"/>
      <c r="C49" s="65"/>
      <c r="D49" s="65"/>
      <c r="E49" s="65"/>
      <c r="F49" s="61"/>
    </row>
    <row r="50" spans="1:6" ht="38.25" customHeight="1" x14ac:dyDescent="0.25">
      <c r="A50" s="151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51"/>
      <c r="C50" s="151"/>
      <c r="D50" s="151"/>
      <c r="E50" s="151"/>
      <c r="F50" s="151"/>
    </row>
    <row r="51" spans="1:6" ht="30" x14ac:dyDescent="0.25">
      <c r="A51" s="62" t="str">
        <f>IF(B16="Yes","This test is not required for Financial Companies.","")</f>
        <v/>
      </c>
      <c r="B51" s="62" t="s">
        <v>1794</v>
      </c>
      <c r="C51" s="62" t="s">
        <v>1795</v>
      </c>
      <c r="D51" s="64" t="e">
        <f>C18/C19</f>
        <v>#DIV/0!</v>
      </c>
      <c r="E51" s="62" t="e">
        <f>IF(B16="Yes","N/A",IF(D51&gt;1.49,"Pass","Fail"))</f>
        <v>#DIV/0!</v>
      </c>
      <c r="F51" s="61" t="e">
        <f t="shared" ref="F51:F55" si="5">IF(E51="Pass",1,0)</f>
        <v>#DIV/0!</v>
      </c>
    </row>
    <row r="52" spans="1:6" ht="30" x14ac:dyDescent="0.25">
      <c r="A52" s="62" t="str">
        <f>IF(B16="Yes","This test is not required for Financial Companies.","")</f>
        <v/>
      </c>
      <c r="B52" s="62" t="s">
        <v>1780</v>
      </c>
      <c r="C52" s="62" t="s">
        <v>1796</v>
      </c>
      <c r="D52" s="64" t="e">
        <f>C20/(C18-C19)</f>
        <v>#DIV/0!</v>
      </c>
      <c r="E52" s="62" t="e">
        <f>IF(B16="Yes","N/A",IF(D52&lt;0,"Fail",IF(D52&lt;1.1,"Pass","Fail")))</f>
        <v>#DIV/0!</v>
      </c>
      <c r="F52" s="61" t="e">
        <f t="shared" si="5"/>
        <v>#DIV/0!</v>
      </c>
    </row>
    <row r="53" spans="1:6" ht="30" x14ac:dyDescent="0.25">
      <c r="A53" s="62"/>
      <c r="B53" s="62" t="s">
        <v>1782</v>
      </c>
      <c r="C53" s="62" t="s">
        <v>1797</v>
      </c>
      <c r="D53" s="65"/>
      <c r="E53" s="62" t="str">
        <f>IF(B31=5,"Pass","Fail")</f>
        <v>Fail</v>
      </c>
      <c r="F53" s="61">
        <f t="shared" si="5"/>
        <v>0</v>
      </c>
    </row>
    <row r="54" spans="1:6" x14ac:dyDescent="0.25">
      <c r="A54" s="62"/>
      <c r="B54" s="62" t="s">
        <v>1784</v>
      </c>
      <c r="C54" s="62" t="s">
        <v>1798</v>
      </c>
      <c r="D54" s="65"/>
      <c r="E54" s="62" t="str">
        <f>IF(B34&gt;0,"Pass","Fail")</f>
        <v>Fail</v>
      </c>
      <c r="F54" s="61">
        <f t="shared" si="5"/>
        <v>0</v>
      </c>
    </row>
    <row r="55" spans="1:6" ht="30" x14ac:dyDescent="0.25">
      <c r="A55" s="62"/>
      <c r="B55" s="62" t="s">
        <v>1786</v>
      </c>
      <c r="C55" s="62" t="s">
        <v>1799</v>
      </c>
      <c r="D55" s="65"/>
      <c r="E55" s="62" t="str">
        <f ca="1">IF(B28&gt;F28,"Pass","Fail")</f>
        <v>Fail</v>
      </c>
      <c r="F55" s="61">
        <f t="shared" ca="1" si="5"/>
        <v>0</v>
      </c>
    </row>
    <row r="56" spans="1:6" x14ac:dyDescent="0.25">
      <c r="A56" s="61"/>
      <c r="B56" s="65"/>
      <c r="C56" s="62" t="s">
        <v>1792</v>
      </c>
      <c r="D56" s="65" t="e">
        <f>SUM(F51:F55)</f>
        <v>#DIV/0!</v>
      </c>
      <c r="E56" s="61"/>
      <c r="F56" s="61"/>
    </row>
    <row r="57" spans="1:6" x14ac:dyDescent="0.25">
      <c r="A57" s="61"/>
      <c r="B57" s="148" t="s">
        <v>1800</v>
      </c>
      <c r="C57" s="148"/>
      <c r="D57" s="72" t="e">
        <f>IF(B16="Yes",IF(D56=3,"Yes","No"),IF(D56&gt;3,"Yes","No"))</f>
        <v>#DIV/0!</v>
      </c>
      <c r="E57" s="61"/>
      <c r="F57" s="61"/>
    </row>
    <row r="58" spans="1:6" x14ac:dyDescent="0.25">
      <c r="A58" s="61"/>
      <c r="B58" s="61"/>
      <c r="C58" s="61"/>
      <c r="D58" s="61"/>
      <c r="E58" s="61"/>
      <c r="F58" s="61"/>
    </row>
    <row r="59" spans="1:6" ht="21.75" customHeight="1" x14ac:dyDescent="0.25">
      <c r="A59" s="149" t="s">
        <v>1801</v>
      </c>
      <c r="B59" s="149"/>
      <c r="C59" s="149"/>
      <c r="D59" s="61"/>
      <c r="E59" s="61"/>
      <c r="F59" s="61"/>
    </row>
    <row r="60" spans="1:6" x14ac:dyDescent="0.25">
      <c r="A60" s="62"/>
      <c r="B60" s="62" t="s">
        <v>1769</v>
      </c>
      <c r="C60" s="63">
        <f ca="1">B28</f>
        <v>0</v>
      </c>
      <c r="D60" s="61"/>
      <c r="E60" s="61"/>
      <c r="F60" s="61"/>
    </row>
    <row r="61" spans="1:6" x14ac:dyDescent="0.25">
      <c r="A61" s="62"/>
      <c r="B61" s="62" t="s">
        <v>1802</v>
      </c>
      <c r="C61" s="66" t="e">
        <f ca="1">Background!E7</f>
        <v>#DIV/0!</v>
      </c>
      <c r="D61" s="61"/>
      <c r="E61" s="61"/>
      <c r="F61" s="61"/>
    </row>
    <row r="62" spans="1:6" x14ac:dyDescent="0.25">
      <c r="A62" s="62"/>
      <c r="B62" s="69" t="s">
        <v>19</v>
      </c>
      <c r="C62" s="70" t="e">
        <f ca="1">C60*(8.5+(2*(C61*100)))</f>
        <v>#DIV/0!</v>
      </c>
      <c r="D62" s="61"/>
      <c r="E62" s="61"/>
      <c r="F62" s="61"/>
    </row>
    <row r="63" spans="1:6" x14ac:dyDescent="0.25">
      <c r="A63" s="62"/>
      <c r="B63" s="69" t="s">
        <v>1803</v>
      </c>
      <c r="C63" s="69" t="e">
        <f ca="1">IF((B11/C62)&lt;75.01%,"Undervalued",IF((B11/C62)&lt;110%,"Fairly Valued","Overvalued"))</f>
        <v>#DIV/0!</v>
      </c>
      <c r="D63" s="61"/>
      <c r="E63" s="61"/>
      <c r="F63" s="61"/>
    </row>
    <row r="64" spans="1:6" ht="30" x14ac:dyDescent="0.25">
      <c r="A64" s="62"/>
      <c r="B64" s="62" t="s">
        <v>1804</v>
      </c>
      <c r="C64" s="68">
        <f ca="1">C60*14.5</f>
        <v>0</v>
      </c>
      <c r="D64" s="61"/>
      <c r="E64" s="61"/>
      <c r="F64" s="61"/>
    </row>
    <row r="65" spans="1:6" ht="30" x14ac:dyDescent="0.25">
      <c r="A65" s="62"/>
      <c r="B65" s="62" t="s">
        <v>1805</v>
      </c>
      <c r="C65" s="68">
        <f ca="1">C60*(8.5)</f>
        <v>0</v>
      </c>
      <c r="D65" s="61"/>
      <c r="E65" s="61"/>
      <c r="F65" s="61"/>
    </row>
    <row r="66" spans="1:6" ht="30" x14ac:dyDescent="0.25">
      <c r="A66" s="62"/>
      <c r="B66" s="62" t="s">
        <v>1806</v>
      </c>
      <c r="C66" s="66" t="e">
        <f ca="1">(((C67/C60)-8.5)/2)/100</f>
        <v>#DIV/0!</v>
      </c>
      <c r="D66" s="61"/>
      <c r="E66" s="61"/>
      <c r="F66" s="61"/>
    </row>
    <row r="67" spans="1:6" x14ac:dyDescent="0.25">
      <c r="A67" s="62"/>
      <c r="B67" s="62" t="s">
        <v>17</v>
      </c>
      <c r="C67" s="63">
        <f>B11</f>
        <v>0</v>
      </c>
      <c r="D67" s="61"/>
      <c r="E67" s="61"/>
      <c r="F67" s="61"/>
    </row>
    <row r="68" spans="1:6" x14ac:dyDescent="0.25">
      <c r="A68" s="62"/>
      <c r="B68" s="62" t="s">
        <v>1807</v>
      </c>
      <c r="C68" s="66" t="e">
        <f ca="1">C67/C62</f>
        <v>#DIV/0!</v>
      </c>
      <c r="D68" s="61"/>
      <c r="E68" s="61"/>
      <c r="F68" s="61"/>
    </row>
    <row r="70" spans="1:6" x14ac:dyDescent="0.25">
      <c r="A70" s="149" t="s">
        <v>1808</v>
      </c>
      <c r="B70" s="149"/>
      <c r="C70" s="149"/>
    </row>
    <row r="71" spans="1:6" x14ac:dyDescent="0.25">
      <c r="B71" t="s">
        <v>1809</v>
      </c>
      <c r="C71" s="2" t="e">
        <f>(C18-C23)/C24</f>
        <v>#DIV/0!</v>
      </c>
    </row>
    <row r="72" spans="1:6" x14ac:dyDescent="0.25">
      <c r="B72" t="s">
        <v>37</v>
      </c>
      <c r="C72" s="2" t="e">
        <f>SQRT(22.5*B27*((C21-C23)/C24))</f>
        <v>#DIV/0!</v>
      </c>
    </row>
    <row r="73" spans="1:6" x14ac:dyDescent="0.25">
      <c r="B73" t="s">
        <v>1810</v>
      </c>
      <c r="C73" s="3" t="e">
        <f ca="1">C67/C60</f>
        <v>#DIV/0!</v>
      </c>
    </row>
    <row r="74" spans="1:6" x14ac:dyDescent="0.25">
      <c r="B74" t="s">
        <v>33</v>
      </c>
      <c r="C74" s="3" t="e">
        <f>C18/C19</f>
        <v>#DIV/0!</v>
      </c>
    </row>
    <row r="75" spans="1:6" x14ac:dyDescent="0.25">
      <c r="B75" t="s">
        <v>1811</v>
      </c>
      <c r="C75" s="71" t="e">
        <f>C67/((C21-C23)/C24)</f>
        <v>#DIV/0!</v>
      </c>
    </row>
    <row r="76" spans="1:6" x14ac:dyDescent="0.25">
      <c r="B76" t="s">
        <v>1812</v>
      </c>
      <c r="C76" s="26" t="e">
        <f>B34/C67</f>
        <v>#DIV/0!</v>
      </c>
    </row>
  </sheetData>
  <sheetProtection algorithmName="SHA-512" hashValue="WL8fyzUZaWaiD0jlksttpawhgGK3a0mDbj/1OqEhkgIjBxk0ei/KZKWJn3WV45MUV8IwwuysFHnTw1qJ+Clprw==" saltValue="CH4bovs8GeEWrj+1uq4zIQ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1813</v>
      </c>
      <c r="D1" s="17" t="s">
        <v>1814</v>
      </c>
      <c r="E1" s="17"/>
    </row>
    <row r="2" spans="1:5" ht="26.25" x14ac:dyDescent="0.25">
      <c r="A2" t="s">
        <v>1746</v>
      </c>
      <c r="D2" s="17" t="s">
        <v>1815</v>
      </c>
      <c r="E2" s="49">
        <f ca="1">'Valuation Calculator'!B28</f>
        <v>0</v>
      </c>
    </row>
    <row r="3" spans="1:5" ht="39" x14ac:dyDescent="0.25">
      <c r="D3" s="17" t="s">
        <v>1816</v>
      </c>
      <c r="E3" s="49">
        <f ca="1">'Valuation Calculator'!F28</f>
        <v>0</v>
      </c>
    </row>
    <row r="4" spans="1:5" ht="26.25" x14ac:dyDescent="0.25">
      <c r="D4" s="17" t="s">
        <v>1817</v>
      </c>
      <c r="E4" s="27" t="e">
        <f ca="1">(E2-E3)/E3</f>
        <v>#DIV/0!</v>
      </c>
    </row>
    <row r="5" spans="1:5" ht="26.25" x14ac:dyDescent="0.25">
      <c r="D5" s="17" t="s">
        <v>1818</v>
      </c>
      <c r="E5" s="27" t="e">
        <f ca="1">E4/5</f>
        <v>#DIV/0!</v>
      </c>
    </row>
    <row r="6" spans="1:5" ht="26.25" x14ac:dyDescent="0.25">
      <c r="D6" s="17" t="s">
        <v>1819</v>
      </c>
      <c r="E6" s="27" t="e">
        <f ca="1">E5*0.75</f>
        <v>#DIV/0!</v>
      </c>
    </row>
    <row r="7" spans="1:5" ht="26.25" x14ac:dyDescent="0.25">
      <c r="D7" s="17" t="s">
        <v>1820</v>
      </c>
      <c r="E7" s="27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2019-02-04T23:20:49Z</dcterms:modified>
  <cp:category/>
  <cp:contentStatus/>
</cp:coreProperties>
</file>